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EP\"/>
    </mc:Choice>
  </mc:AlternateContent>
  <bookViews>
    <workbookView xWindow="0" yWindow="0" windowWidth="19368" windowHeight="10848" tabRatio="500" activeTab="1"/>
  </bookViews>
  <sheets>
    <sheet name="Juv. Survival" sheetId="2" r:id="rId1"/>
    <sheet name="Age Structure" sheetId="1" r:id="rId2"/>
    <sheet name="Age Structure (2)" sheetId="3" r:id="rId3"/>
  </sheets>
  <definedNames>
    <definedName name="catachbility" localSheetId="2">'Age Structure (2)'!$B$25:$C$25</definedName>
    <definedName name="catachbility">'Age Structure'!$B$25:$C$25</definedName>
    <definedName name="cost_per_unit_effort" localSheetId="2">'Age Structure (2)'!$B$21:$C$21</definedName>
    <definedName name="cost_per_unit_effort">'Age Structure'!$B$21:$C$21</definedName>
    <definedName name="cpe" localSheetId="2">'Age Structure (2)'!$C$21</definedName>
    <definedName name="cpe">'Age Structure'!$C$21</definedName>
    <definedName name="dep" localSheetId="2">'Age Structure (2)'!$C$24</definedName>
    <definedName name="dep">'Age Structure'!$C$24</definedName>
    <definedName name="deprectiation" localSheetId="2">'Age Structure (2)'!$B$24:$C$24</definedName>
    <definedName name="deprectiation">'Age Structure'!$B$24:$C$24</definedName>
    <definedName name="effort_response_50" localSheetId="2">'Age Structure (2)'!$B$22:$C$22</definedName>
    <definedName name="effort_response_50">'Age Structure'!$B$22:$C$22</definedName>
    <definedName name="effort_response_sdev" localSheetId="2">'Age Structure (2)'!$B$23:$C$23</definedName>
    <definedName name="effort_response_sdev">'Age Structure'!$B$23:$C$23</definedName>
    <definedName name="eprh" localSheetId="2">'Age Structure (2)'!$C$16</definedName>
    <definedName name="eprh">'Age Structure'!$C$16</definedName>
    <definedName name="epro" localSheetId="2">'Age Structure (2)'!$C$14</definedName>
    <definedName name="epro">'Age Structure'!$C$14</definedName>
    <definedName name="erh" localSheetId="2">'Age Structure (2)'!$C$22</definedName>
    <definedName name="erh">'Age Structure'!$C$22</definedName>
    <definedName name="ersd" localSheetId="2">'Age Structure (2)'!$C$23</definedName>
    <definedName name="ersd">'Age Structure'!$C$23</definedName>
    <definedName name="fecundity" localSheetId="2">'Age Structure (2)'!$F$4:$Y$4</definedName>
    <definedName name="fecundity">'Age Structure'!$F$4:$Y$4</definedName>
    <definedName name="hr" localSheetId="2">'Age Structure (2)'!$C$13</definedName>
    <definedName name="hr">'Age Structure'!$C$13</definedName>
    <definedName name="hvr" localSheetId="2">'Age Structure (2)'!$AA$15:$AA$114</definedName>
    <definedName name="hvr">'Age Structure'!$AA$15:$AA$114</definedName>
    <definedName name="Length" localSheetId="2">'Age Structure (2)'!$F$2:$Y$2</definedName>
    <definedName name="Length">'Age Structure'!$F$2:$Y$2</definedName>
    <definedName name="lmat50" localSheetId="2">'Age Structure (2)'!$C$9</definedName>
    <definedName name="lmat50">'Age Structure'!$C$9</definedName>
    <definedName name="lmatsd" localSheetId="2">'Age Structure (2)'!$C$10</definedName>
    <definedName name="lmatsd">'Age Structure'!$C$10</definedName>
    <definedName name="lwa" localSheetId="2">'Age Structure (2)'!$C$7</definedName>
    <definedName name="lwa">'Age Structure'!$C$7</definedName>
    <definedName name="lwb" localSheetId="2">'Age Structure (2)'!$C$8</definedName>
    <definedName name="lwb">'Age Structure'!$C$8</definedName>
    <definedName name="maxsj" localSheetId="2">'Age Structure (2)'!$C$2</definedName>
    <definedName name="maxsj">'Age Structure'!$C$2</definedName>
    <definedName name="No" localSheetId="2">'Age Structure (2)'!#REF!</definedName>
    <definedName name="No">'Age Structure'!#REF!</definedName>
    <definedName name="page" localSheetId="2">'Age Structure (2)'!$F$10:$Y$10</definedName>
    <definedName name="page">'Age Structure'!$F$10:$Y$10</definedName>
    <definedName name="pagehr" localSheetId="2">'Age Structure (2)'!$F$11:$Y$11</definedName>
    <definedName name="pagehr">'Age Structure'!$F$11:$Y$11</definedName>
    <definedName name="pinv" localSheetId="2">'Age Structure (2)'!$C$20</definedName>
    <definedName name="pinv">'Age Structure'!$C$20</definedName>
    <definedName name="pmature" localSheetId="2">'Age Structure (2)'!$F$5:$Y$5</definedName>
    <definedName name="pmature">'Age Structure'!$F$5:$Y$5</definedName>
    <definedName name="proportion_of_profit_reinvested" localSheetId="2">'Age Structure (2)'!$B$21:$C$26</definedName>
    <definedName name="proportion_of_profit_reinvested">'Age Structure'!$B$21:$C$26</definedName>
    <definedName name="q" localSheetId="2">'Age Structure (2)'!$C$25</definedName>
    <definedName name="q">'Age Structure'!$C$25</definedName>
    <definedName name="req" localSheetId="2">'Age Structure (2)'!$C$17</definedName>
    <definedName name="req">'Age Structure'!$C$17</definedName>
    <definedName name="ro" localSheetId="2">'Age Structure (2)'!$C$15</definedName>
    <definedName name="ro">'Age Structure'!$C$15</definedName>
    <definedName name="sa" localSheetId="2">'Age Structure (2)'!$C$1</definedName>
    <definedName name="sa">'Age Structure'!$C$1</definedName>
    <definedName name="sjscale" localSheetId="2">'Age Structure (2)'!$C$3</definedName>
    <definedName name="sjscale">'Age Structure'!$C$3</definedName>
    <definedName name="solver_adj" localSheetId="1" hidden="1">'Age Structure'!$AA$15:$AA$114</definedName>
    <definedName name="solver_adj" localSheetId="2" hidden="1">'Age Structure (2)'!$AA$15:$AA$114</definedName>
    <definedName name="solver_adj" localSheetId="0" hidden="1">'Juv. Survival'!$B$1:$B$2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'Age Structure'!$AA$15:$AA$114</definedName>
    <definedName name="solver_lhs1" localSheetId="2" hidden="1">'Age Structure (2)'!$AA$15:$AA$114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opt" localSheetId="1" hidden="1">'Age Structure'!$B$26</definedName>
    <definedName name="solver_opt" localSheetId="2" hidden="1">'Age Structure (2)'!$B$26</definedName>
    <definedName name="solver_opt" localSheetId="0" hidden="1">'Juv. Survival'!$B$3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hs1" localSheetId="1" hidden="1">0.99</definedName>
    <definedName name="solver_rhs1" localSheetId="2" hidden="1">0.99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2</definedName>
    <definedName name="survival" localSheetId="2">'Age Structure (2)'!$F$6:$Y$6</definedName>
    <definedName name="survival">'Age Structure'!$F$6:$Y$6</definedName>
    <definedName name="survivalhr" localSheetId="2">'Age Structure (2)'!$F$7:$Y$7</definedName>
    <definedName name="survivalhr">'Age Structure'!$F$7:$Y$7</definedName>
    <definedName name="survship" localSheetId="2">'Age Structure (2)'!$F$8:$Y$8</definedName>
    <definedName name="survship">'Age Structure'!$F$8:$Y$8</definedName>
    <definedName name="survshiphr" localSheetId="2">'Age Structure (2)'!$F$9:$Y$9</definedName>
    <definedName name="survshiphr">'Age Structure'!$F$9:$Y$9</definedName>
    <definedName name="total_harvest" localSheetId="2">'Age Structure (2)'!$C$26:$C$26</definedName>
    <definedName name="total_harvest">'Age Structure'!$C$26:$C$26</definedName>
    <definedName name="vbk" localSheetId="2">'Age Structure (2)'!$C$5</definedName>
    <definedName name="vbk">'Age Structure'!$C$5</definedName>
    <definedName name="vblinf" localSheetId="2">'Age Structure (2)'!$C$4</definedName>
    <definedName name="vblinf">'Age Structure'!$C$4</definedName>
    <definedName name="vbto" localSheetId="2">'Age Structure (2)'!$C$6</definedName>
    <definedName name="vbto">'Age Structure'!$C$6</definedName>
    <definedName name="vul" localSheetId="2">'Age Structure (2)'!$F$12:$Y$12</definedName>
    <definedName name="vul">'Age Structure'!$F$12:$Y$12</definedName>
    <definedName name="vul50_" localSheetId="2">'Age Structure (2)'!$C$11</definedName>
    <definedName name="vul50_">'Age Structure'!$C$11</definedName>
    <definedName name="vulsd" localSheetId="2">'Age Structure (2)'!$C$12</definedName>
    <definedName name="vulsd">'Age Structure'!$C$12</definedName>
    <definedName name="Weight" localSheetId="2">'Age Structure (2)'!$F$3:$Y$3</definedName>
    <definedName name="Weight">'Age Structure'!$F$3:$Y$3</definedName>
    <definedName name="yeq" localSheetId="2">'Age Structure (2)'!$C$19</definedName>
    <definedName name="yeq">'Age Structure'!$C$19</definedName>
    <definedName name="yprh" localSheetId="2">'Age Structure (2)'!$C$18</definedName>
    <definedName name="yprh">'Age Structure'!$C$18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3" l="1"/>
  <c r="AE16" i="3"/>
  <c r="AA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AD17" i="3"/>
  <c r="AE17" i="3"/>
  <c r="AA17" i="3"/>
  <c r="AA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AD16" i="3"/>
  <c r="Z16" i="3"/>
  <c r="F17" i="3"/>
  <c r="Z17" i="3"/>
  <c r="F18" i="3"/>
  <c r="G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H18" i="3"/>
  <c r="Z18" i="3"/>
  <c r="F19" i="3"/>
  <c r="AE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Y2" i="3"/>
  <c r="Y12" i="3"/>
  <c r="X2" i="3"/>
  <c r="X12" i="3"/>
  <c r="W2" i="3"/>
  <c r="W12" i="3"/>
  <c r="V2" i="3"/>
  <c r="V12" i="3"/>
  <c r="U2" i="3"/>
  <c r="U12" i="3"/>
  <c r="T2" i="3"/>
  <c r="T12" i="3"/>
  <c r="S2" i="3"/>
  <c r="S12" i="3"/>
  <c r="R2" i="3"/>
  <c r="R12" i="3"/>
  <c r="Q2" i="3"/>
  <c r="Q12" i="3"/>
  <c r="P2" i="3"/>
  <c r="P12" i="3"/>
  <c r="O2" i="3"/>
  <c r="O12" i="3"/>
  <c r="N2" i="3"/>
  <c r="N12" i="3"/>
  <c r="M2" i="3"/>
  <c r="M12" i="3"/>
  <c r="L2" i="3"/>
  <c r="L12" i="3"/>
  <c r="K2" i="3"/>
  <c r="K12" i="3"/>
  <c r="J2" i="3"/>
  <c r="J12" i="3"/>
  <c r="I2" i="3"/>
  <c r="I12" i="3"/>
  <c r="H2" i="3"/>
  <c r="H12" i="3"/>
  <c r="G2" i="3"/>
  <c r="G12" i="3"/>
  <c r="F2" i="3"/>
  <c r="F12" i="3"/>
  <c r="F6" i="3"/>
  <c r="F7" i="3"/>
  <c r="G9" i="3"/>
  <c r="G6" i="3"/>
  <c r="G7" i="3"/>
  <c r="H9" i="3"/>
  <c r="H6" i="3"/>
  <c r="H7" i="3"/>
  <c r="I9" i="3"/>
  <c r="I6" i="3"/>
  <c r="I7" i="3"/>
  <c r="J9" i="3"/>
  <c r="J6" i="3"/>
  <c r="J7" i="3"/>
  <c r="K9" i="3"/>
  <c r="K6" i="3"/>
  <c r="K7" i="3"/>
  <c r="L9" i="3"/>
  <c r="L6" i="3"/>
  <c r="L7" i="3"/>
  <c r="M9" i="3"/>
  <c r="M6" i="3"/>
  <c r="M7" i="3"/>
  <c r="N9" i="3"/>
  <c r="N6" i="3"/>
  <c r="N7" i="3"/>
  <c r="O9" i="3"/>
  <c r="O6" i="3"/>
  <c r="O7" i="3"/>
  <c r="P9" i="3"/>
  <c r="P6" i="3"/>
  <c r="P7" i="3"/>
  <c r="Q9" i="3"/>
  <c r="Q6" i="3"/>
  <c r="Q7" i="3"/>
  <c r="R9" i="3"/>
  <c r="R6" i="3"/>
  <c r="R7" i="3"/>
  <c r="S9" i="3"/>
  <c r="S6" i="3"/>
  <c r="S7" i="3"/>
  <c r="T9" i="3"/>
  <c r="T6" i="3"/>
  <c r="T7" i="3"/>
  <c r="U9" i="3"/>
  <c r="U6" i="3"/>
  <c r="U7" i="3"/>
  <c r="V9" i="3"/>
  <c r="V6" i="3"/>
  <c r="V7" i="3"/>
  <c r="W9" i="3"/>
  <c r="W6" i="3"/>
  <c r="W7" i="3"/>
  <c r="X9" i="3"/>
  <c r="X6" i="3"/>
  <c r="X7" i="3"/>
  <c r="Y6" i="3"/>
  <c r="Y7" i="3"/>
  <c r="Y9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Y3" i="3"/>
  <c r="Y4" i="3"/>
  <c r="X3" i="3"/>
  <c r="X4" i="3"/>
  <c r="W3" i="3"/>
  <c r="W4" i="3"/>
  <c r="V3" i="3"/>
  <c r="V4" i="3"/>
  <c r="U3" i="3"/>
  <c r="U4" i="3"/>
  <c r="T3" i="3"/>
  <c r="T4" i="3"/>
  <c r="S3" i="3"/>
  <c r="S4" i="3"/>
  <c r="R3" i="3"/>
  <c r="R4" i="3"/>
  <c r="Q3" i="3"/>
  <c r="Q4" i="3"/>
  <c r="P3" i="3"/>
  <c r="P4" i="3"/>
  <c r="O3" i="3"/>
  <c r="O4" i="3"/>
  <c r="N3" i="3"/>
  <c r="N4" i="3"/>
  <c r="M3" i="3"/>
  <c r="M4" i="3"/>
  <c r="L3" i="3"/>
  <c r="L4" i="3"/>
  <c r="K3" i="3"/>
  <c r="K4" i="3"/>
  <c r="J3" i="3"/>
  <c r="J4" i="3"/>
  <c r="I3" i="3"/>
  <c r="I4" i="3"/>
  <c r="H3" i="3"/>
  <c r="H4" i="3"/>
  <c r="G3" i="3"/>
  <c r="G4" i="3"/>
  <c r="F3" i="3"/>
  <c r="F4" i="3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5" i="1"/>
  <c r="F2" i="1"/>
  <c r="F6" i="1"/>
  <c r="F12" i="1"/>
  <c r="F7" i="1"/>
  <c r="G9" i="1"/>
  <c r="G2" i="1"/>
  <c r="G6" i="1"/>
  <c r="G12" i="1"/>
  <c r="G7" i="1"/>
  <c r="H9" i="1"/>
  <c r="H2" i="1"/>
  <c r="H6" i="1"/>
  <c r="H12" i="1"/>
  <c r="H7" i="1"/>
  <c r="I9" i="1"/>
  <c r="I2" i="1"/>
  <c r="I6" i="1"/>
  <c r="I12" i="1"/>
  <c r="I7" i="1"/>
  <c r="J9" i="1"/>
  <c r="J2" i="1"/>
  <c r="J6" i="1"/>
  <c r="J12" i="1"/>
  <c r="J7" i="1"/>
  <c r="K9" i="1"/>
  <c r="K2" i="1"/>
  <c r="K6" i="1"/>
  <c r="K12" i="1"/>
  <c r="K7" i="1"/>
  <c r="L9" i="1"/>
  <c r="L2" i="1"/>
  <c r="L6" i="1"/>
  <c r="L12" i="1"/>
  <c r="L7" i="1"/>
  <c r="M9" i="1"/>
  <c r="M2" i="1"/>
  <c r="M6" i="1"/>
  <c r="M12" i="1"/>
  <c r="M7" i="1"/>
  <c r="N9" i="1"/>
  <c r="N2" i="1"/>
  <c r="N6" i="1"/>
  <c r="N12" i="1"/>
  <c r="N7" i="1"/>
  <c r="O9" i="1"/>
  <c r="O2" i="1"/>
  <c r="O6" i="1"/>
  <c r="O12" i="1"/>
  <c r="O7" i="1"/>
  <c r="P9" i="1"/>
  <c r="P2" i="1"/>
  <c r="P6" i="1"/>
  <c r="P12" i="1"/>
  <c r="P7" i="1"/>
  <c r="Q9" i="1"/>
  <c r="Q2" i="1"/>
  <c r="Q6" i="1"/>
  <c r="Q12" i="1"/>
  <c r="Q7" i="1"/>
  <c r="R9" i="1"/>
  <c r="R2" i="1"/>
  <c r="R6" i="1"/>
  <c r="R12" i="1"/>
  <c r="R7" i="1"/>
  <c r="S9" i="1"/>
  <c r="S2" i="1"/>
  <c r="S6" i="1"/>
  <c r="S12" i="1"/>
  <c r="S7" i="1"/>
  <c r="T9" i="1"/>
  <c r="T2" i="1"/>
  <c r="T6" i="1"/>
  <c r="T12" i="1"/>
  <c r="T7" i="1"/>
  <c r="U9" i="1"/>
  <c r="U2" i="1"/>
  <c r="U6" i="1"/>
  <c r="U12" i="1"/>
  <c r="U7" i="1"/>
  <c r="V9" i="1"/>
  <c r="V2" i="1"/>
  <c r="V6" i="1"/>
  <c r="V12" i="1"/>
  <c r="V7" i="1"/>
  <c r="W9" i="1"/>
  <c r="W2" i="1"/>
  <c r="W6" i="1"/>
  <c r="W12" i="1"/>
  <c r="W7" i="1"/>
  <c r="X9" i="1"/>
  <c r="X2" i="1"/>
  <c r="X6" i="1"/>
  <c r="X12" i="1"/>
  <c r="X7" i="1"/>
  <c r="Y2" i="1"/>
  <c r="Y6" i="1"/>
  <c r="Y12" i="1"/>
  <c r="Y7" i="1"/>
  <c r="Y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B4" i="2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F11" i="1"/>
  <c r="O10" i="1"/>
  <c r="P10" i="1"/>
  <c r="Q10" i="1"/>
  <c r="R10" i="1"/>
  <c r="S10" i="1"/>
  <c r="T10" i="1"/>
  <c r="U10" i="1"/>
  <c r="V10" i="1"/>
  <c r="W10" i="1"/>
  <c r="X10" i="1"/>
  <c r="Y10" i="1"/>
  <c r="G10" i="1"/>
  <c r="H10" i="1"/>
  <c r="I10" i="1"/>
  <c r="J10" i="1"/>
  <c r="K10" i="1"/>
  <c r="L10" i="1"/>
  <c r="M10" i="1"/>
  <c r="N10" i="1"/>
  <c r="F10" i="1"/>
  <c r="O5" i="1"/>
  <c r="P5" i="1"/>
  <c r="Q5" i="1"/>
  <c r="R5" i="1"/>
  <c r="S5" i="1"/>
  <c r="T5" i="1"/>
  <c r="U5" i="1"/>
  <c r="V5" i="1"/>
  <c r="W5" i="1"/>
  <c r="X5" i="1"/>
  <c r="Y5" i="1"/>
  <c r="G5" i="1"/>
  <c r="H5" i="1"/>
  <c r="I5" i="1"/>
  <c r="J5" i="1"/>
  <c r="K5" i="1"/>
  <c r="L5" i="1"/>
  <c r="M5" i="1"/>
  <c r="N5" i="1"/>
  <c r="F5" i="1"/>
  <c r="P3" i="1"/>
  <c r="P4" i="1"/>
  <c r="Q3" i="1"/>
  <c r="Q4" i="1"/>
  <c r="R3" i="1"/>
  <c r="R4" i="1"/>
  <c r="S3" i="1"/>
  <c r="S4" i="1"/>
  <c r="T3" i="1"/>
  <c r="T4" i="1"/>
  <c r="U3" i="1"/>
  <c r="U4" i="1"/>
  <c r="V3" i="1"/>
  <c r="V4" i="1"/>
  <c r="W3" i="1"/>
  <c r="W4" i="1"/>
  <c r="X3" i="1"/>
  <c r="X4" i="1"/>
  <c r="Y3" i="1"/>
  <c r="Y4" i="1"/>
  <c r="J3" i="1"/>
  <c r="J4" i="1"/>
  <c r="K3" i="1"/>
  <c r="K4" i="1"/>
  <c r="L3" i="1"/>
  <c r="L4" i="1"/>
  <c r="M3" i="1"/>
  <c r="M4" i="1"/>
  <c r="N3" i="1"/>
  <c r="N4" i="1"/>
  <c r="O3" i="1"/>
  <c r="O4" i="1"/>
  <c r="I3" i="1"/>
  <c r="I4" i="1"/>
  <c r="G3" i="1"/>
  <c r="G4" i="1"/>
  <c r="H3" i="1"/>
  <c r="H4" i="1"/>
  <c r="F3" i="1"/>
  <c r="F4" i="1"/>
  <c r="B3" i="2"/>
  <c r="C18" i="1"/>
  <c r="C16" i="1"/>
  <c r="C17" i="1"/>
  <c r="C19" i="1"/>
  <c r="C14" i="1"/>
  <c r="C15" i="1"/>
  <c r="F15" i="1"/>
  <c r="G16" i="1"/>
  <c r="H17" i="1"/>
  <c r="I18" i="1"/>
  <c r="J19" i="1"/>
  <c r="K20" i="1"/>
  <c r="L21" i="1"/>
  <c r="M22" i="1"/>
  <c r="N23" i="1"/>
  <c r="O24" i="1"/>
  <c r="P25" i="1"/>
  <c r="Q26" i="1"/>
  <c r="R27" i="1"/>
  <c r="S28" i="1"/>
  <c r="T29" i="1"/>
  <c r="U30" i="1"/>
  <c r="V31" i="1"/>
  <c r="W32" i="1"/>
  <c r="X33" i="1"/>
  <c r="G15" i="1"/>
  <c r="H16" i="1"/>
  <c r="I17" i="1"/>
  <c r="J18" i="1"/>
  <c r="K19" i="1"/>
  <c r="L20" i="1"/>
  <c r="M21" i="1"/>
  <c r="N22" i="1"/>
  <c r="O23" i="1"/>
  <c r="P24" i="1"/>
  <c r="Q25" i="1"/>
  <c r="R26" i="1"/>
  <c r="S27" i="1"/>
  <c r="T28" i="1"/>
  <c r="U29" i="1"/>
  <c r="V30" i="1"/>
  <c r="W31" i="1"/>
  <c r="X32" i="1"/>
  <c r="H15" i="1"/>
  <c r="I16" i="1"/>
  <c r="J17" i="1"/>
  <c r="K18" i="1"/>
  <c r="L19" i="1"/>
  <c r="M20" i="1"/>
  <c r="N21" i="1"/>
  <c r="O22" i="1"/>
  <c r="P23" i="1"/>
  <c r="Q24" i="1"/>
  <c r="R25" i="1"/>
  <c r="S26" i="1"/>
  <c r="T27" i="1"/>
  <c r="U28" i="1"/>
  <c r="V29" i="1"/>
  <c r="W30" i="1"/>
  <c r="X31" i="1"/>
  <c r="I15" i="1"/>
  <c r="J16" i="1"/>
  <c r="K17" i="1"/>
  <c r="L18" i="1"/>
  <c r="M19" i="1"/>
  <c r="N20" i="1"/>
  <c r="O21" i="1"/>
  <c r="P22" i="1"/>
  <c r="Q23" i="1"/>
  <c r="R24" i="1"/>
  <c r="S25" i="1"/>
  <c r="T26" i="1"/>
  <c r="U27" i="1"/>
  <c r="V28" i="1"/>
  <c r="W29" i="1"/>
  <c r="X30" i="1"/>
  <c r="J15" i="1"/>
  <c r="K16" i="1"/>
  <c r="L17" i="1"/>
  <c r="M18" i="1"/>
  <c r="N19" i="1"/>
  <c r="O20" i="1"/>
  <c r="P21" i="1"/>
  <c r="Q22" i="1"/>
  <c r="R23" i="1"/>
  <c r="S24" i="1"/>
  <c r="T25" i="1"/>
  <c r="U26" i="1"/>
  <c r="V27" i="1"/>
  <c r="W28" i="1"/>
  <c r="X29" i="1"/>
  <c r="K15" i="1"/>
  <c r="L16" i="1"/>
  <c r="M17" i="1"/>
  <c r="N18" i="1"/>
  <c r="O19" i="1"/>
  <c r="P20" i="1"/>
  <c r="Q21" i="1"/>
  <c r="R22" i="1"/>
  <c r="S23" i="1"/>
  <c r="T24" i="1"/>
  <c r="U25" i="1"/>
  <c r="V26" i="1"/>
  <c r="W27" i="1"/>
  <c r="X28" i="1"/>
  <c r="L15" i="1"/>
  <c r="M16" i="1"/>
  <c r="N17" i="1"/>
  <c r="O18" i="1"/>
  <c r="P19" i="1"/>
  <c r="Q20" i="1"/>
  <c r="R21" i="1"/>
  <c r="S22" i="1"/>
  <c r="T23" i="1"/>
  <c r="U24" i="1"/>
  <c r="V25" i="1"/>
  <c r="W26" i="1"/>
  <c r="X27" i="1"/>
  <c r="M15" i="1"/>
  <c r="N16" i="1"/>
  <c r="O17" i="1"/>
  <c r="P18" i="1"/>
  <c r="Q19" i="1"/>
  <c r="R20" i="1"/>
  <c r="S21" i="1"/>
  <c r="T22" i="1"/>
  <c r="U23" i="1"/>
  <c r="V24" i="1"/>
  <c r="W25" i="1"/>
  <c r="X26" i="1"/>
  <c r="N15" i="1"/>
  <c r="O16" i="1"/>
  <c r="P17" i="1"/>
  <c r="Q18" i="1"/>
  <c r="R19" i="1"/>
  <c r="S20" i="1"/>
  <c r="T21" i="1"/>
  <c r="U22" i="1"/>
  <c r="V23" i="1"/>
  <c r="W24" i="1"/>
  <c r="X25" i="1"/>
  <c r="O15" i="1"/>
  <c r="P16" i="1"/>
  <c r="Q17" i="1"/>
  <c r="R18" i="1"/>
  <c r="S19" i="1"/>
  <c r="T20" i="1"/>
  <c r="U21" i="1"/>
  <c r="V22" i="1"/>
  <c r="W23" i="1"/>
  <c r="X24" i="1"/>
  <c r="P15" i="1"/>
  <c r="Q16" i="1"/>
  <c r="R17" i="1"/>
  <c r="S18" i="1"/>
  <c r="T19" i="1"/>
  <c r="U20" i="1"/>
  <c r="V21" i="1"/>
  <c r="W22" i="1"/>
  <c r="X23" i="1"/>
  <c r="Q15" i="1"/>
  <c r="R16" i="1"/>
  <c r="S17" i="1"/>
  <c r="T18" i="1"/>
  <c r="U19" i="1"/>
  <c r="V20" i="1"/>
  <c r="W21" i="1"/>
  <c r="X22" i="1"/>
  <c r="R15" i="1"/>
  <c r="S16" i="1"/>
  <c r="T17" i="1"/>
  <c r="U18" i="1"/>
  <c r="V19" i="1"/>
  <c r="W20" i="1"/>
  <c r="X21" i="1"/>
  <c r="S15" i="1"/>
  <c r="T16" i="1"/>
  <c r="U17" i="1"/>
  <c r="V18" i="1"/>
  <c r="W19" i="1"/>
  <c r="X20" i="1"/>
  <c r="T15" i="1"/>
  <c r="U16" i="1"/>
  <c r="V17" i="1"/>
  <c r="W18" i="1"/>
  <c r="X19" i="1"/>
  <c r="U15" i="1"/>
  <c r="V16" i="1"/>
  <c r="W17" i="1"/>
  <c r="X18" i="1"/>
  <c r="V15" i="1"/>
  <c r="W16" i="1"/>
  <c r="X17" i="1"/>
  <c r="W15" i="1"/>
  <c r="X16" i="1"/>
  <c r="X15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AB15" i="1"/>
  <c r="AC15" i="1"/>
  <c r="C14" i="3"/>
  <c r="C15" i="3"/>
  <c r="Y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AB15" i="3"/>
  <c r="AC15" i="3"/>
  <c r="AD15" i="3"/>
  <c r="AL15" i="3"/>
  <c r="AI15" i="3"/>
  <c r="AJ15" i="3"/>
  <c r="Z15" i="3"/>
  <c r="F16" i="3"/>
  <c r="AB16" i="3"/>
  <c r="AC16" i="3"/>
  <c r="AL16" i="3"/>
  <c r="AI16" i="3"/>
  <c r="AK15" i="3"/>
  <c r="AH16" i="3"/>
  <c r="AJ16" i="3"/>
  <c r="AK16" i="3"/>
  <c r="C16" i="3"/>
  <c r="C17" i="3"/>
  <c r="AB17" i="3"/>
  <c r="AC17" i="3"/>
  <c r="AL17" i="3"/>
  <c r="AI17" i="3"/>
  <c r="AH17" i="3"/>
  <c r="AJ17" i="3"/>
  <c r="AK17" i="3"/>
  <c r="AB18" i="3"/>
  <c r="AC18" i="3"/>
  <c r="AH18" i="3"/>
  <c r="C18" i="3"/>
  <c r="C19" i="3"/>
  <c r="Z15" i="1"/>
  <c r="F16" i="1"/>
  <c r="AD16" i="1"/>
  <c r="AL16" i="1"/>
  <c r="AI16" i="1"/>
  <c r="AD15" i="1"/>
  <c r="AE15" i="1"/>
  <c r="AL15" i="1"/>
  <c r="AI15" i="1"/>
  <c r="AJ15" i="1"/>
  <c r="AK15" i="1"/>
  <c r="AH16" i="1"/>
  <c r="AJ16" i="1"/>
  <c r="AE16" i="1"/>
  <c r="AK16" i="1"/>
  <c r="AB16" i="1"/>
  <c r="AC16" i="1"/>
  <c r="Z16" i="1"/>
  <c r="F17" i="1"/>
  <c r="G17" i="1"/>
  <c r="AB17" i="1"/>
  <c r="AC17" i="1"/>
  <c r="AD17" i="1"/>
  <c r="AL17" i="1"/>
  <c r="AI17" i="1"/>
  <c r="AH17" i="1"/>
  <c r="AJ17" i="1"/>
  <c r="AE17" i="1"/>
  <c r="AK17" i="1"/>
  <c r="Z17" i="1"/>
  <c r="F18" i="1"/>
  <c r="G18" i="1"/>
  <c r="H18" i="1"/>
  <c r="AL18" i="1"/>
  <c r="AI18" i="1"/>
  <c r="AH18" i="1"/>
  <c r="AJ18" i="1"/>
  <c r="AE18" i="1"/>
  <c r="AK18" i="1"/>
  <c r="Z18" i="1"/>
  <c r="F19" i="1"/>
  <c r="G19" i="1"/>
  <c r="H19" i="1"/>
  <c r="I19" i="1"/>
  <c r="AB19" i="1"/>
  <c r="AC19" i="1"/>
  <c r="AC18" i="1"/>
  <c r="AB18" i="1"/>
  <c r="AD19" i="1"/>
  <c r="AL19" i="1"/>
  <c r="AI19" i="1"/>
  <c r="AH19" i="1"/>
  <c r="AJ19" i="1"/>
  <c r="Z19" i="1"/>
  <c r="F20" i="1"/>
  <c r="G20" i="1"/>
  <c r="H20" i="1"/>
  <c r="I20" i="1"/>
  <c r="J20" i="1"/>
  <c r="AC20" i="1"/>
  <c r="AB20" i="1"/>
  <c r="AE19" i="1"/>
  <c r="AK19" i="1"/>
  <c r="AD20" i="1"/>
  <c r="AL20" i="1"/>
  <c r="AI20" i="1"/>
  <c r="AH20" i="1"/>
  <c r="AJ20" i="1"/>
  <c r="AE20" i="1"/>
  <c r="AK20" i="1"/>
  <c r="Z20" i="1"/>
  <c r="F21" i="1"/>
  <c r="G21" i="1"/>
  <c r="H21" i="1"/>
  <c r="I21" i="1"/>
  <c r="J21" i="1"/>
  <c r="K21" i="1"/>
  <c r="AD21" i="1"/>
  <c r="AL21" i="1"/>
  <c r="AI21" i="1"/>
  <c r="AH21" i="1"/>
  <c r="AJ21" i="1"/>
  <c r="AE21" i="1"/>
  <c r="AK21" i="1"/>
  <c r="Z21" i="1"/>
  <c r="F22" i="1"/>
  <c r="G22" i="1"/>
  <c r="H22" i="1"/>
  <c r="I22" i="1"/>
  <c r="J22" i="1"/>
  <c r="K22" i="1"/>
  <c r="L22" i="1"/>
  <c r="AB22" i="1"/>
  <c r="AC22" i="1"/>
  <c r="AB21" i="1"/>
  <c r="AC21" i="1"/>
  <c r="AD22" i="1"/>
  <c r="AL22" i="1"/>
  <c r="AI22" i="1"/>
  <c r="AH22" i="1"/>
  <c r="AJ22" i="1"/>
  <c r="AE22" i="1"/>
  <c r="AK22" i="1"/>
  <c r="Z22" i="1"/>
  <c r="F23" i="1"/>
  <c r="G23" i="1"/>
  <c r="H23" i="1"/>
  <c r="I23" i="1"/>
  <c r="J23" i="1"/>
  <c r="K23" i="1"/>
  <c r="L23" i="1"/>
  <c r="M23" i="1"/>
  <c r="AC23" i="1"/>
  <c r="AB23" i="1"/>
  <c r="AD23" i="1"/>
  <c r="AL23" i="1"/>
  <c r="AI23" i="1"/>
  <c r="AH23" i="1"/>
  <c r="AJ23" i="1"/>
  <c r="AE23" i="1"/>
  <c r="AK23" i="1"/>
  <c r="Z23" i="1"/>
  <c r="F24" i="1"/>
  <c r="G24" i="1"/>
  <c r="H24" i="1"/>
  <c r="I24" i="1"/>
  <c r="J24" i="1"/>
  <c r="K24" i="1"/>
  <c r="L24" i="1"/>
  <c r="M24" i="1"/>
  <c r="N24" i="1"/>
  <c r="AD24" i="1"/>
  <c r="AL24" i="1"/>
  <c r="AI24" i="1"/>
  <c r="AH24" i="1"/>
  <c r="AJ24" i="1"/>
  <c r="AE24" i="1"/>
  <c r="AK24" i="1"/>
  <c r="Z24" i="1"/>
  <c r="F25" i="1"/>
  <c r="G25" i="1"/>
  <c r="H25" i="1"/>
  <c r="I25" i="1"/>
  <c r="J25" i="1"/>
  <c r="K25" i="1"/>
  <c r="L25" i="1"/>
  <c r="M25" i="1"/>
  <c r="N25" i="1"/>
  <c r="O25" i="1"/>
  <c r="AB25" i="1"/>
  <c r="AC25" i="1"/>
  <c r="AB24" i="1"/>
  <c r="AC24" i="1"/>
  <c r="AD25" i="1"/>
  <c r="AL25" i="1"/>
  <c r="AI25" i="1"/>
  <c r="AH25" i="1"/>
  <c r="AJ25" i="1"/>
  <c r="AE25" i="1"/>
  <c r="AK25" i="1"/>
  <c r="Z25" i="1"/>
  <c r="F26" i="1"/>
  <c r="G26" i="1"/>
  <c r="H26" i="1"/>
  <c r="I26" i="1"/>
  <c r="J26" i="1"/>
  <c r="K26" i="1"/>
  <c r="L26" i="1"/>
  <c r="M26" i="1"/>
  <c r="N26" i="1"/>
  <c r="O26" i="1"/>
  <c r="P26" i="1"/>
  <c r="AC26" i="1"/>
  <c r="AB26" i="1"/>
  <c r="AD26" i="1"/>
  <c r="AL26" i="1"/>
  <c r="AI26" i="1"/>
  <c r="AH26" i="1"/>
  <c r="AJ26" i="1"/>
  <c r="AE26" i="1"/>
  <c r="AK26" i="1"/>
  <c r="Z26" i="1"/>
  <c r="F27" i="1"/>
  <c r="G27" i="1"/>
  <c r="H27" i="1"/>
  <c r="I27" i="1"/>
  <c r="J27" i="1"/>
  <c r="K27" i="1"/>
  <c r="L27" i="1"/>
  <c r="M27" i="1"/>
  <c r="N27" i="1"/>
  <c r="O27" i="1"/>
  <c r="P27" i="1"/>
  <c r="Q27" i="1"/>
  <c r="AD27" i="1"/>
  <c r="AL27" i="1"/>
  <c r="AI27" i="1"/>
  <c r="AH27" i="1"/>
  <c r="AJ27" i="1"/>
  <c r="AE27" i="1"/>
  <c r="AK27" i="1"/>
  <c r="Z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AB28" i="1"/>
  <c r="AC28" i="1"/>
  <c r="AB27" i="1"/>
  <c r="AC27" i="1"/>
  <c r="AD28" i="1"/>
  <c r="AL28" i="1"/>
  <c r="AI28" i="1"/>
  <c r="AH28" i="1"/>
  <c r="AJ28" i="1"/>
  <c r="AE28" i="1"/>
  <c r="AK28" i="1"/>
  <c r="Z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AC29" i="1"/>
  <c r="AB29" i="1"/>
  <c r="AD29" i="1"/>
  <c r="AL29" i="1"/>
  <c r="AI29" i="1"/>
  <c r="AH29" i="1"/>
  <c r="AJ29" i="1"/>
  <c r="AE29" i="1"/>
  <c r="AK29" i="1"/>
  <c r="Z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AD30" i="1"/>
  <c r="AL30" i="1"/>
  <c r="AI30" i="1"/>
  <c r="AH30" i="1"/>
  <c r="AJ30" i="1"/>
  <c r="AE30" i="1"/>
  <c r="AK30" i="1"/>
  <c r="Z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AB31" i="1"/>
  <c r="AC31" i="1"/>
  <c r="AB30" i="1"/>
  <c r="AC30" i="1"/>
  <c r="AD31" i="1"/>
  <c r="AL31" i="1"/>
  <c r="AI31" i="1"/>
  <c r="AH31" i="1"/>
  <c r="AJ31" i="1"/>
  <c r="AE31" i="1"/>
  <c r="AK31" i="1"/>
  <c r="Z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AC32" i="1"/>
  <c r="AB32" i="1"/>
  <c r="AD32" i="1"/>
  <c r="AL32" i="1"/>
  <c r="AI32" i="1"/>
  <c r="AH32" i="1"/>
  <c r="AJ32" i="1"/>
  <c r="AE32" i="1"/>
  <c r="AK32" i="1"/>
  <c r="Z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AD33" i="1"/>
  <c r="AL33" i="1"/>
  <c r="AI33" i="1"/>
  <c r="AH33" i="1"/>
  <c r="AJ33" i="1"/>
  <c r="AE33" i="1"/>
  <c r="AK33" i="1"/>
  <c r="Z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B34" i="1"/>
  <c r="AC34" i="1"/>
  <c r="AB33" i="1"/>
  <c r="AC33" i="1"/>
  <c r="AD34" i="1"/>
  <c r="AL34" i="1"/>
  <c r="AI34" i="1"/>
  <c r="AH34" i="1"/>
  <c r="AJ34" i="1"/>
  <c r="Y35" i="1"/>
  <c r="AE34" i="1"/>
  <c r="AK34" i="1"/>
  <c r="Z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C35" i="1"/>
  <c r="AB35" i="1"/>
  <c r="AD35" i="1"/>
  <c r="AL35" i="1"/>
  <c r="AI35" i="1"/>
  <c r="AH35" i="1"/>
  <c r="AJ35" i="1"/>
  <c r="AE35" i="1"/>
  <c r="AK35" i="1"/>
  <c r="Y36" i="1"/>
  <c r="Z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D36" i="1"/>
  <c r="AL36" i="1"/>
  <c r="AI36" i="1"/>
  <c r="AH36" i="1"/>
  <c r="AJ36" i="1"/>
  <c r="AE36" i="1"/>
  <c r="AK36" i="1"/>
  <c r="Y37" i="1"/>
  <c r="Z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B37" i="1"/>
  <c r="AC37" i="1"/>
  <c r="AB36" i="1"/>
  <c r="AC36" i="1"/>
  <c r="AD37" i="1"/>
  <c r="AL37" i="1"/>
  <c r="AI37" i="1"/>
  <c r="AH37" i="1"/>
  <c r="AJ37" i="1"/>
  <c r="Y38" i="1"/>
  <c r="AE37" i="1"/>
  <c r="AK37" i="1"/>
  <c r="Z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C38" i="1"/>
  <c r="AB38" i="1"/>
  <c r="AD38" i="1"/>
  <c r="AL38" i="1"/>
  <c r="AI38" i="1"/>
  <c r="AH38" i="1"/>
  <c r="AJ38" i="1"/>
  <c r="AE38" i="1"/>
  <c r="AK38" i="1"/>
  <c r="Y39" i="1"/>
  <c r="Z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D39" i="1"/>
  <c r="AL39" i="1"/>
  <c r="AI39" i="1"/>
  <c r="AH39" i="1"/>
  <c r="AJ39" i="1"/>
  <c r="AE39" i="1"/>
  <c r="AK39" i="1"/>
  <c r="Y40" i="1"/>
  <c r="Z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AB40" i="1"/>
  <c r="AC40" i="1"/>
  <c r="AB39" i="1"/>
  <c r="AC39" i="1"/>
  <c r="AD40" i="1"/>
  <c r="AL40" i="1"/>
  <c r="AI40" i="1"/>
  <c r="AH40" i="1"/>
  <c r="AJ40" i="1"/>
  <c r="Y41" i="1"/>
  <c r="AE40" i="1"/>
  <c r="AK40" i="1"/>
  <c r="Z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AC41" i="1"/>
  <c r="AB41" i="1"/>
  <c r="AD41" i="1"/>
  <c r="AL41" i="1"/>
  <c r="AI41" i="1"/>
  <c r="AH41" i="1"/>
  <c r="AJ41" i="1"/>
  <c r="AE41" i="1"/>
  <c r="AK41" i="1"/>
  <c r="Y42" i="1"/>
  <c r="Z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AD42" i="1"/>
  <c r="AL42" i="1"/>
  <c r="AI42" i="1"/>
  <c r="AH42" i="1"/>
  <c r="AJ42" i="1"/>
  <c r="AE42" i="1"/>
  <c r="AK42" i="1"/>
  <c r="Y43" i="1"/>
  <c r="Z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AB43" i="1"/>
  <c r="AC43" i="1"/>
  <c r="AB42" i="1"/>
  <c r="AC42" i="1"/>
  <c r="AD43" i="1"/>
  <c r="AL43" i="1"/>
  <c r="AI43" i="1"/>
  <c r="AH43" i="1"/>
  <c r="AJ43" i="1"/>
  <c r="Y44" i="1"/>
  <c r="AE43" i="1"/>
  <c r="AK43" i="1"/>
  <c r="Z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AC44" i="1"/>
  <c r="AB44" i="1"/>
  <c r="AD44" i="1"/>
  <c r="AL44" i="1"/>
  <c r="AI44" i="1"/>
  <c r="AH44" i="1"/>
  <c r="AJ44" i="1"/>
  <c r="AE44" i="1"/>
  <c r="AK44" i="1"/>
  <c r="Y45" i="1"/>
  <c r="Z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AD45" i="1"/>
  <c r="AL45" i="1"/>
  <c r="AI45" i="1"/>
  <c r="AH45" i="1"/>
  <c r="AJ45" i="1"/>
  <c r="AE45" i="1"/>
  <c r="AK45" i="1"/>
  <c r="Y46" i="1"/>
  <c r="Z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AB46" i="1"/>
  <c r="AC46" i="1"/>
  <c r="AB45" i="1"/>
  <c r="AC45" i="1"/>
  <c r="AD46" i="1"/>
  <c r="AL46" i="1"/>
  <c r="AI46" i="1"/>
  <c r="AH46" i="1"/>
  <c r="AJ46" i="1"/>
  <c r="Y47" i="1"/>
  <c r="AE46" i="1"/>
  <c r="AK46" i="1"/>
  <c r="Z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AC47" i="1"/>
  <c r="AB47" i="1"/>
  <c r="AD47" i="1"/>
  <c r="AL47" i="1"/>
  <c r="AI47" i="1"/>
  <c r="AH47" i="1"/>
  <c r="AJ47" i="1"/>
  <c r="AE47" i="1"/>
  <c r="AK47" i="1"/>
  <c r="Y48" i="1"/>
  <c r="Z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AD48" i="1"/>
  <c r="AL48" i="1"/>
  <c r="AI48" i="1"/>
  <c r="AH48" i="1"/>
  <c r="AJ48" i="1"/>
  <c r="AE48" i="1"/>
  <c r="AK48" i="1"/>
  <c r="Y49" i="1"/>
  <c r="Z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AB49" i="1"/>
  <c r="AC49" i="1"/>
  <c r="AB48" i="1"/>
  <c r="AC48" i="1"/>
  <c r="AD49" i="1"/>
  <c r="AL49" i="1"/>
  <c r="AI49" i="1"/>
  <c r="AH49" i="1"/>
  <c r="AJ49" i="1"/>
  <c r="Y50" i="1"/>
  <c r="AE49" i="1"/>
  <c r="AK49" i="1"/>
  <c r="Z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AC50" i="1"/>
  <c r="AB50" i="1"/>
  <c r="AD50" i="1"/>
  <c r="AL50" i="1"/>
  <c r="AI50" i="1"/>
  <c r="AH50" i="1"/>
  <c r="AJ50" i="1"/>
  <c r="AE50" i="1"/>
  <c r="AK50" i="1"/>
  <c r="Y51" i="1"/>
  <c r="Z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AD51" i="1"/>
  <c r="AL51" i="1"/>
  <c r="AI51" i="1"/>
  <c r="AH51" i="1"/>
  <c r="AJ51" i="1"/>
  <c r="AE51" i="1"/>
  <c r="AK51" i="1"/>
  <c r="Y52" i="1"/>
  <c r="Z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AB52" i="1"/>
  <c r="AC52" i="1"/>
  <c r="AB51" i="1"/>
  <c r="AC51" i="1"/>
  <c r="AD52" i="1"/>
  <c r="AL52" i="1"/>
  <c r="AI52" i="1"/>
  <c r="AH52" i="1"/>
  <c r="AJ52" i="1"/>
  <c r="Y53" i="1"/>
  <c r="AE52" i="1"/>
  <c r="AK52" i="1"/>
  <c r="Z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AC53" i="1"/>
  <c r="AB53" i="1"/>
  <c r="AD53" i="1"/>
  <c r="AL53" i="1"/>
  <c r="AI53" i="1"/>
  <c r="AH53" i="1"/>
  <c r="AJ53" i="1"/>
  <c r="AE53" i="1"/>
  <c r="AK53" i="1"/>
  <c r="Y54" i="1"/>
  <c r="Z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AD54" i="1"/>
  <c r="AL54" i="1"/>
  <c r="AI54" i="1"/>
  <c r="AH54" i="1"/>
  <c r="AJ54" i="1"/>
  <c r="AE54" i="1"/>
  <c r="AK54" i="1"/>
  <c r="Y55" i="1"/>
  <c r="Z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AB55" i="1"/>
  <c r="AC55" i="1"/>
  <c r="AB54" i="1"/>
  <c r="AC54" i="1"/>
  <c r="AD55" i="1"/>
  <c r="AL55" i="1"/>
  <c r="AI55" i="1"/>
  <c r="AH55" i="1"/>
  <c r="AJ55" i="1"/>
  <c r="Y56" i="1"/>
  <c r="AE55" i="1"/>
  <c r="AK55" i="1"/>
  <c r="Z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AC56" i="1"/>
  <c r="AB56" i="1"/>
  <c r="AD56" i="1"/>
  <c r="AL56" i="1"/>
  <c r="AI56" i="1"/>
  <c r="AH56" i="1"/>
  <c r="AJ56" i="1"/>
  <c r="AE56" i="1"/>
  <c r="AK56" i="1"/>
  <c r="Y57" i="1"/>
  <c r="Z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AD57" i="1"/>
  <c r="AL57" i="1"/>
  <c r="AI57" i="1"/>
  <c r="AH57" i="1"/>
  <c r="AJ57" i="1"/>
  <c r="AE57" i="1"/>
  <c r="AK57" i="1"/>
  <c r="Y58" i="1"/>
  <c r="Z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AB58" i="1"/>
  <c r="AC58" i="1"/>
  <c r="AB57" i="1"/>
  <c r="AC57" i="1"/>
  <c r="AD58" i="1"/>
  <c r="AL58" i="1"/>
  <c r="AI58" i="1"/>
  <c r="AH58" i="1"/>
  <c r="AJ58" i="1"/>
  <c r="Y59" i="1"/>
  <c r="AE58" i="1"/>
  <c r="AK58" i="1"/>
  <c r="Z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AC59" i="1"/>
  <c r="AB59" i="1"/>
  <c r="AD59" i="1"/>
  <c r="AL59" i="1"/>
  <c r="AI59" i="1"/>
  <c r="AH59" i="1"/>
  <c r="AJ59" i="1"/>
  <c r="AE59" i="1"/>
  <c r="AK59" i="1"/>
  <c r="Y60" i="1"/>
  <c r="Z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AD60" i="1"/>
  <c r="AL60" i="1"/>
  <c r="AI60" i="1"/>
  <c r="AH60" i="1"/>
  <c r="AJ60" i="1"/>
  <c r="AE60" i="1"/>
  <c r="AK60" i="1"/>
  <c r="Y61" i="1"/>
  <c r="Z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AB61" i="1"/>
  <c r="AC61" i="1"/>
  <c r="AB60" i="1"/>
  <c r="AC60" i="1"/>
  <c r="AD61" i="1"/>
  <c r="AL61" i="1"/>
  <c r="AI61" i="1"/>
  <c r="AH61" i="1"/>
  <c r="AJ61" i="1"/>
  <c r="Y62" i="1"/>
  <c r="AE61" i="1"/>
  <c r="AK61" i="1"/>
  <c r="Z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AC62" i="1"/>
  <c r="AB62" i="1"/>
  <c r="AD62" i="1"/>
  <c r="AL62" i="1"/>
  <c r="AI62" i="1"/>
  <c r="AH62" i="1"/>
  <c r="AJ62" i="1"/>
  <c r="AE62" i="1"/>
  <c r="AK62" i="1"/>
  <c r="Y63" i="1"/>
  <c r="Z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AD63" i="1"/>
  <c r="AL63" i="1"/>
  <c r="AI63" i="1"/>
  <c r="AH63" i="1"/>
  <c r="AJ63" i="1"/>
  <c r="AE63" i="1"/>
  <c r="AK63" i="1"/>
  <c r="Y64" i="1"/>
  <c r="Z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AB64" i="1"/>
  <c r="AC64" i="1"/>
  <c r="AB63" i="1"/>
  <c r="AC63" i="1"/>
  <c r="AD64" i="1"/>
  <c r="AL64" i="1"/>
  <c r="AI64" i="1"/>
  <c r="AH64" i="1"/>
  <c r="AJ64" i="1"/>
  <c r="Y65" i="1"/>
  <c r="AE64" i="1"/>
  <c r="AK64" i="1"/>
  <c r="Z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AC65" i="1"/>
  <c r="AB65" i="1"/>
  <c r="AD65" i="1"/>
  <c r="AL65" i="1"/>
  <c r="AI65" i="1"/>
  <c r="AH65" i="1"/>
  <c r="AJ65" i="1"/>
  <c r="AE65" i="1"/>
  <c r="AK65" i="1"/>
  <c r="Y66" i="1"/>
  <c r="Z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AD66" i="1"/>
  <c r="AL66" i="1"/>
  <c r="AI66" i="1"/>
  <c r="AH66" i="1"/>
  <c r="AJ66" i="1"/>
  <c r="AE66" i="1"/>
  <c r="AK66" i="1"/>
  <c r="Y67" i="1"/>
  <c r="Z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AB67" i="1"/>
  <c r="AC67" i="1"/>
  <c r="AB66" i="1"/>
  <c r="AC66" i="1"/>
  <c r="AD67" i="1"/>
  <c r="AL67" i="1"/>
  <c r="AI67" i="1"/>
  <c r="AH67" i="1"/>
  <c r="AJ67" i="1"/>
  <c r="Y68" i="1"/>
  <c r="AE67" i="1"/>
  <c r="AK67" i="1"/>
  <c r="Z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AC68" i="1"/>
  <c r="AB68" i="1"/>
  <c r="AD68" i="1"/>
  <c r="AL68" i="1"/>
  <c r="AI68" i="1"/>
  <c r="AH68" i="1"/>
  <c r="AJ68" i="1"/>
  <c r="AE68" i="1"/>
  <c r="AK68" i="1"/>
  <c r="Y69" i="1"/>
  <c r="Z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AD69" i="1"/>
  <c r="AL69" i="1"/>
  <c r="AI69" i="1"/>
  <c r="AH69" i="1"/>
  <c r="AJ69" i="1"/>
  <c r="AE69" i="1"/>
  <c r="AK69" i="1"/>
  <c r="Y70" i="1"/>
  <c r="Z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AB70" i="1"/>
  <c r="AC70" i="1"/>
  <c r="AB69" i="1"/>
  <c r="AC69" i="1"/>
  <c r="AD70" i="1"/>
  <c r="AL70" i="1"/>
  <c r="AI70" i="1"/>
  <c r="AH70" i="1"/>
  <c r="AJ70" i="1"/>
  <c r="Y71" i="1"/>
  <c r="AE70" i="1"/>
  <c r="AK70" i="1"/>
  <c r="Z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AC71" i="1"/>
  <c r="AB71" i="1"/>
  <c r="AD71" i="1"/>
  <c r="AL71" i="1"/>
  <c r="AI71" i="1"/>
  <c r="AH71" i="1"/>
  <c r="AJ71" i="1"/>
  <c r="AE71" i="1"/>
  <c r="AK71" i="1"/>
  <c r="Y72" i="1"/>
  <c r="Z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AD72" i="1"/>
  <c r="AL72" i="1"/>
  <c r="AI72" i="1"/>
  <c r="AH72" i="1"/>
  <c r="AJ72" i="1"/>
  <c r="AE72" i="1"/>
  <c r="AK72" i="1"/>
  <c r="Y73" i="1"/>
  <c r="Z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AB73" i="1"/>
  <c r="AC73" i="1"/>
  <c r="AB72" i="1"/>
  <c r="AC72" i="1"/>
  <c r="AD73" i="1"/>
  <c r="AL73" i="1"/>
  <c r="AI73" i="1"/>
  <c r="AH73" i="1"/>
  <c r="AJ73" i="1"/>
  <c r="Y74" i="1"/>
  <c r="AE73" i="1"/>
  <c r="AK73" i="1"/>
  <c r="Z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AC74" i="1"/>
  <c r="AB74" i="1"/>
  <c r="AD74" i="1"/>
  <c r="AL74" i="1"/>
  <c r="AI74" i="1"/>
  <c r="AH74" i="1"/>
  <c r="AJ74" i="1"/>
  <c r="AE74" i="1"/>
  <c r="AK74" i="1"/>
  <c r="Y75" i="1"/>
  <c r="Z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AD75" i="1"/>
  <c r="AL75" i="1"/>
  <c r="AI75" i="1"/>
  <c r="AH75" i="1"/>
  <c r="AJ75" i="1"/>
  <c r="AE75" i="1"/>
  <c r="AK75" i="1"/>
  <c r="Y76" i="1"/>
  <c r="Z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AB76" i="1"/>
  <c r="AC76" i="1"/>
  <c r="AB75" i="1"/>
  <c r="AC75" i="1"/>
  <c r="AD76" i="1"/>
  <c r="AL76" i="1"/>
  <c r="AI76" i="1"/>
  <c r="AH76" i="1"/>
  <c r="AJ76" i="1"/>
  <c r="Y77" i="1"/>
  <c r="AE76" i="1"/>
  <c r="AK76" i="1"/>
  <c r="Z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AC77" i="1"/>
  <c r="AB77" i="1"/>
  <c r="AD77" i="1"/>
  <c r="AL77" i="1"/>
  <c r="AI77" i="1"/>
  <c r="AH77" i="1"/>
  <c r="AJ77" i="1"/>
  <c r="AE77" i="1"/>
  <c r="AK77" i="1"/>
  <c r="Y78" i="1"/>
  <c r="Z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AD78" i="1"/>
  <c r="AL78" i="1"/>
  <c r="AI78" i="1"/>
  <c r="AH78" i="1"/>
  <c r="AJ78" i="1"/>
  <c r="AE78" i="1"/>
  <c r="AK78" i="1"/>
  <c r="Y79" i="1"/>
  <c r="Z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AB79" i="1"/>
  <c r="AC79" i="1"/>
  <c r="AB78" i="1"/>
  <c r="AC78" i="1"/>
  <c r="AD79" i="1"/>
  <c r="AL79" i="1"/>
  <c r="AI79" i="1"/>
  <c r="AH79" i="1"/>
  <c r="AJ79" i="1"/>
  <c r="Y80" i="1"/>
  <c r="AE79" i="1"/>
  <c r="AK79" i="1"/>
  <c r="Z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AC80" i="1"/>
  <c r="AB80" i="1"/>
  <c r="AD80" i="1"/>
  <c r="AL80" i="1"/>
  <c r="AI80" i="1"/>
  <c r="AH80" i="1"/>
  <c r="AJ80" i="1"/>
  <c r="AE80" i="1"/>
  <c r="AK80" i="1"/>
  <c r="Y81" i="1"/>
  <c r="Z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AD81" i="1"/>
  <c r="AL81" i="1"/>
  <c r="AI81" i="1"/>
  <c r="AH81" i="1"/>
  <c r="AJ81" i="1"/>
  <c r="AE81" i="1"/>
  <c r="AK81" i="1"/>
  <c r="Y82" i="1"/>
  <c r="Z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AB82" i="1"/>
  <c r="AC82" i="1"/>
  <c r="AB81" i="1"/>
  <c r="AC81" i="1"/>
  <c r="AD82" i="1"/>
  <c r="AL82" i="1"/>
  <c r="AI82" i="1"/>
  <c r="AH82" i="1"/>
  <c r="AJ82" i="1"/>
  <c r="Y83" i="1"/>
  <c r="AE82" i="1"/>
  <c r="AK82" i="1"/>
  <c r="Z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AC83" i="1"/>
  <c r="AB83" i="1"/>
  <c r="AD83" i="1"/>
  <c r="AL83" i="1"/>
  <c r="AI83" i="1"/>
  <c r="AH83" i="1"/>
  <c r="AJ83" i="1"/>
  <c r="AE83" i="1"/>
  <c r="AK83" i="1"/>
  <c r="Y84" i="1"/>
  <c r="Z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AD84" i="1"/>
  <c r="AL84" i="1"/>
  <c r="AI84" i="1"/>
  <c r="AH84" i="1"/>
  <c r="AJ84" i="1"/>
  <c r="AE84" i="1"/>
  <c r="AK84" i="1"/>
  <c r="Y85" i="1"/>
  <c r="Z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AB85" i="1"/>
  <c r="AC85" i="1"/>
  <c r="AB84" i="1"/>
  <c r="AC84" i="1"/>
  <c r="AD85" i="1"/>
  <c r="AL85" i="1"/>
  <c r="AI85" i="1"/>
  <c r="AH85" i="1"/>
  <c r="AJ85" i="1"/>
  <c r="Y86" i="1"/>
  <c r="AE85" i="1"/>
  <c r="AK85" i="1"/>
  <c r="Z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AC86" i="1"/>
  <c r="AB86" i="1"/>
  <c r="AD86" i="1"/>
  <c r="AL86" i="1"/>
  <c r="AI86" i="1"/>
  <c r="AH86" i="1"/>
  <c r="AJ86" i="1"/>
  <c r="AE86" i="1"/>
  <c r="AK86" i="1"/>
  <c r="Y87" i="1"/>
  <c r="Z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AD87" i="1"/>
  <c r="AL87" i="1"/>
  <c r="AI87" i="1"/>
  <c r="AH87" i="1"/>
  <c r="AJ87" i="1"/>
  <c r="AE87" i="1"/>
  <c r="AK87" i="1"/>
  <c r="Y88" i="1"/>
  <c r="Z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AB88" i="1"/>
  <c r="AC88" i="1"/>
  <c r="AB87" i="1"/>
  <c r="AC87" i="1"/>
  <c r="AD88" i="1"/>
  <c r="AL88" i="1"/>
  <c r="AI88" i="1"/>
  <c r="AH88" i="1"/>
  <c r="AJ88" i="1"/>
  <c r="Y89" i="1"/>
  <c r="AE88" i="1"/>
  <c r="AK88" i="1"/>
  <c r="Z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AC89" i="1"/>
  <c r="AB89" i="1"/>
  <c r="AD89" i="1"/>
  <c r="AL89" i="1"/>
  <c r="AI89" i="1"/>
  <c r="AH89" i="1"/>
  <c r="AJ89" i="1"/>
  <c r="AE89" i="1"/>
  <c r="AK89" i="1"/>
  <c r="Y90" i="1"/>
  <c r="Z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AD90" i="1"/>
  <c r="AL90" i="1"/>
  <c r="AI90" i="1"/>
  <c r="AH90" i="1"/>
  <c r="AJ90" i="1"/>
  <c r="AE90" i="1"/>
  <c r="AK90" i="1"/>
  <c r="Y91" i="1"/>
  <c r="Z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AB91" i="1"/>
  <c r="AC91" i="1"/>
  <c r="AB90" i="1"/>
  <c r="AC90" i="1"/>
  <c r="AD91" i="1"/>
  <c r="AL91" i="1"/>
  <c r="AI91" i="1"/>
  <c r="AH91" i="1"/>
  <c r="AJ91" i="1"/>
  <c r="Y92" i="1"/>
  <c r="AE91" i="1"/>
  <c r="AK91" i="1"/>
  <c r="Z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AC92" i="1"/>
  <c r="AB92" i="1"/>
  <c r="AD92" i="1"/>
  <c r="AL92" i="1"/>
  <c r="AI92" i="1"/>
  <c r="AH92" i="1"/>
  <c r="AJ92" i="1"/>
  <c r="AE92" i="1"/>
  <c r="AK92" i="1"/>
  <c r="Y93" i="1"/>
  <c r="Z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AD93" i="1"/>
  <c r="AL93" i="1"/>
  <c r="AI93" i="1"/>
  <c r="AH93" i="1"/>
  <c r="AJ93" i="1"/>
  <c r="AE93" i="1"/>
  <c r="AK93" i="1"/>
  <c r="Y94" i="1"/>
  <c r="Z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AB94" i="1"/>
  <c r="AC94" i="1"/>
  <c r="AB93" i="1"/>
  <c r="AC93" i="1"/>
  <c r="AD94" i="1"/>
  <c r="AL94" i="1"/>
  <c r="AI94" i="1"/>
  <c r="AH94" i="1"/>
  <c r="AJ94" i="1"/>
  <c r="Y95" i="1"/>
  <c r="AE94" i="1"/>
  <c r="AK94" i="1"/>
  <c r="Z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AB95" i="1"/>
  <c r="AC95" i="1"/>
  <c r="AD95" i="1"/>
  <c r="AL95" i="1"/>
  <c r="AI95" i="1"/>
  <c r="AH95" i="1"/>
  <c r="AJ95" i="1"/>
  <c r="AE95" i="1"/>
  <c r="AK95" i="1"/>
  <c r="Y96" i="1"/>
  <c r="Z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AD96" i="1"/>
  <c r="AL96" i="1"/>
  <c r="AI96" i="1"/>
  <c r="AH96" i="1"/>
  <c r="AJ96" i="1"/>
  <c r="AE96" i="1"/>
  <c r="AK96" i="1"/>
  <c r="Y97" i="1"/>
  <c r="Z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AC97" i="1"/>
  <c r="AB97" i="1"/>
  <c r="AB96" i="1"/>
  <c r="AC96" i="1"/>
  <c r="AD97" i="1"/>
  <c r="AL97" i="1"/>
  <c r="AI97" i="1"/>
  <c r="AH97" i="1"/>
  <c r="AJ97" i="1"/>
  <c r="Y98" i="1"/>
  <c r="AE97" i="1"/>
  <c r="AK97" i="1"/>
  <c r="Z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AD98" i="1"/>
  <c r="AL98" i="1"/>
  <c r="AI98" i="1"/>
  <c r="AH98" i="1"/>
  <c r="AJ98" i="1"/>
  <c r="AC98" i="1"/>
  <c r="AB98" i="1"/>
  <c r="Y99" i="1"/>
  <c r="AE98" i="1"/>
  <c r="AK98" i="1"/>
  <c r="Z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AB99" i="1"/>
  <c r="AC99" i="1"/>
  <c r="AD99" i="1"/>
  <c r="AL99" i="1"/>
  <c r="AI99" i="1"/>
  <c r="AH99" i="1"/>
  <c r="AJ99" i="1"/>
  <c r="AE99" i="1"/>
  <c r="AK99" i="1"/>
  <c r="Y100" i="1"/>
  <c r="Z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AD100" i="1"/>
  <c r="AL100" i="1"/>
  <c r="AI100" i="1"/>
  <c r="AH100" i="1"/>
  <c r="AJ100" i="1"/>
  <c r="AE100" i="1"/>
  <c r="AK100" i="1"/>
  <c r="Y101" i="1"/>
  <c r="Z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AC101" i="1"/>
  <c r="AB101" i="1"/>
  <c r="AB100" i="1"/>
  <c r="AC100" i="1"/>
  <c r="AD101" i="1"/>
  <c r="AL101" i="1"/>
  <c r="AI101" i="1"/>
  <c r="AH101" i="1"/>
  <c r="AJ101" i="1"/>
  <c r="Y102" i="1"/>
  <c r="AE101" i="1"/>
  <c r="AK101" i="1"/>
  <c r="Z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AD102" i="1"/>
  <c r="AL102" i="1"/>
  <c r="AI102" i="1"/>
  <c r="AH102" i="1"/>
  <c r="AJ102" i="1"/>
  <c r="AC102" i="1"/>
  <c r="AB102" i="1"/>
  <c r="Y103" i="1"/>
  <c r="AE102" i="1"/>
  <c r="AK102" i="1"/>
  <c r="Z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AB103" i="1"/>
  <c r="AC103" i="1"/>
  <c r="AD103" i="1"/>
  <c r="AL103" i="1"/>
  <c r="AI103" i="1"/>
  <c r="AH103" i="1"/>
  <c r="AJ103" i="1"/>
  <c r="AE103" i="1"/>
  <c r="AK103" i="1"/>
  <c r="Y104" i="1"/>
  <c r="Z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AD104" i="1"/>
  <c r="AL104" i="1"/>
  <c r="AI104" i="1"/>
  <c r="AH104" i="1"/>
  <c r="AJ104" i="1"/>
  <c r="AE104" i="1"/>
  <c r="AK104" i="1"/>
  <c r="Y105" i="1"/>
  <c r="Z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AC105" i="1"/>
  <c r="AB105" i="1"/>
  <c r="AB104" i="1"/>
  <c r="AC104" i="1"/>
  <c r="AD105" i="1"/>
  <c r="AL105" i="1"/>
  <c r="AI105" i="1"/>
  <c r="AH105" i="1"/>
  <c r="AJ105" i="1"/>
  <c r="Y106" i="1"/>
  <c r="AE105" i="1"/>
  <c r="AK105" i="1"/>
  <c r="Z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AD106" i="1"/>
  <c r="AL106" i="1"/>
  <c r="AI106" i="1"/>
  <c r="AH106" i="1"/>
  <c r="AJ106" i="1"/>
  <c r="AC106" i="1"/>
  <c r="AB106" i="1"/>
  <c r="Y107" i="1"/>
  <c r="AE106" i="1"/>
  <c r="AK106" i="1"/>
  <c r="Z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AB107" i="1"/>
  <c r="AC107" i="1"/>
  <c r="AD107" i="1"/>
  <c r="AL107" i="1"/>
  <c r="AI107" i="1"/>
  <c r="AH107" i="1"/>
  <c r="AJ107" i="1"/>
  <c r="AE107" i="1"/>
  <c r="AK107" i="1"/>
  <c r="Y108" i="1"/>
  <c r="Z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AD108" i="1"/>
  <c r="AL108" i="1"/>
  <c r="AI108" i="1"/>
  <c r="AH108" i="1"/>
  <c r="AJ108" i="1"/>
  <c r="AE108" i="1"/>
  <c r="AK108" i="1"/>
  <c r="Y109" i="1"/>
  <c r="Z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AC109" i="1"/>
  <c r="AB109" i="1"/>
  <c r="AB108" i="1"/>
  <c r="AC108" i="1"/>
  <c r="AD109" i="1"/>
  <c r="AL109" i="1"/>
  <c r="AI109" i="1"/>
  <c r="AH109" i="1"/>
  <c r="AJ109" i="1"/>
  <c r="Y110" i="1"/>
  <c r="AE109" i="1"/>
  <c r="AK109" i="1"/>
  <c r="Z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AD110" i="1"/>
  <c r="AL110" i="1"/>
  <c r="AI110" i="1"/>
  <c r="AH110" i="1"/>
  <c r="AJ110" i="1"/>
  <c r="AC110" i="1"/>
  <c r="AB110" i="1"/>
  <c r="Y111" i="1"/>
  <c r="AE110" i="1"/>
  <c r="AK110" i="1"/>
  <c r="Z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AB111" i="1"/>
  <c r="AC111" i="1"/>
  <c r="AD111" i="1"/>
  <c r="AL111" i="1"/>
  <c r="AI111" i="1"/>
  <c r="AH111" i="1"/>
  <c r="AJ111" i="1"/>
  <c r="AE111" i="1"/>
  <c r="AK111" i="1"/>
  <c r="Y112" i="1"/>
  <c r="Z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AD112" i="1"/>
  <c r="AL112" i="1"/>
  <c r="AI112" i="1"/>
  <c r="AH112" i="1"/>
  <c r="AJ112" i="1"/>
  <c r="AE112" i="1"/>
  <c r="AK112" i="1"/>
  <c r="Y113" i="1"/>
  <c r="Z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AC113" i="1"/>
  <c r="AB113" i="1"/>
  <c r="AB112" i="1"/>
  <c r="AC112" i="1"/>
  <c r="AD113" i="1"/>
  <c r="AL113" i="1"/>
  <c r="AI113" i="1"/>
  <c r="AH113" i="1"/>
  <c r="AJ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3" i="1"/>
  <c r="F114" i="1"/>
  <c r="Z114" i="1"/>
  <c r="AC114" i="1"/>
  <c r="AB114" i="1"/>
  <c r="AE113" i="1"/>
  <c r="AK113" i="1"/>
  <c r="AD114" i="1"/>
  <c r="AL114" i="1"/>
  <c r="AI114" i="1"/>
  <c r="AH114" i="1"/>
  <c r="AJ114" i="1"/>
  <c r="AE114" i="1"/>
  <c r="AK114" i="1"/>
  <c r="B26" i="1"/>
  <c r="AD18" i="3"/>
  <c r="AE18" i="3"/>
  <c r="AA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AD19" i="3"/>
  <c r="AE19" i="3"/>
  <c r="AL18" i="3"/>
  <c r="AI18" i="3"/>
  <c r="AJ18" i="3"/>
  <c r="AK18" i="3"/>
  <c r="AH19" i="3"/>
  <c r="AL19" i="3"/>
  <c r="AI19" i="3"/>
  <c r="AJ19" i="3"/>
  <c r="AK19" i="3"/>
  <c r="AH20" i="3"/>
  <c r="Z19" i="3"/>
  <c r="F20" i="3"/>
  <c r="AA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AB19" i="3"/>
  <c r="AC19" i="3"/>
  <c r="Y20" i="3"/>
  <c r="AB20" i="3"/>
  <c r="AC20" i="3"/>
  <c r="AD20" i="3"/>
  <c r="AE20" i="3"/>
  <c r="AA20" i="3"/>
  <c r="Y21" i="3"/>
  <c r="AL20" i="3"/>
  <c r="AI20" i="3"/>
  <c r="AJ20" i="3"/>
  <c r="Z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AB21" i="3"/>
  <c r="AC21" i="3"/>
  <c r="AD21" i="3"/>
  <c r="AL21" i="3"/>
  <c r="AI21" i="3"/>
  <c r="AK20" i="3"/>
  <c r="AH21" i="3"/>
  <c r="AJ21" i="3"/>
  <c r="AE21" i="3"/>
  <c r="AK21" i="3"/>
  <c r="AA21" i="3"/>
  <c r="Y22" i="3"/>
  <c r="Z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D22" i="3"/>
  <c r="AL22" i="3"/>
  <c r="AI22" i="3"/>
  <c r="AH22" i="3"/>
  <c r="AJ22" i="3"/>
  <c r="AE22" i="3"/>
  <c r="AK22" i="3"/>
  <c r="AA22" i="3"/>
  <c r="Y23" i="3"/>
  <c r="Z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C23" i="3"/>
  <c r="AB23" i="3"/>
  <c r="AC22" i="3"/>
  <c r="AB22" i="3"/>
  <c r="AD23" i="3"/>
  <c r="AE23" i="3"/>
  <c r="AA23" i="3"/>
  <c r="Y24" i="3"/>
  <c r="AL23" i="3"/>
  <c r="AI23" i="3"/>
  <c r="AH23" i="3"/>
  <c r="AJ23" i="3"/>
  <c r="Z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AB24" i="3"/>
  <c r="AC24" i="3"/>
  <c r="AK23" i="3"/>
  <c r="AD24" i="3"/>
  <c r="AL24" i="3"/>
  <c r="AI24" i="3"/>
  <c r="AH24" i="3"/>
  <c r="AJ24" i="3"/>
  <c r="AE24" i="3"/>
  <c r="AK24" i="3"/>
  <c r="AA24" i="3"/>
  <c r="Y25" i="3"/>
  <c r="Z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D25" i="3"/>
  <c r="AL25" i="3"/>
  <c r="AI25" i="3"/>
  <c r="AH25" i="3"/>
  <c r="AJ25" i="3"/>
  <c r="AE25" i="3"/>
  <c r="AK25" i="3"/>
  <c r="AA25" i="3"/>
  <c r="Y26" i="3"/>
  <c r="Z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AC26" i="3"/>
  <c r="AB26" i="3"/>
  <c r="AC25" i="3"/>
  <c r="AB25" i="3"/>
  <c r="AD26" i="3"/>
  <c r="AE26" i="3"/>
  <c r="AA26" i="3"/>
  <c r="Y27" i="3"/>
  <c r="Z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AB27" i="3"/>
  <c r="AC27" i="3"/>
  <c r="AL26" i="3"/>
  <c r="AI26" i="3"/>
  <c r="AH26" i="3"/>
  <c r="AJ26" i="3"/>
  <c r="AK26" i="3"/>
  <c r="AD27" i="3"/>
  <c r="AL27" i="3"/>
  <c r="AI27" i="3"/>
  <c r="AH27" i="3"/>
  <c r="AJ27" i="3"/>
  <c r="AE27" i="3"/>
  <c r="AK27" i="3"/>
  <c r="AA27" i="3"/>
  <c r="Y28" i="3"/>
  <c r="Z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AD28" i="3"/>
  <c r="AL28" i="3"/>
  <c r="AI28" i="3"/>
  <c r="AH28" i="3"/>
  <c r="AJ28" i="3"/>
  <c r="AE28" i="3"/>
  <c r="AK28" i="3"/>
  <c r="AA28" i="3"/>
  <c r="Y29" i="3"/>
  <c r="Z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AC29" i="3"/>
  <c r="AB29" i="3"/>
  <c r="AC28" i="3"/>
  <c r="AB28" i="3"/>
  <c r="AD29" i="3"/>
  <c r="AE29" i="3"/>
  <c r="AA29" i="3"/>
  <c r="Y30" i="3"/>
  <c r="Z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AB30" i="3"/>
  <c r="AC30" i="3"/>
  <c r="AL29" i="3"/>
  <c r="AI29" i="3"/>
  <c r="AH29" i="3"/>
  <c r="AJ29" i="3"/>
  <c r="AK29" i="3"/>
  <c r="AD30" i="3"/>
  <c r="AL30" i="3"/>
  <c r="AI30" i="3"/>
  <c r="AH30" i="3"/>
  <c r="AJ30" i="3"/>
  <c r="AE30" i="3"/>
  <c r="AK30" i="3"/>
  <c r="AA30" i="3"/>
  <c r="Y31" i="3"/>
  <c r="Z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AD31" i="3"/>
  <c r="AL31" i="3"/>
  <c r="AI31" i="3"/>
  <c r="AH31" i="3"/>
  <c r="AJ31" i="3"/>
  <c r="AE31" i="3"/>
  <c r="AK31" i="3"/>
  <c r="AA31" i="3"/>
  <c r="Y32" i="3"/>
  <c r="Z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AC32" i="3"/>
  <c r="AB32" i="3"/>
  <c r="AC31" i="3"/>
  <c r="AB31" i="3"/>
  <c r="AD32" i="3"/>
  <c r="AE32" i="3"/>
  <c r="AA32" i="3"/>
  <c r="Y33" i="3"/>
  <c r="Z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AB33" i="3"/>
  <c r="AC33" i="3"/>
  <c r="AL32" i="3"/>
  <c r="AI32" i="3"/>
  <c r="AH32" i="3"/>
  <c r="AJ32" i="3"/>
  <c r="AK32" i="3"/>
  <c r="AD33" i="3"/>
  <c r="AL33" i="3"/>
  <c r="AI33" i="3"/>
  <c r="AH33" i="3"/>
  <c r="AJ33" i="3"/>
  <c r="AE33" i="3"/>
  <c r="AK33" i="3"/>
  <c r="AA33" i="3"/>
  <c r="Y34" i="3"/>
  <c r="Z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AD34" i="3"/>
  <c r="AL34" i="3"/>
  <c r="AI34" i="3"/>
  <c r="AH34" i="3"/>
  <c r="AJ34" i="3"/>
  <c r="AE34" i="3"/>
  <c r="AK34" i="3"/>
  <c r="AA34" i="3"/>
  <c r="Y35" i="3"/>
  <c r="Z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AC35" i="3"/>
  <c r="AB35" i="3"/>
  <c r="AC34" i="3"/>
  <c r="AB34" i="3"/>
  <c r="AD35" i="3"/>
  <c r="AE35" i="3"/>
  <c r="AA35" i="3"/>
  <c r="Y36" i="3"/>
  <c r="Z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AB36" i="3"/>
  <c r="AC36" i="3"/>
  <c r="AL35" i="3"/>
  <c r="AI35" i="3"/>
  <c r="AH35" i="3"/>
  <c r="AJ35" i="3"/>
  <c r="AK35" i="3"/>
  <c r="AD36" i="3"/>
  <c r="AL36" i="3"/>
  <c r="AI36" i="3"/>
  <c r="AH36" i="3"/>
  <c r="AJ36" i="3"/>
  <c r="AE36" i="3"/>
  <c r="AK36" i="3"/>
  <c r="AA36" i="3"/>
  <c r="Y37" i="3"/>
  <c r="Z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D37" i="3"/>
  <c r="AL37" i="3"/>
  <c r="AI37" i="3"/>
  <c r="AH37" i="3"/>
  <c r="AJ37" i="3"/>
  <c r="AE37" i="3"/>
  <c r="AK37" i="3"/>
  <c r="AA37" i="3"/>
  <c r="Y38" i="3"/>
  <c r="Z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C38" i="3"/>
  <c r="AB38" i="3"/>
  <c r="AC37" i="3"/>
  <c r="AB37" i="3"/>
  <c r="AD38" i="3"/>
  <c r="AE38" i="3"/>
  <c r="AA38" i="3"/>
  <c r="Y39" i="3"/>
  <c r="Z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B39" i="3"/>
  <c r="AC39" i="3"/>
  <c r="AL38" i="3"/>
  <c r="AI38" i="3"/>
  <c r="AH38" i="3"/>
  <c r="AJ38" i="3"/>
  <c r="AK38" i="3"/>
  <c r="AD39" i="3"/>
  <c r="AL39" i="3"/>
  <c r="AI39" i="3"/>
  <c r="AH39" i="3"/>
  <c r="AJ39" i="3"/>
  <c r="AE39" i="3"/>
  <c r="AK39" i="3"/>
  <c r="AA39" i="3"/>
  <c r="Y40" i="3"/>
  <c r="Z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AD40" i="3"/>
  <c r="AL40" i="3"/>
  <c r="AI40" i="3"/>
  <c r="AH40" i="3"/>
  <c r="AJ40" i="3"/>
  <c r="AE40" i="3"/>
  <c r="AK40" i="3"/>
  <c r="AA40" i="3"/>
  <c r="Y41" i="3"/>
  <c r="Z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AC41" i="3"/>
  <c r="AB41" i="3"/>
  <c r="AC40" i="3"/>
  <c r="AB40" i="3"/>
  <c r="AD41" i="3"/>
  <c r="AE41" i="3"/>
  <c r="AA41" i="3"/>
  <c r="Y42" i="3"/>
  <c r="Z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AB42" i="3"/>
  <c r="AC42" i="3"/>
  <c r="AL41" i="3"/>
  <c r="AI41" i="3"/>
  <c r="AH41" i="3"/>
  <c r="AJ41" i="3"/>
  <c r="AK41" i="3"/>
  <c r="AD42" i="3"/>
  <c r="AL42" i="3"/>
  <c r="AI42" i="3"/>
  <c r="AH42" i="3"/>
  <c r="AJ42" i="3"/>
  <c r="AE42" i="3"/>
  <c r="AK42" i="3"/>
  <c r="AA42" i="3"/>
  <c r="Y43" i="3"/>
  <c r="Z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AD43" i="3"/>
  <c r="AL43" i="3"/>
  <c r="AI43" i="3"/>
  <c r="AH43" i="3"/>
  <c r="AJ43" i="3"/>
  <c r="AE43" i="3"/>
  <c r="AK43" i="3"/>
  <c r="AA43" i="3"/>
  <c r="Y44" i="3"/>
  <c r="Z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AC44" i="3"/>
  <c r="AB44" i="3"/>
  <c r="AC43" i="3"/>
  <c r="AB43" i="3"/>
  <c r="AD44" i="3"/>
  <c r="AE44" i="3"/>
  <c r="AA44" i="3"/>
  <c r="Y45" i="3"/>
  <c r="Z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AB45" i="3"/>
  <c r="AC45" i="3"/>
  <c r="AL44" i="3"/>
  <c r="AI44" i="3"/>
  <c r="AH44" i="3"/>
  <c r="AJ44" i="3"/>
  <c r="AK44" i="3"/>
  <c r="AD45" i="3"/>
  <c r="AL45" i="3"/>
  <c r="AI45" i="3"/>
  <c r="AH45" i="3"/>
  <c r="AJ45" i="3"/>
  <c r="AE45" i="3"/>
  <c r="AK45" i="3"/>
  <c r="AA45" i="3"/>
  <c r="Y46" i="3"/>
  <c r="Z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D46" i="3"/>
  <c r="AL46" i="3"/>
  <c r="AI46" i="3"/>
  <c r="AH46" i="3"/>
  <c r="AJ46" i="3"/>
  <c r="AE46" i="3"/>
  <c r="AK46" i="3"/>
  <c r="AA46" i="3"/>
  <c r="Y47" i="3"/>
  <c r="Z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AC47" i="3"/>
  <c r="AB47" i="3"/>
  <c r="AC46" i="3"/>
  <c r="AB46" i="3"/>
  <c r="AD47" i="3"/>
  <c r="AE47" i="3"/>
  <c r="AA47" i="3"/>
  <c r="Y48" i="3"/>
  <c r="Z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AB48" i="3"/>
  <c r="AC48" i="3"/>
  <c r="AL47" i="3"/>
  <c r="AI47" i="3"/>
  <c r="AH47" i="3"/>
  <c r="AJ47" i="3"/>
  <c r="AK47" i="3"/>
  <c r="AD48" i="3"/>
  <c r="AL48" i="3"/>
  <c r="AI48" i="3"/>
  <c r="AH48" i="3"/>
  <c r="AJ48" i="3"/>
  <c r="AE48" i="3"/>
  <c r="AK48" i="3"/>
  <c r="AA48" i="3"/>
  <c r="Y49" i="3"/>
  <c r="Z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AD49" i="3"/>
  <c r="AL49" i="3"/>
  <c r="AI49" i="3"/>
  <c r="AH49" i="3"/>
  <c r="AJ49" i="3"/>
  <c r="AE49" i="3"/>
  <c r="AK49" i="3"/>
  <c r="AA49" i="3"/>
  <c r="Y50" i="3"/>
  <c r="Z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AC50" i="3"/>
  <c r="AB50" i="3"/>
  <c r="AC49" i="3"/>
  <c r="AB49" i="3"/>
  <c r="AD50" i="3"/>
  <c r="AE50" i="3"/>
  <c r="AA50" i="3"/>
  <c r="Y51" i="3"/>
  <c r="Z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AB51" i="3"/>
  <c r="AC51" i="3"/>
  <c r="AL50" i="3"/>
  <c r="AI50" i="3"/>
  <c r="AH50" i="3"/>
  <c r="AJ50" i="3"/>
  <c r="AK50" i="3"/>
  <c r="AD51" i="3"/>
  <c r="AL51" i="3"/>
  <c r="AI51" i="3"/>
  <c r="AH51" i="3"/>
  <c r="AJ51" i="3"/>
  <c r="AE51" i="3"/>
  <c r="AK51" i="3"/>
  <c r="AA51" i="3"/>
  <c r="Y52" i="3"/>
  <c r="Z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AD52" i="3"/>
  <c r="AL52" i="3"/>
  <c r="AI52" i="3"/>
  <c r="AH52" i="3"/>
  <c r="AJ52" i="3"/>
  <c r="AE52" i="3"/>
  <c r="AK52" i="3"/>
  <c r="AA52" i="3"/>
  <c r="Y53" i="3"/>
  <c r="Z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AC53" i="3"/>
  <c r="AB53" i="3"/>
  <c r="AC52" i="3"/>
  <c r="AB52" i="3"/>
  <c r="AD53" i="3"/>
  <c r="AE53" i="3"/>
  <c r="AA53" i="3"/>
  <c r="Y54" i="3"/>
  <c r="Z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B54" i="3"/>
  <c r="AC54" i="3"/>
  <c r="AL53" i="3"/>
  <c r="AI53" i="3"/>
  <c r="AH53" i="3"/>
  <c r="AJ53" i="3"/>
  <c r="AK53" i="3"/>
  <c r="AD54" i="3"/>
  <c r="AL54" i="3"/>
  <c r="AI54" i="3"/>
  <c r="AH54" i="3"/>
  <c r="AJ54" i="3"/>
  <c r="AE54" i="3"/>
  <c r="AK54" i="3"/>
  <c r="AA54" i="3"/>
  <c r="Y55" i="3"/>
  <c r="Z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AD55" i="3"/>
  <c r="AL55" i="3"/>
  <c r="AI55" i="3"/>
  <c r="AH55" i="3"/>
  <c r="AJ55" i="3"/>
  <c r="AE55" i="3"/>
  <c r="AK55" i="3"/>
  <c r="AA55" i="3"/>
  <c r="Y56" i="3"/>
  <c r="Z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C56" i="3"/>
  <c r="AB56" i="3"/>
  <c r="AC55" i="3"/>
  <c r="AB55" i="3"/>
  <c r="AD56" i="3"/>
  <c r="AE56" i="3"/>
  <c r="AA56" i="3"/>
  <c r="Y57" i="3"/>
  <c r="Z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B57" i="3"/>
  <c r="AC57" i="3"/>
  <c r="AL56" i="3"/>
  <c r="AI56" i="3"/>
  <c r="AH56" i="3"/>
  <c r="AJ56" i="3"/>
  <c r="AK56" i="3"/>
  <c r="AD57" i="3"/>
  <c r="AL57" i="3"/>
  <c r="AI57" i="3"/>
  <c r="AH57" i="3"/>
  <c r="AJ57" i="3"/>
  <c r="AE57" i="3"/>
  <c r="AK57" i="3"/>
  <c r="AA57" i="3"/>
  <c r="Y58" i="3"/>
  <c r="Z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AD58" i="3"/>
  <c r="AL58" i="3"/>
  <c r="AI58" i="3"/>
  <c r="AH58" i="3"/>
  <c r="AJ58" i="3"/>
  <c r="AE58" i="3"/>
  <c r="AK58" i="3"/>
  <c r="AA58" i="3"/>
  <c r="Y59" i="3"/>
  <c r="Z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AC59" i="3"/>
  <c r="AB59" i="3"/>
  <c r="AC58" i="3"/>
  <c r="AB58" i="3"/>
  <c r="AD59" i="3"/>
  <c r="AE59" i="3"/>
  <c r="AA59" i="3"/>
  <c r="Y60" i="3"/>
  <c r="Z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AB60" i="3"/>
  <c r="AC60" i="3"/>
  <c r="AL59" i="3"/>
  <c r="AI59" i="3"/>
  <c r="AH59" i="3"/>
  <c r="AJ59" i="3"/>
  <c r="AK59" i="3"/>
  <c r="AD60" i="3"/>
  <c r="AL60" i="3"/>
  <c r="AI60" i="3"/>
  <c r="AH60" i="3"/>
  <c r="AJ60" i="3"/>
  <c r="AE60" i="3"/>
  <c r="AK60" i="3"/>
  <c r="AA60" i="3"/>
  <c r="Y61" i="3"/>
  <c r="Z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AD61" i="3"/>
  <c r="AL61" i="3"/>
  <c r="AI61" i="3"/>
  <c r="AH61" i="3"/>
  <c r="AJ61" i="3"/>
  <c r="AE61" i="3"/>
  <c r="AK61" i="3"/>
  <c r="AA61" i="3"/>
  <c r="Y62" i="3"/>
  <c r="Z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AC62" i="3"/>
  <c r="AB62" i="3"/>
  <c r="AC61" i="3"/>
  <c r="AB61" i="3"/>
  <c r="AD62" i="3"/>
  <c r="AE62" i="3"/>
  <c r="AA62" i="3"/>
  <c r="Y63" i="3"/>
  <c r="Z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AB63" i="3"/>
  <c r="AC63" i="3"/>
  <c r="AL62" i="3"/>
  <c r="AI62" i="3"/>
  <c r="AH62" i="3"/>
  <c r="AJ62" i="3"/>
  <c r="AK62" i="3"/>
  <c r="AD63" i="3"/>
  <c r="AL63" i="3"/>
  <c r="AI63" i="3"/>
  <c r="AH63" i="3"/>
  <c r="AJ63" i="3"/>
  <c r="AE63" i="3"/>
  <c r="AK63" i="3"/>
  <c r="AA63" i="3"/>
  <c r="Y64" i="3"/>
  <c r="Z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AD64" i="3"/>
  <c r="AL64" i="3"/>
  <c r="AI64" i="3"/>
  <c r="AH64" i="3"/>
  <c r="AJ64" i="3"/>
  <c r="AE64" i="3"/>
  <c r="AK64" i="3"/>
  <c r="AA64" i="3"/>
  <c r="Y65" i="3"/>
  <c r="Z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AC65" i="3"/>
  <c r="AB65" i="3"/>
  <c r="AC64" i="3"/>
  <c r="AB64" i="3"/>
  <c r="AD65" i="3"/>
  <c r="AE65" i="3"/>
  <c r="AA65" i="3"/>
  <c r="Y66" i="3"/>
  <c r="Z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AB66" i="3"/>
  <c r="AC66" i="3"/>
  <c r="AL65" i="3"/>
  <c r="AI65" i="3"/>
  <c r="AH65" i="3"/>
  <c r="AJ65" i="3"/>
  <c r="AK65" i="3"/>
  <c r="AD66" i="3"/>
  <c r="AL66" i="3"/>
  <c r="AI66" i="3"/>
  <c r="AH66" i="3"/>
  <c r="AJ66" i="3"/>
  <c r="AE66" i="3"/>
  <c r="AK66" i="3"/>
  <c r="AA66" i="3"/>
  <c r="Y67" i="3"/>
  <c r="Z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AD67" i="3"/>
  <c r="AL67" i="3"/>
  <c r="AI67" i="3"/>
  <c r="AH67" i="3"/>
  <c r="AJ67" i="3"/>
  <c r="AE67" i="3"/>
  <c r="AK67" i="3"/>
  <c r="AA67" i="3"/>
  <c r="Y68" i="3"/>
  <c r="Z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AC68" i="3"/>
  <c r="AB68" i="3"/>
  <c r="AC67" i="3"/>
  <c r="AB67" i="3"/>
  <c r="AD68" i="3"/>
  <c r="AE68" i="3"/>
  <c r="AA68" i="3"/>
  <c r="Y69" i="3"/>
  <c r="Z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AB69" i="3"/>
  <c r="AC69" i="3"/>
  <c r="AL68" i="3"/>
  <c r="AI68" i="3"/>
  <c r="AH68" i="3"/>
  <c r="AJ68" i="3"/>
  <c r="AK68" i="3"/>
  <c r="AD69" i="3"/>
  <c r="AL69" i="3"/>
  <c r="AI69" i="3"/>
  <c r="AH69" i="3"/>
  <c r="AJ69" i="3"/>
  <c r="AE69" i="3"/>
  <c r="AK69" i="3"/>
  <c r="AA69" i="3"/>
  <c r="Y70" i="3"/>
  <c r="Z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AD70" i="3"/>
  <c r="AL70" i="3"/>
  <c r="AI70" i="3"/>
  <c r="AH70" i="3"/>
  <c r="AJ70" i="3"/>
  <c r="AE70" i="3"/>
  <c r="AK70" i="3"/>
  <c r="AA70" i="3"/>
  <c r="Y71" i="3"/>
  <c r="Z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AC71" i="3"/>
  <c r="AB71" i="3"/>
  <c r="AC70" i="3"/>
  <c r="AB70" i="3"/>
  <c r="AD71" i="3"/>
  <c r="AE71" i="3"/>
  <c r="AA71" i="3"/>
  <c r="Y72" i="3"/>
  <c r="Z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AB72" i="3"/>
  <c r="AC72" i="3"/>
  <c r="AL71" i="3"/>
  <c r="AI71" i="3"/>
  <c r="AH71" i="3"/>
  <c r="AJ71" i="3"/>
  <c r="AK71" i="3"/>
  <c r="AD72" i="3"/>
  <c r="AL72" i="3"/>
  <c r="AI72" i="3"/>
  <c r="AH72" i="3"/>
  <c r="AJ72" i="3"/>
  <c r="AE72" i="3"/>
  <c r="AK72" i="3"/>
  <c r="AA72" i="3"/>
  <c r="Y73" i="3"/>
  <c r="Z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AD73" i="3"/>
  <c r="AL73" i="3"/>
  <c r="AI73" i="3"/>
  <c r="AH73" i="3"/>
  <c r="AJ73" i="3"/>
  <c r="AE73" i="3"/>
  <c r="AK73" i="3"/>
  <c r="AA73" i="3"/>
  <c r="Y74" i="3"/>
  <c r="Z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AC74" i="3"/>
  <c r="AB74" i="3"/>
  <c r="AC73" i="3"/>
  <c r="AB73" i="3"/>
  <c r="AD74" i="3"/>
  <c r="AE74" i="3"/>
  <c r="AA74" i="3"/>
  <c r="Y75" i="3"/>
  <c r="Z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AB75" i="3"/>
  <c r="AC75" i="3"/>
  <c r="AL74" i="3"/>
  <c r="AI74" i="3"/>
  <c r="AH74" i="3"/>
  <c r="AJ74" i="3"/>
  <c r="AK74" i="3"/>
  <c r="AD75" i="3"/>
  <c r="AL75" i="3"/>
  <c r="AI75" i="3"/>
  <c r="AH75" i="3"/>
  <c r="AJ75" i="3"/>
  <c r="AE75" i="3"/>
  <c r="AK75" i="3"/>
  <c r="AA75" i="3"/>
  <c r="Y76" i="3"/>
  <c r="Z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AD76" i="3"/>
  <c r="AL76" i="3"/>
  <c r="AI76" i="3"/>
  <c r="AH76" i="3"/>
  <c r="AJ76" i="3"/>
  <c r="AE76" i="3"/>
  <c r="AK76" i="3"/>
  <c r="AA76" i="3"/>
  <c r="Y77" i="3"/>
  <c r="Z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AC77" i="3"/>
  <c r="AB77" i="3"/>
  <c r="AC76" i="3"/>
  <c r="AB76" i="3"/>
  <c r="AD77" i="3"/>
  <c r="AE77" i="3"/>
  <c r="AA77" i="3"/>
  <c r="Y78" i="3"/>
  <c r="Z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AB78" i="3"/>
  <c r="AC78" i="3"/>
  <c r="AL77" i="3"/>
  <c r="AI77" i="3"/>
  <c r="AH77" i="3"/>
  <c r="AJ77" i="3"/>
  <c r="AK77" i="3"/>
  <c r="AD78" i="3"/>
  <c r="AL78" i="3"/>
  <c r="AI78" i="3"/>
  <c r="AH78" i="3"/>
  <c r="AJ78" i="3"/>
  <c r="AE78" i="3"/>
  <c r="AK78" i="3"/>
  <c r="AA78" i="3"/>
  <c r="Y79" i="3"/>
  <c r="Z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AD79" i="3"/>
  <c r="AL79" i="3"/>
  <c r="AI79" i="3"/>
  <c r="AH79" i="3"/>
  <c r="AJ79" i="3"/>
  <c r="AE79" i="3"/>
  <c r="AK79" i="3"/>
  <c r="AA79" i="3"/>
  <c r="Y80" i="3"/>
  <c r="Z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AC80" i="3"/>
  <c r="AB80" i="3"/>
  <c r="AC79" i="3"/>
  <c r="AB79" i="3"/>
  <c r="AD80" i="3"/>
  <c r="AE80" i="3"/>
  <c r="AA80" i="3"/>
  <c r="Y81" i="3"/>
  <c r="Z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AB81" i="3"/>
  <c r="AC81" i="3"/>
  <c r="AL80" i="3"/>
  <c r="AI80" i="3"/>
  <c r="AH80" i="3"/>
  <c r="AJ80" i="3"/>
  <c r="AK80" i="3"/>
  <c r="AD81" i="3"/>
  <c r="AL81" i="3"/>
  <c r="AI81" i="3"/>
  <c r="AH81" i="3"/>
  <c r="AJ81" i="3"/>
  <c r="AE81" i="3"/>
  <c r="AK81" i="3"/>
  <c r="AA81" i="3"/>
  <c r="Y82" i="3"/>
  <c r="Z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AD82" i="3"/>
  <c r="AL82" i="3"/>
  <c r="AI82" i="3"/>
  <c r="AH82" i="3"/>
  <c r="AJ82" i="3"/>
  <c r="AE82" i="3"/>
  <c r="AK82" i="3"/>
  <c r="AA82" i="3"/>
  <c r="Y83" i="3"/>
  <c r="Z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AC83" i="3"/>
  <c r="AB83" i="3"/>
  <c r="AC82" i="3"/>
  <c r="AB82" i="3"/>
  <c r="AD83" i="3"/>
  <c r="AE83" i="3"/>
  <c r="AA83" i="3"/>
  <c r="Y84" i="3"/>
  <c r="Z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AB84" i="3"/>
  <c r="AC84" i="3"/>
  <c r="AL83" i="3"/>
  <c r="AI83" i="3"/>
  <c r="AH83" i="3"/>
  <c r="AJ83" i="3"/>
  <c r="AK83" i="3"/>
  <c r="AD84" i="3"/>
  <c r="AL84" i="3"/>
  <c r="AI84" i="3"/>
  <c r="AH84" i="3"/>
  <c r="AJ84" i="3"/>
  <c r="AE84" i="3"/>
  <c r="AK84" i="3"/>
  <c r="AA84" i="3"/>
  <c r="Y85" i="3"/>
  <c r="Z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AD85" i="3"/>
  <c r="AL85" i="3"/>
  <c r="AI85" i="3"/>
  <c r="AH85" i="3"/>
  <c r="AJ85" i="3"/>
  <c r="AE85" i="3"/>
  <c r="AK85" i="3"/>
  <c r="AA85" i="3"/>
  <c r="Y86" i="3"/>
  <c r="Z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AC86" i="3"/>
  <c r="AB86" i="3"/>
  <c r="AC85" i="3"/>
  <c r="AB85" i="3"/>
  <c r="AD86" i="3"/>
  <c r="AE86" i="3"/>
  <c r="AA86" i="3"/>
  <c r="Y87" i="3"/>
  <c r="Z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AB87" i="3"/>
  <c r="AC87" i="3"/>
  <c r="AL86" i="3"/>
  <c r="AI86" i="3"/>
  <c r="AH86" i="3"/>
  <c r="AJ86" i="3"/>
  <c r="AK86" i="3"/>
  <c r="AD87" i="3"/>
  <c r="AL87" i="3"/>
  <c r="AI87" i="3"/>
  <c r="AH87" i="3"/>
  <c r="AJ87" i="3"/>
  <c r="AE87" i="3"/>
  <c r="AK87" i="3"/>
  <c r="AA87" i="3"/>
  <c r="Y88" i="3"/>
  <c r="Z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AD88" i="3"/>
  <c r="AL88" i="3"/>
  <c r="AI88" i="3"/>
  <c r="AH88" i="3"/>
  <c r="AJ88" i="3"/>
  <c r="AE88" i="3"/>
  <c r="AK88" i="3"/>
  <c r="AA88" i="3"/>
  <c r="Y89" i="3"/>
  <c r="Z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AC89" i="3"/>
  <c r="AB89" i="3"/>
  <c r="AC88" i="3"/>
  <c r="AB88" i="3"/>
  <c r="AD89" i="3"/>
  <c r="AE89" i="3"/>
  <c r="AA89" i="3"/>
  <c r="Y90" i="3"/>
  <c r="Z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AB90" i="3"/>
  <c r="AC90" i="3"/>
  <c r="AL89" i="3"/>
  <c r="AI89" i="3"/>
  <c r="AH89" i="3"/>
  <c r="AJ89" i="3"/>
  <c r="AK89" i="3"/>
  <c r="AD90" i="3"/>
  <c r="AL90" i="3"/>
  <c r="AI90" i="3"/>
  <c r="AH90" i="3"/>
  <c r="AJ90" i="3"/>
  <c r="AE90" i="3"/>
  <c r="AK90" i="3"/>
  <c r="AA90" i="3"/>
  <c r="Y91" i="3"/>
  <c r="Z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AD91" i="3"/>
  <c r="AL91" i="3"/>
  <c r="AI91" i="3"/>
  <c r="AH91" i="3"/>
  <c r="AJ91" i="3"/>
  <c r="AE91" i="3"/>
  <c r="AK91" i="3"/>
  <c r="AA91" i="3"/>
  <c r="Y92" i="3"/>
  <c r="Z91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AC92" i="3"/>
  <c r="AB92" i="3"/>
  <c r="AC91" i="3"/>
  <c r="AB91" i="3"/>
  <c r="AD92" i="3"/>
  <c r="AE92" i="3"/>
  <c r="AA92" i="3"/>
  <c r="Y93" i="3"/>
  <c r="Z92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AB93" i="3"/>
  <c r="AC93" i="3"/>
  <c r="AL92" i="3"/>
  <c r="AI92" i="3"/>
  <c r="AH92" i="3"/>
  <c r="AJ92" i="3"/>
  <c r="AK92" i="3"/>
  <c r="AD93" i="3"/>
  <c r="AL93" i="3"/>
  <c r="AI93" i="3"/>
  <c r="AH93" i="3"/>
  <c r="AJ93" i="3"/>
  <c r="AE93" i="3"/>
  <c r="AK93" i="3"/>
  <c r="AA93" i="3"/>
  <c r="Y94" i="3"/>
  <c r="Z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AD94" i="3"/>
  <c r="AL94" i="3"/>
  <c r="AI94" i="3"/>
  <c r="AH94" i="3"/>
  <c r="AJ94" i="3"/>
  <c r="AE94" i="3"/>
  <c r="AK94" i="3"/>
  <c r="AA94" i="3"/>
  <c r="Y95" i="3"/>
  <c r="Z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AC95" i="3"/>
  <c r="AB95" i="3"/>
  <c r="AC94" i="3"/>
  <c r="AB94" i="3"/>
  <c r="AD95" i="3"/>
  <c r="AE95" i="3"/>
  <c r="AA95" i="3"/>
  <c r="Y96" i="3"/>
  <c r="Z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AB96" i="3"/>
  <c r="AC96" i="3"/>
  <c r="AD96" i="3"/>
  <c r="AE96" i="3"/>
  <c r="AA96" i="3"/>
  <c r="Y97" i="3"/>
  <c r="Z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AB97" i="3"/>
  <c r="AC97" i="3"/>
  <c r="AL95" i="3"/>
  <c r="AI95" i="3"/>
  <c r="AH95" i="3"/>
  <c r="AJ95" i="3"/>
  <c r="AL96" i="3"/>
  <c r="AI96" i="3"/>
  <c r="AK95" i="3"/>
  <c r="AH96" i="3"/>
  <c r="AJ96" i="3"/>
  <c r="AK96" i="3"/>
  <c r="AD97" i="3"/>
  <c r="AL97" i="3"/>
  <c r="AI97" i="3"/>
  <c r="AH97" i="3"/>
  <c r="AJ97" i="3"/>
  <c r="AE97" i="3"/>
  <c r="AK97" i="3"/>
  <c r="AA97" i="3"/>
  <c r="Y98" i="3"/>
  <c r="Z97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AD98" i="3"/>
  <c r="AL98" i="3"/>
  <c r="AI98" i="3"/>
  <c r="AH98" i="3"/>
  <c r="AJ98" i="3"/>
  <c r="AE98" i="3"/>
  <c r="AK98" i="3"/>
  <c r="AA98" i="3"/>
  <c r="Y99" i="3"/>
  <c r="Z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AC99" i="3"/>
  <c r="AB99" i="3"/>
  <c r="AC98" i="3"/>
  <c r="AB98" i="3"/>
  <c r="AD99" i="3"/>
  <c r="AE99" i="3"/>
  <c r="AA99" i="3"/>
  <c r="Y100" i="3"/>
  <c r="Z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AB100" i="3"/>
  <c r="AC100" i="3"/>
  <c r="AD100" i="3"/>
  <c r="AE100" i="3"/>
  <c r="AA100" i="3"/>
  <c r="Y101" i="3"/>
  <c r="Z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AB101" i="3"/>
  <c r="AC101" i="3"/>
  <c r="AL99" i="3"/>
  <c r="AI99" i="3"/>
  <c r="AH99" i="3"/>
  <c r="AJ99" i="3"/>
  <c r="AL100" i="3"/>
  <c r="AI100" i="3"/>
  <c r="AK99" i="3"/>
  <c r="AH100" i="3"/>
  <c r="AJ100" i="3"/>
  <c r="AK100" i="3"/>
  <c r="AD101" i="3"/>
  <c r="AL101" i="3"/>
  <c r="AI101" i="3"/>
  <c r="AH101" i="3"/>
  <c r="AJ101" i="3"/>
  <c r="AE101" i="3"/>
  <c r="AK101" i="3"/>
  <c r="AA101" i="3"/>
  <c r="Y102" i="3"/>
  <c r="Z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AD102" i="3"/>
  <c r="AL102" i="3"/>
  <c r="AI102" i="3"/>
  <c r="AH102" i="3"/>
  <c r="AJ102" i="3"/>
  <c r="AE102" i="3"/>
  <c r="AK102" i="3"/>
  <c r="AA102" i="3"/>
  <c r="Y103" i="3"/>
  <c r="Z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AC103" i="3"/>
  <c r="AB103" i="3"/>
  <c r="AC102" i="3"/>
  <c r="AB102" i="3"/>
  <c r="AD103" i="3"/>
  <c r="AE103" i="3"/>
  <c r="AA103" i="3"/>
  <c r="Y104" i="3"/>
  <c r="Z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AB104" i="3"/>
  <c r="AC104" i="3"/>
  <c r="AD104" i="3"/>
  <c r="AE104" i="3"/>
  <c r="AA104" i="3"/>
  <c r="Y105" i="3"/>
  <c r="Z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AB105" i="3"/>
  <c r="AC105" i="3"/>
  <c r="AL103" i="3"/>
  <c r="AI103" i="3"/>
  <c r="AH103" i="3"/>
  <c r="AJ103" i="3"/>
  <c r="AL104" i="3"/>
  <c r="AI104" i="3"/>
  <c r="AK103" i="3"/>
  <c r="AH104" i="3"/>
  <c r="AJ104" i="3"/>
  <c r="AK104" i="3"/>
  <c r="AD105" i="3"/>
  <c r="AL105" i="3"/>
  <c r="AI105" i="3"/>
  <c r="AH105" i="3"/>
  <c r="AJ105" i="3"/>
  <c r="AE105" i="3"/>
  <c r="AK105" i="3"/>
  <c r="AA105" i="3"/>
  <c r="Y106" i="3"/>
  <c r="Z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AD106" i="3"/>
  <c r="AL106" i="3"/>
  <c r="AI106" i="3"/>
  <c r="AH106" i="3"/>
  <c r="AJ106" i="3"/>
  <c r="AE106" i="3"/>
  <c r="AK106" i="3"/>
  <c r="AA106" i="3"/>
  <c r="Y107" i="3"/>
  <c r="Z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AC107" i="3"/>
  <c r="AB107" i="3"/>
  <c r="AC106" i="3"/>
  <c r="AB106" i="3"/>
  <c r="AD107" i="3"/>
  <c r="AE107" i="3"/>
  <c r="AA107" i="3"/>
  <c r="Y108" i="3"/>
  <c r="Z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AB108" i="3"/>
  <c r="AC108" i="3"/>
  <c r="AD108" i="3"/>
  <c r="AE108" i="3"/>
  <c r="AA108" i="3"/>
  <c r="Y109" i="3"/>
  <c r="Z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AB109" i="3"/>
  <c r="AC109" i="3"/>
  <c r="AL107" i="3"/>
  <c r="AI107" i="3"/>
  <c r="AH107" i="3"/>
  <c r="AJ107" i="3"/>
  <c r="AL108" i="3"/>
  <c r="AI108" i="3"/>
  <c r="AK107" i="3"/>
  <c r="AH108" i="3"/>
  <c r="AJ108" i="3"/>
  <c r="AK108" i="3"/>
  <c r="AD109" i="3"/>
  <c r="AL109" i="3"/>
  <c r="AI109" i="3"/>
  <c r="AH109" i="3"/>
  <c r="AJ109" i="3"/>
  <c r="AE109" i="3"/>
  <c r="AK109" i="3"/>
  <c r="AA109" i="3"/>
  <c r="Y110" i="3"/>
  <c r="Z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AD110" i="3"/>
  <c r="AL110" i="3"/>
  <c r="AI110" i="3"/>
  <c r="AH110" i="3"/>
  <c r="AJ110" i="3"/>
  <c r="AE110" i="3"/>
  <c r="AK110" i="3"/>
  <c r="AA110" i="3"/>
  <c r="Y111" i="3"/>
  <c r="Z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AC111" i="3"/>
  <c r="AB111" i="3"/>
  <c r="AC110" i="3"/>
  <c r="AB110" i="3"/>
  <c r="AD111" i="3"/>
  <c r="AE111" i="3"/>
  <c r="AA111" i="3"/>
  <c r="Y112" i="3"/>
  <c r="Z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AB112" i="3"/>
  <c r="AC112" i="3"/>
  <c r="AD112" i="3"/>
  <c r="AE112" i="3"/>
  <c r="AA112" i="3"/>
  <c r="Y113" i="3"/>
  <c r="Z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AB113" i="3"/>
  <c r="AC113" i="3"/>
  <c r="AL111" i="3"/>
  <c r="AI111" i="3"/>
  <c r="AH111" i="3"/>
  <c r="AJ111" i="3"/>
  <c r="AL112" i="3"/>
  <c r="AI112" i="3"/>
  <c r="AK111" i="3"/>
  <c r="AH112" i="3"/>
  <c r="AJ112" i="3"/>
  <c r="AK112" i="3"/>
  <c r="AD113" i="3"/>
  <c r="AE113" i="3"/>
  <c r="AA113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AL113" i="3"/>
  <c r="AI113" i="3"/>
  <c r="AH113" i="3"/>
  <c r="AJ113" i="3"/>
  <c r="AK113" i="3"/>
  <c r="Z113" i="3"/>
  <c r="F114" i="3"/>
  <c r="AD114" i="3"/>
  <c r="AL114" i="3"/>
  <c r="AI114" i="3"/>
  <c r="AH114" i="3"/>
  <c r="AJ114" i="3"/>
  <c r="AE114" i="3"/>
  <c r="AK114" i="3"/>
  <c r="B26" i="3"/>
  <c r="AC114" i="3"/>
  <c r="AB114" i="3"/>
  <c r="Z114" i="3"/>
  <c r="AA114" i="3"/>
</calcChain>
</file>

<file path=xl/sharedStrings.xml><?xml version="1.0" encoding="utf-8"?>
<sst xmlns="http://schemas.openxmlformats.org/spreadsheetml/2006/main" count="165" uniqueCount="85">
  <si>
    <t>Age</t>
  </si>
  <si>
    <t>Length</t>
  </si>
  <si>
    <t>vbk</t>
  </si>
  <si>
    <t>vbto</t>
  </si>
  <si>
    <t>vblinf</t>
  </si>
  <si>
    <t>Weight</t>
  </si>
  <si>
    <t>lwa</t>
  </si>
  <si>
    <t>lwb</t>
  </si>
  <si>
    <t>fecundity</t>
  </si>
  <si>
    <t>pmature</t>
  </si>
  <si>
    <t>lmat50</t>
  </si>
  <si>
    <t>lmatsd</t>
  </si>
  <si>
    <t>maxsj</t>
  </si>
  <si>
    <t>sjscale</t>
  </si>
  <si>
    <t>sa</t>
  </si>
  <si>
    <t>survival</t>
  </si>
  <si>
    <t>page</t>
  </si>
  <si>
    <t>vul50</t>
  </si>
  <si>
    <t>vulsd</t>
  </si>
  <si>
    <t>vul</t>
  </si>
  <si>
    <t>Eggs</t>
  </si>
  <si>
    <t>survivalhr</t>
  </si>
  <si>
    <t>survshiphr</t>
  </si>
  <si>
    <t>survship</t>
  </si>
  <si>
    <t>hr</t>
  </si>
  <si>
    <t>pagehr</t>
  </si>
  <si>
    <t>Survival</t>
  </si>
  <si>
    <t>Predicted Survival</t>
  </si>
  <si>
    <t>sjmax</t>
  </si>
  <si>
    <t>SS</t>
  </si>
  <si>
    <t>epro</t>
  </si>
  <si>
    <t>Adult survival</t>
  </si>
  <si>
    <t>Max juvenile Survival</t>
  </si>
  <si>
    <t>Density Dependnet effect of Juvenile Survival</t>
  </si>
  <si>
    <t>Max length</t>
  </si>
  <si>
    <t>Von Bertellany growth constant</t>
  </si>
  <si>
    <t>Theoretical age at length 0</t>
  </si>
  <si>
    <t>length weight scaler</t>
  </si>
  <si>
    <t>length weight power</t>
  </si>
  <si>
    <t>length at 50% maturity</t>
  </si>
  <si>
    <t>variation in age at first maturity</t>
  </si>
  <si>
    <t>length at 50% vulnerability to harvest</t>
  </si>
  <si>
    <t>variabilty in vulnerabilty at size</t>
  </si>
  <si>
    <t>harvesr rate of fully vulnerable individuals</t>
  </si>
  <si>
    <t>egg per recruit unharvested</t>
  </si>
  <si>
    <t>Equilibrium unharvested age 1 juvenile production</t>
  </si>
  <si>
    <t>ro</t>
  </si>
  <si>
    <t>egg per recruit when harveetsed</t>
  </si>
  <si>
    <t>eprh</t>
  </si>
  <si>
    <t>equilibrium recrutment</t>
  </si>
  <si>
    <t>req</t>
  </si>
  <si>
    <t>yield per recruit</t>
  </si>
  <si>
    <t>equilibrium yield</t>
  </si>
  <si>
    <t>yprh</t>
  </si>
  <si>
    <t>yeq</t>
  </si>
  <si>
    <t>Deviations</t>
  </si>
  <si>
    <t>dev squared</t>
  </si>
  <si>
    <t>Time</t>
  </si>
  <si>
    <t>harvest rate</t>
  </si>
  <si>
    <t>Total N</t>
  </si>
  <si>
    <t>Total Biomass</t>
  </si>
  <si>
    <t>Vulnerable Biomass</t>
  </si>
  <si>
    <t>Harvest</t>
  </si>
  <si>
    <t>Total Harvest</t>
  </si>
  <si>
    <t>random anamolly</t>
  </si>
  <si>
    <t>fixed anomally</t>
  </si>
  <si>
    <t>capacity</t>
  </si>
  <si>
    <t>proportion of effort</t>
  </si>
  <si>
    <t>effort</t>
  </si>
  <si>
    <t>profit</t>
  </si>
  <si>
    <t>profitability</t>
  </si>
  <si>
    <t>copy it all down and then add capacity to the plot</t>
  </si>
  <si>
    <t>cost per unit effort</t>
  </si>
  <si>
    <t>effort response 50%</t>
  </si>
  <si>
    <t>effort response sdev</t>
  </si>
  <si>
    <t>deprectiation</t>
  </si>
  <si>
    <t>catachbility</t>
  </si>
  <si>
    <t>pinv</t>
  </si>
  <si>
    <t>cpe</t>
  </si>
  <si>
    <t>erh</t>
  </si>
  <si>
    <t>ersd</t>
  </si>
  <si>
    <t>dep</t>
  </si>
  <si>
    <t>proportion of profit reinvested</t>
  </si>
  <si>
    <t>q</t>
  </si>
  <si>
    <t>relative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</si>
</sst>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'Juv. Survival'!$D$1</c:f>
              <c:strCache>
                <c:ptCount val="1"/>
                <c:pt idx="0">
                  <c:v>Survival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'Juv. Survival'!$C$2:$C$26</c:f>
              <c:numCache>
                <c:formatCode>General</c:formatCode>
                <c:ptCount val="25"/>
                <c:pt idx="0">
                  <c:v>1765</c:v>
                </c:pt>
                <c:pt idx="1">
                  <c:v>3073</c:v>
                </c:pt>
                <c:pt idx="2">
                  <c:v>4021</c:v>
                </c:pt>
                <c:pt idx="3">
                  <c:v>4740</c:v>
                </c:pt>
                <c:pt idx="4">
                  <c:v>5304</c:v>
                </c:pt>
                <c:pt idx="5">
                  <c:v>6708</c:v>
                </c:pt>
                <c:pt idx="6">
                  <c:v>8345</c:v>
                </c:pt>
                <c:pt idx="7">
                  <c:v>9980</c:v>
                </c:pt>
                <c:pt idx="8">
                  <c:v>11522</c:v>
                </c:pt>
                <c:pt idx="9">
                  <c:v>13342</c:v>
                </c:pt>
                <c:pt idx="10">
                  <c:v>15350</c:v>
                </c:pt>
                <c:pt idx="11">
                  <c:v>17406</c:v>
                </c:pt>
                <c:pt idx="12">
                  <c:v>19409</c:v>
                </c:pt>
                <c:pt idx="13">
                  <c:v>21387</c:v>
                </c:pt>
                <c:pt idx="14">
                  <c:v>23323</c:v>
                </c:pt>
                <c:pt idx="15">
                  <c:v>25183</c:v>
                </c:pt>
                <c:pt idx="16">
                  <c:v>26935</c:v>
                </c:pt>
                <c:pt idx="17">
                  <c:v>28568</c:v>
                </c:pt>
                <c:pt idx="18">
                  <c:v>30079</c:v>
                </c:pt>
                <c:pt idx="19">
                  <c:v>31467</c:v>
                </c:pt>
                <c:pt idx="20">
                  <c:v>32734</c:v>
                </c:pt>
                <c:pt idx="21">
                  <c:v>33884</c:v>
                </c:pt>
                <c:pt idx="22">
                  <c:v>34922</c:v>
                </c:pt>
                <c:pt idx="23">
                  <c:v>35857</c:v>
                </c:pt>
                <c:pt idx="24">
                  <c:v>36697</c:v>
                </c:pt>
              </c:numCache>
            </c:numRef>
          </c:xVal>
          <c:yVal>
            <c:numRef>
              <c:f>'Juv. Survival'!$D$2:$D$26</c:f>
              <c:numCache>
                <c:formatCode>General</c:formatCode>
                <c:ptCount val="25"/>
                <c:pt idx="0">
                  <c:v>0.28000000000000003</c:v>
                </c:pt>
                <c:pt idx="1">
                  <c:v>0.21</c:v>
                </c:pt>
                <c:pt idx="2">
                  <c:v>0.191</c:v>
                </c:pt>
                <c:pt idx="3">
                  <c:v>0.14299999999999999</c:v>
                </c:pt>
                <c:pt idx="4">
                  <c:v>0.219</c:v>
                </c:pt>
                <c:pt idx="5">
                  <c:v>0.19600000000000001</c:v>
                </c:pt>
                <c:pt idx="6">
                  <c:v>0.193</c:v>
                </c:pt>
                <c:pt idx="7">
                  <c:v>0.13500000000000001</c:v>
                </c:pt>
                <c:pt idx="8">
                  <c:v>0.10100000000000001</c:v>
                </c:pt>
                <c:pt idx="9">
                  <c:v>0.13600000000000001</c:v>
                </c:pt>
                <c:pt idx="10">
                  <c:v>0.127</c:v>
                </c:pt>
                <c:pt idx="11">
                  <c:v>0.109</c:v>
                </c:pt>
                <c:pt idx="12">
                  <c:v>0.104</c:v>
                </c:pt>
                <c:pt idx="13">
                  <c:v>7.6999999999999999E-2</c:v>
                </c:pt>
                <c:pt idx="14">
                  <c:v>9.7000000000000003E-2</c:v>
                </c:pt>
                <c:pt idx="15">
                  <c:v>0.106</c:v>
                </c:pt>
                <c:pt idx="16">
                  <c:v>9.1999999999999998E-2</c:v>
                </c:pt>
                <c:pt idx="17">
                  <c:v>6.6000000000000003E-2</c:v>
                </c:pt>
                <c:pt idx="18">
                  <c:v>9.2999999999999999E-2</c:v>
                </c:pt>
                <c:pt idx="19">
                  <c:v>9.8000000000000004E-2</c:v>
                </c:pt>
                <c:pt idx="20">
                  <c:v>7.4999999999999997E-2</c:v>
                </c:pt>
                <c:pt idx="21">
                  <c:v>7.8E-2</c:v>
                </c:pt>
                <c:pt idx="22">
                  <c:v>4.8000000000000001E-2</c:v>
                </c:pt>
                <c:pt idx="23">
                  <c:v>6.3E-2</c:v>
                </c:pt>
                <c:pt idx="24">
                  <c:v>7.9000000000000001E-2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'Juv. Survival'!$E$1</c:f>
              <c:strCache>
                <c:ptCount val="1"/>
                <c:pt idx="0">
                  <c:v>Predicted Survival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'Juv. Survival'!$C$2:$C$26</c:f>
              <c:numCache>
                <c:formatCode>General</c:formatCode>
                <c:ptCount val="25"/>
                <c:pt idx="0">
                  <c:v>1765</c:v>
                </c:pt>
                <c:pt idx="1">
                  <c:v>3073</c:v>
                </c:pt>
                <c:pt idx="2">
                  <c:v>4021</c:v>
                </c:pt>
                <c:pt idx="3">
                  <c:v>4740</c:v>
                </c:pt>
                <c:pt idx="4">
                  <c:v>5304</c:v>
                </c:pt>
                <c:pt idx="5">
                  <c:v>6708</c:v>
                </c:pt>
                <c:pt idx="6">
                  <c:v>8345</c:v>
                </c:pt>
                <c:pt idx="7">
                  <c:v>9980</c:v>
                </c:pt>
                <c:pt idx="8">
                  <c:v>11522</c:v>
                </c:pt>
                <c:pt idx="9">
                  <c:v>13342</c:v>
                </c:pt>
                <c:pt idx="10">
                  <c:v>15350</c:v>
                </c:pt>
                <c:pt idx="11">
                  <c:v>17406</c:v>
                </c:pt>
                <c:pt idx="12">
                  <c:v>19409</c:v>
                </c:pt>
                <c:pt idx="13">
                  <c:v>21387</c:v>
                </c:pt>
                <c:pt idx="14">
                  <c:v>23323</c:v>
                </c:pt>
                <c:pt idx="15">
                  <c:v>25183</c:v>
                </c:pt>
                <c:pt idx="16">
                  <c:v>26935</c:v>
                </c:pt>
                <c:pt idx="17">
                  <c:v>28568</c:v>
                </c:pt>
                <c:pt idx="18">
                  <c:v>30079</c:v>
                </c:pt>
                <c:pt idx="19">
                  <c:v>31467</c:v>
                </c:pt>
                <c:pt idx="20">
                  <c:v>32734</c:v>
                </c:pt>
                <c:pt idx="21">
                  <c:v>33884</c:v>
                </c:pt>
                <c:pt idx="22">
                  <c:v>34922</c:v>
                </c:pt>
                <c:pt idx="23">
                  <c:v>35857</c:v>
                </c:pt>
                <c:pt idx="24">
                  <c:v>36697</c:v>
                </c:pt>
              </c:numCache>
            </c:numRef>
          </c:xVal>
          <c:yVal>
            <c:numRef>
              <c:f>'Juv. Survival'!$E$2:$E$26</c:f>
              <c:numCache>
                <c:formatCode>0.00E+00</c:formatCode>
                <c:ptCount val="25"/>
                <c:pt idx="0">
                  <c:v>0.24554137704858173</c:v>
                </c:pt>
                <c:pt idx="1">
                  <c:v>0.22298319528760727</c:v>
                </c:pt>
                <c:pt idx="2">
                  <c:v>0.20906264394870022</c:v>
                </c:pt>
                <c:pt idx="3">
                  <c:v>0.1996113745979175</c:v>
                </c:pt>
                <c:pt idx="4">
                  <c:v>0.19277517063695865</c:v>
                </c:pt>
                <c:pt idx="5">
                  <c:v>0.17763128929605276</c:v>
                </c:pt>
                <c:pt idx="6">
                  <c:v>0.1627264963509597</c:v>
                </c:pt>
                <c:pt idx="7">
                  <c:v>0.15014355288717082</c:v>
                </c:pt>
                <c:pt idx="8">
                  <c:v>0.13993822529710195</c:v>
                </c:pt>
                <c:pt idx="9">
                  <c:v>0.12954549646919011</c:v>
                </c:pt>
                <c:pt idx="10">
                  <c:v>0.11973467247012198</c:v>
                </c:pt>
                <c:pt idx="11">
                  <c:v>0.11111823204146182</c:v>
                </c:pt>
                <c:pt idx="12">
                  <c:v>0.10383836199246389</c:v>
                </c:pt>
                <c:pt idx="13">
                  <c:v>9.7528563779414601E-2</c:v>
                </c:pt>
                <c:pt idx="14">
                  <c:v>9.2053644801318765E-2</c:v>
                </c:pt>
                <c:pt idx="15">
                  <c:v>8.7342987593108767E-2</c:v>
                </c:pt>
                <c:pt idx="16">
                  <c:v>8.3326514280516586E-2</c:v>
                </c:pt>
                <c:pt idx="17">
                  <c:v>7.9901791350407356E-2</c:v>
                </c:pt>
                <c:pt idx="18">
                  <c:v>7.6974490691814071E-2</c:v>
                </c:pt>
                <c:pt idx="19">
                  <c:v>7.446833828008087E-2</c:v>
                </c:pt>
                <c:pt idx="20">
                  <c:v>7.2319021904356559E-2</c:v>
                </c:pt>
                <c:pt idx="21">
                  <c:v>7.0472851624157326E-2</c:v>
                </c:pt>
                <c:pt idx="22">
                  <c:v>6.8885595033855093E-2</c:v>
                </c:pt>
                <c:pt idx="23">
                  <c:v>6.7515832824347088E-2</c:v>
                </c:pt>
                <c:pt idx="24">
                  <c:v>6.6330882305705205E-2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85952"/>
        <c:axId val="295746496"/>
      </c:scatterChart>
      <c:valAx>
        <c:axId val="2838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46496"/>
        <c:crosses val="autoZero"/>
        <c:crossBetween val="midCat"/>
      </c:valAx>
      <c:valAx>
        <c:axId val="2957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8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'Age Structure'!$AB$14</c:f>
              <c:strCache>
                <c:ptCount val="1"/>
                <c:pt idx="0">
                  <c:v>Total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Structure'!$AB$15:$AB$114</c:f>
              <c:numCache>
                <c:formatCode>General</c:formatCode>
                <c:ptCount val="100"/>
                <c:pt idx="0">
                  <c:v>6007.6414431145076</c:v>
                </c:pt>
                <c:pt idx="1">
                  <c:v>4420.097881695021</c:v>
                </c:pt>
                <c:pt idx="2">
                  <c:v>3433.3887577997712</c:v>
                </c:pt>
                <c:pt idx="3">
                  <c:v>3120.9619578775464</c:v>
                </c:pt>
                <c:pt idx="4">
                  <c:v>3711.7907049314631</c:v>
                </c:pt>
                <c:pt idx="5">
                  <c:v>4214.5200102553727</c:v>
                </c:pt>
                <c:pt idx="6">
                  <c:v>4010.3291282353898</c:v>
                </c:pt>
                <c:pt idx="7">
                  <c:v>3969.5257453893018</c:v>
                </c:pt>
                <c:pt idx="8">
                  <c:v>3408.2421235869588</c:v>
                </c:pt>
                <c:pt idx="9">
                  <c:v>2954.054140801119</c:v>
                </c:pt>
                <c:pt idx="10">
                  <c:v>3017.2214729419752</c:v>
                </c:pt>
                <c:pt idx="11">
                  <c:v>3408.7913341275439</c:v>
                </c:pt>
                <c:pt idx="12">
                  <c:v>4285.8297484080958</c:v>
                </c:pt>
                <c:pt idx="13">
                  <c:v>4375.6955045994009</c:v>
                </c:pt>
                <c:pt idx="14">
                  <c:v>4604.3558724887343</c:v>
                </c:pt>
                <c:pt idx="15">
                  <c:v>4143.0584584698227</c:v>
                </c:pt>
                <c:pt idx="16">
                  <c:v>4845.3064217373012</c:v>
                </c:pt>
                <c:pt idx="17">
                  <c:v>4439.5407689704225</c:v>
                </c:pt>
                <c:pt idx="18">
                  <c:v>3500.0530954347591</c:v>
                </c:pt>
                <c:pt idx="19">
                  <c:v>3276.9363711990031</c:v>
                </c:pt>
                <c:pt idx="20">
                  <c:v>3589.029209185599</c:v>
                </c:pt>
                <c:pt idx="21">
                  <c:v>3844.8925973397604</c:v>
                </c:pt>
                <c:pt idx="22">
                  <c:v>4117.6315987612606</c:v>
                </c:pt>
                <c:pt idx="23">
                  <c:v>4239.9573385947506</c:v>
                </c:pt>
                <c:pt idx="24">
                  <c:v>3599.9640457882965</c:v>
                </c:pt>
                <c:pt idx="25">
                  <c:v>2993.5255424607712</c:v>
                </c:pt>
                <c:pt idx="26">
                  <c:v>3035.7447269492204</c:v>
                </c:pt>
                <c:pt idx="27">
                  <c:v>3516.8346071858946</c:v>
                </c:pt>
                <c:pt idx="28">
                  <c:v>3781.8139283923401</c:v>
                </c:pt>
                <c:pt idx="29">
                  <c:v>4237.953765280542</c:v>
                </c:pt>
                <c:pt idx="30">
                  <c:v>3982.8268936841955</c:v>
                </c:pt>
                <c:pt idx="31">
                  <c:v>4009.7683689837563</c:v>
                </c:pt>
                <c:pt idx="32">
                  <c:v>3773.5345305378291</c:v>
                </c:pt>
                <c:pt idx="33">
                  <c:v>3797.0384795825717</c:v>
                </c:pt>
                <c:pt idx="34">
                  <c:v>3210.8401359752183</c:v>
                </c:pt>
                <c:pt idx="35">
                  <c:v>3191.0862793957895</c:v>
                </c:pt>
                <c:pt idx="36">
                  <c:v>3808.4856876810331</c:v>
                </c:pt>
                <c:pt idx="37">
                  <c:v>4163.7583298987092</c:v>
                </c:pt>
                <c:pt idx="38">
                  <c:v>3988.450637658203</c:v>
                </c:pt>
                <c:pt idx="39">
                  <c:v>4103.1619541264618</c:v>
                </c:pt>
                <c:pt idx="40">
                  <c:v>3476.52750571057</c:v>
                </c:pt>
                <c:pt idx="41">
                  <c:v>3536.8502576976639</c:v>
                </c:pt>
                <c:pt idx="42">
                  <c:v>3451.1886784955786</c:v>
                </c:pt>
                <c:pt idx="43">
                  <c:v>3916.9632383160147</c:v>
                </c:pt>
                <c:pt idx="44">
                  <c:v>3836.1618821793109</c:v>
                </c:pt>
                <c:pt idx="45">
                  <c:v>3543.2987391526331</c:v>
                </c:pt>
                <c:pt idx="46">
                  <c:v>3792.0176881916277</c:v>
                </c:pt>
                <c:pt idx="47">
                  <c:v>4109.4111645890034</c:v>
                </c:pt>
                <c:pt idx="48">
                  <c:v>4294.0551275647867</c:v>
                </c:pt>
                <c:pt idx="49">
                  <c:v>4899.654025390917</c:v>
                </c:pt>
                <c:pt idx="50">
                  <c:v>4556.2743620013225</c:v>
                </c:pt>
                <c:pt idx="51">
                  <c:v>4073.9945795013236</c:v>
                </c:pt>
                <c:pt idx="52">
                  <c:v>4289.6048507176256</c:v>
                </c:pt>
                <c:pt idx="53">
                  <c:v>4270.7254092455505</c:v>
                </c:pt>
                <c:pt idx="54">
                  <c:v>3595.013080288883</c:v>
                </c:pt>
                <c:pt idx="55">
                  <c:v>4422.2533289471057</c:v>
                </c:pt>
                <c:pt idx="56">
                  <c:v>3522.4526809830763</c:v>
                </c:pt>
                <c:pt idx="57">
                  <c:v>3568.1404283898587</c:v>
                </c:pt>
                <c:pt idx="58">
                  <c:v>3751.8165807005967</c:v>
                </c:pt>
                <c:pt idx="59">
                  <c:v>3606.3789979521421</c:v>
                </c:pt>
                <c:pt idx="60">
                  <c:v>4205.1337115639571</c:v>
                </c:pt>
                <c:pt idx="61">
                  <c:v>4784.0475166373417</c:v>
                </c:pt>
                <c:pt idx="62">
                  <c:v>5074.8687740274927</c:v>
                </c:pt>
                <c:pt idx="63">
                  <c:v>5402.7498088526718</c:v>
                </c:pt>
                <c:pt idx="64">
                  <c:v>5251.6650660826208</c:v>
                </c:pt>
                <c:pt idx="65">
                  <c:v>3989.4390337694717</c:v>
                </c:pt>
                <c:pt idx="66">
                  <c:v>4479.5128063233396</c:v>
                </c:pt>
                <c:pt idx="67">
                  <c:v>4508.6566826442295</c:v>
                </c:pt>
                <c:pt idx="68">
                  <c:v>4614.7131824436829</c:v>
                </c:pt>
                <c:pt idx="69">
                  <c:v>5035.2572879015552</c:v>
                </c:pt>
                <c:pt idx="70">
                  <c:v>3800.757956756338</c:v>
                </c:pt>
                <c:pt idx="71">
                  <c:v>3742.2143907626414</c:v>
                </c:pt>
                <c:pt idx="72">
                  <c:v>3498.8900327548376</c:v>
                </c:pt>
                <c:pt idx="73">
                  <c:v>4424.8810351923366</c:v>
                </c:pt>
                <c:pt idx="74">
                  <c:v>4547.4043669531284</c:v>
                </c:pt>
                <c:pt idx="75">
                  <c:v>4961.2941434204904</c:v>
                </c:pt>
                <c:pt idx="76">
                  <c:v>4309.4824012891286</c:v>
                </c:pt>
                <c:pt idx="77">
                  <c:v>3766.7788375760033</c:v>
                </c:pt>
                <c:pt idx="78">
                  <c:v>4022.7611079824869</c:v>
                </c:pt>
                <c:pt idx="79">
                  <c:v>3700.7521761483713</c:v>
                </c:pt>
                <c:pt idx="80">
                  <c:v>4573.9048285290182</c:v>
                </c:pt>
                <c:pt idx="81">
                  <c:v>4448.8446715523714</c:v>
                </c:pt>
                <c:pt idx="82">
                  <c:v>4582.1400837370138</c:v>
                </c:pt>
                <c:pt idx="83">
                  <c:v>3623.0116964593994</c:v>
                </c:pt>
                <c:pt idx="84">
                  <c:v>3365.6153250502316</c:v>
                </c:pt>
                <c:pt idx="85">
                  <c:v>3873.5062258610819</c:v>
                </c:pt>
                <c:pt idx="86">
                  <c:v>4637.0776693063608</c:v>
                </c:pt>
                <c:pt idx="87">
                  <c:v>4441.1280592406656</c:v>
                </c:pt>
                <c:pt idx="88">
                  <c:v>4311.363583693158</c:v>
                </c:pt>
                <c:pt idx="89">
                  <c:v>3490.4672665602898</c:v>
                </c:pt>
                <c:pt idx="90">
                  <c:v>2637.398831549533</c:v>
                </c:pt>
                <c:pt idx="91">
                  <c:v>2683.9656385840603</c:v>
                </c:pt>
                <c:pt idx="92">
                  <c:v>2629.2940415077651</c:v>
                </c:pt>
                <c:pt idx="93">
                  <c:v>3202.6184366784114</c:v>
                </c:pt>
                <c:pt idx="94">
                  <c:v>3796.4780777178107</c:v>
                </c:pt>
                <c:pt idx="95">
                  <c:v>3978.1302902398033</c:v>
                </c:pt>
                <c:pt idx="96">
                  <c:v>3251.1184830762959</c:v>
                </c:pt>
                <c:pt idx="97">
                  <c:v>2291.004535027218</c:v>
                </c:pt>
                <c:pt idx="98">
                  <c:v>2444.0739344385784</c:v>
                </c:pt>
                <c:pt idx="99">
                  <c:v>2040.5873294593755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1682064"/>
        <c:axId val="101681672"/>
      </c:lineChart>
      <c:lineChart>
        <c:grouping val="standard"/>
        <c:varyColors val="0"/>
        <c:ser>
          <c:idx val="1"/>
          <c:order val="1"/>
          <c:tx>
            <c:strRef>
              <c:f>'Age Structure'!$AH$1:$AH$3</c:f>
              <c:strCache>
                <c:ptCount val="3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Structure'!$AH$4:$AH$114</c:f>
              <c:numCache>
                <c:formatCode>General</c:formatCode>
                <c:ptCount val="111"/>
                <c:pt idx="0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2290.2756917933148</c:v>
                </c:pt>
                <c:pt idx="13">
                  <c:v>1142.7834154230802</c:v>
                </c:pt>
                <c:pt idx="14">
                  <c:v>569.28348034346209</c:v>
                </c:pt>
                <c:pt idx="15">
                  <c:v>284.4523634980049</c:v>
                </c:pt>
                <c:pt idx="16">
                  <c:v>140.79292853213414</c:v>
                </c:pt>
                <c:pt idx="17">
                  <c:v>69.453885263952259</c:v>
                </c:pt>
                <c:pt idx="18">
                  <c:v>34.140135118425327</c:v>
                </c:pt>
                <c:pt idx="19">
                  <c:v>797.03615924715791</c:v>
                </c:pt>
                <c:pt idx="20">
                  <c:v>397.16484877048913</c:v>
                </c:pt>
                <c:pt idx="21">
                  <c:v>197.6091806905329</c:v>
                </c:pt>
                <c:pt idx="22">
                  <c:v>98.108588942542141</c:v>
                </c:pt>
                <c:pt idx="23">
                  <c:v>48.589658309497011</c:v>
                </c:pt>
                <c:pt idx="24">
                  <c:v>24.003050793088367</c:v>
                </c:pt>
                <c:pt idx="25">
                  <c:v>11.820236349987837</c:v>
                </c:pt>
                <c:pt idx="26">
                  <c:v>5.7972229439159921</c:v>
                </c:pt>
                <c:pt idx="27">
                  <c:v>2.8307761272953567</c:v>
                </c:pt>
                <c:pt idx="28">
                  <c:v>1029.3075604338264</c:v>
                </c:pt>
                <c:pt idx="29">
                  <c:v>513.21639281460807</c:v>
                </c:pt>
                <c:pt idx="30">
                  <c:v>255.45344971827521</c:v>
                </c:pt>
                <c:pt idx="31">
                  <c:v>126.76574378508433</c:v>
                </c:pt>
                <c:pt idx="32">
                  <c:v>62.674733185554814</c:v>
                </c:pt>
                <c:pt idx="33">
                  <c:v>30.881497255185195</c:v>
                </c:pt>
                <c:pt idx="34">
                  <c:v>15.166099736665556</c:v>
                </c:pt>
                <c:pt idx="35">
                  <c:v>807.80974928983676</c:v>
                </c:pt>
                <c:pt idx="36">
                  <c:v>402.58237228159697</c:v>
                </c:pt>
                <c:pt idx="37">
                  <c:v>200.30340006694553</c:v>
                </c:pt>
                <c:pt idx="38">
                  <c:v>99.421625368235823</c:v>
                </c:pt>
                <c:pt idx="39">
                  <c:v>49.217697303124503</c:v>
                </c:pt>
                <c:pt idx="40">
                  <c:v>273.3967437922135</c:v>
                </c:pt>
                <c:pt idx="41">
                  <c:v>135.57116445116088</c:v>
                </c:pt>
                <c:pt idx="42">
                  <c:v>67.02929311807344</c:v>
                </c:pt>
                <c:pt idx="43">
                  <c:v>33.00815056607702</c:v>
                </c:pt>
                <c:pt idx="44">
                  <c:v>684.10781278217553</c:v>
                </c:pt>
                <c:pt idx="45">
                  <c:v>340.57226484489388</c:v>
                </c:pt>
                <c:pt idx="46">
                  <c:v>169.24320592590306</c:v>
                </c:pt>
                <c:pt idx="47">
                  <c:v>83.88208208511513</c:v>
                </c:pt>
                <c:pt idx="48">
                  <c:v>41.449865238528844</c:v>
                </c:pt>
                <c:pt idx="49">
                  <c:v>20.420194187056971</c:v>
                </c:pt>
                <c:pt idx="50">
                  <c:v>673.67883281891159</c:v>
                </c:pt>
                <c:pt idx="51">
                  <c:v>335.49534947663705</c:v>
                </c:pt>
                <c:pt idx="52">
                  <c:v>166.74929766204096</c:v>
                </c:pt>
                <c:pt idx="53">
                  <c:v>82.626329672492389</c:v>
                </c:pt>
                <c:pt idx="54">
                  <c:v>40.795619117003469</c:v>
                </c:pt>
                <c:pt idx="55">
                  <c:v>462.30258245334005</c:v>
                </c:pt>
                <c:pt idx="56">
                  <c:v>229.70814200139233</c:v>
                </c:pt>
                <c:pt idx="57">
                  <c:v>113.87337630689031</c:v>
                </c:pt>
                <c:pt idx="58">
                  <c:v>56.267705530400477</c:v>
                </c:pt>
                <c:pt idx="59">
                  <c:v>27.702142987133652</c:v>
                </c:pt>
                <c:pt idx="60">
                  <c:v>13.587944850954715</c:v>
                </c:pt>
                <c:pt idx="61">
                  <c:v>623.56806019953513</c:v>
                </c:pt>
                <c:pt idx="62">
                  <c:v>309.59989745410996</c:v>
                </c:pt>
                <c:pt idx="63">
                  <c:v>153.18600671338987</c:v>
                </c:pt>
                <c:pt idx="64">
                  <c:v>75.432061081516039</c:v>
                </c:pt>
                <c:pt idx="65">
                  <c:v>36.963125879890249</c:v>
                </c:pt>
                <c:pt idx="66">
                  <c:v>858.04759161426978</c:v>
                </c:pt>
                <c:pt idx="67">
                  <c:v>427.42839422779366</c:v>
                </c:pt>
                <c:pt idx="68">
                  <c:v>212.56857538676877</c:v>
                </c:pt>
                <c:pt idx="69">
                  <c:v>105.41375207667927</c:v>
                </c:pt>
                <c:pt idx="70">
                  <c:v>52.083107504730229</c:v>
                </c:pt>
                <c:pt idx="71">
                  <c:v>25.639038735093113</c:v>
                </c:pt>
                <c:pt idx="72">
                  <c:v>12.577904331462427</c:v>
                </c:pt>
                <c:pt idx="73">
                  <c:v>6.1504476789238955</c:v>
                </c:pt>
                <c:pt idx="74">
                  <c:v>2.9972679179219242</c:v>
                </c:pt>
                <c:pt idx="75">
                  <c:v>863.6520204738955</c:v>
                </c:pt>
                <c:pt idx="76">
                  <c:v>429.12562625801269</c:v>
                </c:pt>
                <c:pt idx="77">
                  <c:v>212.40288713290528</c:v>
                </c:pt>
                <c:pt idx="78">
                  <c:v>104.54588601123469</c:v>
                </c:pt>
                <c:pt idx="79">
                  <c:v>51.178390608333579</c:v>
                </c:pt>
                <c:pt idx="80">
                  <c:v>951.3814864879613</c:v>
                </c:pt>
                <c:pt idx="81">
                  <c:v>474.09722301415206</c:v>
                </c:pt>
                <c:pt idx="82">
                  <c:v>235.76272381191785</c:v>
                </c:pt>
                <c:pt idx="83">
                  <c:v>116.79779567752703</c:v>
                </c:pt>
                <c:pt idx="84">
                  <c:v>57.594186869494663</c:v>
                </c:pt>
                <c:pt idx="85">
                  <c:v>28.284994830026374</c:v>
                </c:pt>
                <c:pt idx="86">
                  <c:v>13.842026512505649</c:v>
                </c:pt>
                <c:pt idx="87">
                  <c:v>779.96863593240903</c:v>
                </c:pt>
                <c:pt idx="88">
                  <c:v>387.91696588981142</c:v>
                </c:pt>
                <c:pt idx="89">
                  <c:v>192.36941434155469</c:v>
                </c:pt>
                <c:pt idx="90">
                  <c:v>95.000078316196863</c:v>
                </c:pt>
                <c:pt idx="91">
                  <c:v>46.707925673707358</c:v>
                </c:pt>
                <c:pt idx="92">
                  <c:v>22.873966898857031</c:v>
                </c:pt>
                <c:pt idx="93">
                  <c:v>881.23174055485163</c:v>
                </c:pt>
                <c:pt idx="94">
                  <c:v>439.10099746197238</c:v>
                </c:pt>
                <c:pt idx="95">
                  <c:v>218.35160958203562</c:v>
                </c:pt>
                <c:pt idx="96">
                  <c:v>108.20852630712889</c:v>
                </c:pt>
                <c:pt idx="97">
                  <c:v>53.409490979690794</c:v>
                </c:pt>
                <c:pt idx="98">
                  <c:v>26.264437909756783</c:v>
                </c:pt>
                <c:pt idx="99">
                  <c:v>12.86644382982602</c:v>
                </c:pt>
                <c:pt idx="100">
                  <c:v>1065.0891361276631</c:v>
                </c:pt>
                <c:pt idx="101">
                  <c:v>531.50611017211497</c:v>
                </c:pt>
                <c:pt idx="102">
                  <c:v>264.94213510788876</c:v>
                </c:pt>
                <c:pt idx="103">
                  <c:v>131.8399956052682</c:v>
                </c:pt>
                <c:pt idx="104">
                  <c:v>65.477158093833992</c:v>
                </c:pt>
                <c:pt idx="105">
                  <c:v>32.458259921073171</c:v>
                </c:pt>
                <c:pt idx="106">
                  <c:v>16.059430811936537</c:v>
                </c:pt>
                <c:pt idx="107">
                  <c:v>833.81721140013349</c:v>
                </c:pt>
                <c:pt idx="108">
                  <c:v>416.33813878985649</c:v>
                </c:pt>
                <c:pt idx="109">
                  <c:v>207.71772301231823</c:v>
                </c:pt>
                <c:pt idx="110">
                  <c:v>528.45125013635106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86931608"/>
        <c:axId val="101681280"/>
      </c:lineChart>
      <c:catAx>
        <c:axId val="1016820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1672"/>
        <c:crosses val="autoZero"/>
        <c:auto val="1"/>
        <c:lblAlgn val="ctr"/>
        <c:lblOffset val="100"/>
        <c:noMultiLvlLbl val="0"/>
      </c:catAx>
      <c:valAx>
        <c:axId val="1016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2064"/>
        <c:crosses val="autoZero"/>
        <c:crossBetween val="between"/>
      </c:valAx>
      <c:valAx>
        <c:axId val="10168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31608"/>
        <c:crosses val="max"/>
        <c:crossBetween val="between"/>
      </c:valAx>
      <c:catAx>
        <c:axId val="286931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168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Structure'!$AD$14</c:f>
              <c:strCache>
                <c:ptCount val="1"/>
                <c:pt idx="0">
                  <c:v>Vulnerable 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Structure'!$AD$15:$AD$114</c:f>
              <c:numCache>
                <c:formatCode>General</c:formatCode>
                <c:ptCount val="100"/>
                <c:pt idx="0">
                  <c:v>46258.496544150104</c:v>
                </c:pt>
                <c:pt idx="1">
                  <c:v>5823.3153807943509</c:v>
                </c:pt>
                <c:pt idx="2">
                  <c:v>8967.122867926706</c:v>
                </c:pt>
                <c:pt idx="3">
                  <c:v>2</c:v>
                </c:pt>
                <c:pt idx="4">
                  <c:v>14958.32738086801</c:v>
                </c:pt>
                <c:pt idx="5">
                  <c:v>16965.868919740544</c:v>
                </c:pt>
                <c:pt idx="6">
                  <c:v>18836.257009597848</c:v>
                </c:pt>
                <c:pt idx="7">
                  <c:v>20758.777884977244</c:v>
                </c:pt>
                <c:pt idx="8">
                  <c:v>8511.6524290673042</c:v>
                </c:pt>
                <c:pt idx="9">
                  <c:v>10556.28179932031</c:v>
                </c:pt>
                <c:pt idx="10">
                  <c:v>12685.204942741913</c:v>
                </c:pt>
                <c:pt idx="11">
                  <c:v>14548.392687261807</c:v>
                </c:pt>
                <c:pt idx="12">
                  <c:v>16169.399546720299</c:v>
                </c:pt>
                <c:pt idx="13">
                  <c:v>17902.060309218181</c:v>
                </c:pt>
                <c:pt idx="14">
                  <c:v>19950.710934325387</c:v>
                </c:pt>
                <c:pt idx="15">
                  <c:v>22118.058614630052</c:v>
                </c:pt>
                <c:pt idx="16">
                  <c:v>24114.338887628717</c:v>
                </c:pt>
                <c:pt idx="17">
                  <c:v>7452.9450071968349</c:v>
                </c:pt>
                <c:pt idx="18">
                  <c:v>10072.771339502875</c:v>
                </c:pt>
                <c:pt idx="19">
                  <c:v>13087.7597490304</c:v>
                </c:pt>
                <c:pt idx="20">
                  <c:v>15660.565057343272</c:v>
                </c:pt>
                <c:pt idx="21">
                  <c:v>17602.836285175235</c:v>
                </c:pt>
                <c:pt idx="22">
                  <c:v>19289.091558223092</c:v>
                </c:pt>
                <c:pt idx="23">
                  <c:v>20958.984428031938</c:v>
                </c:pt>
                <c:pt idx="24">
                  <c:v>8313.1227490428082</c:v>
                </c:pt>
                <c:pt idx="25">
                  <c:v>10563.595161890569</c:v>
                </c:pt>
                <c:pt idx="26">
                  <c:v>12893.85199622294</c:v>
                </c:pt>
                <c:pt idx="27">
                  <c:v>14853.247985967611</c:v>
                </c:pt>
                <c:pt idx="28">
                  <c:v>16489.226262003358</c:v>
                </c:pt>
                <c:pt idx="29">
                  <c:v>13658.506707604098</c:v>
                </c:pt>
                <c:pt idx="30">
                  <c:v>15651.04807651555</c:v>
                </c:pt>
                <c:pt idx="31">
                  <c:v>17905.87629396531</c:v>
                </c:pt>
                <c:pt idx="32">
                  <c:v>20045.766366977117</c:v>
                </c:pt>
                <c:pt idx="33">
                  <c:v>9858.3624290288299</c:v>
                </c:pt>
                <c:pt idx="34">
                  <c:v>11848.076799511338</c:v>
                </c:pt>
                <c:pt idx="35">
                  <c:v>14027.232043068723</c:v>
                </c:pt>
                <c:pt idx="36">
                  <c:v>15990.339168901999</c:v>
                </c:pt>
                <c:pt idx="37">
                  <c:v>17687.341077011355</c:v>
                </c:pt>
                <c:pt idx="38">
                  <c:v>19435.15126435379</c:v>
                </c:pt>
                <c:pt idx="39">
                  <c:v>9400.2936921458095</c:v>
                </c:pt>
                <c:pt idx="40">
                  <c:v>11679.444171796109</c:v>
                </c:pt>
                <c:pt idx="41">
                  <c:v>14198.520977420354</c:v>
                </c:pt>
                <c:pt idx="42">
                  <c:v>16473.633943726407</c:v>
                </c:pt>
                <c:pt idx="43">
                  <c:v>18320.157290731564</c:v>
                </c:pt>
                <c:pt idx="44">
                  <c:v>11961.659587852013</c:v>
                </c:pt>
                <c:pt idx="45">
                  <c:v>13879.189481474934</c:v>
                </c:pt>
                <c:pt idx="46">
                  <c:v>16013.550621694672</c:v>
                </c:pt>
                <c:pt idx="47">
                  <c:v>18028.971062208097</c:v>
                </c:pt>
                <c:pt idx="48">
                  <c:v>19898.000675238964</c:v>
                </c:pt>
                <c:pt idx="49">
                  <c:v>21754.246157401794</c:v>
                </c:pt>
                <c:pt idx="50">
                  <c:v>12651.578055778535</c:v>
                </c:pt>
                <c:pt idx="51">
                  <c:v>15187.02601170372</c:v>
                </c:pt>
                <c:pt idx="52">
                  <c:v>17929.585660099736</c:v>
                </c:pt>
                <c:pt idx="53">
                  <c:v>20381.228782693186</c:v>
                </c:pt>
                <c:pt idx="54">
                  <c:v>22439.58052881699</c:v>
                </c:pt>
                <c:pt idx="55">
                  <c:v>9010.3266161007305</c:v>
                </c:pt>
                <c:pt idx="56">
                  <c:v>11070.34716201962</c:v>
                </c:pt>
                <c:pt idx="57">
                  <c:v>13616.152053287507</c:v>
                </c:pt>
                <c:pt idx="58">
                  <c:v>16064.708408574797</c:v>
                </c:pt>
                <c:pt idx="59">
                  <c:v>18087.988617368741</c:v>
                </c:pt>
                <c:pt idx="60">
                  <c:v>19823.077420082671</c:v>
                </c:pt>
                <c:pt idx="61">
                  <c:v>21415.203399324135</c:v>
                </c:pt>
                <c:pt idx="62">
                  <c:v>23141.516364272935</c:v>
                </c:pt>
                <c:pt idx="63">
                  <c:v>25147.979368870718</c:v>
                </c:pt>
                <c:pt idx="64">
                  <c:v>11971.235258995568</c:v>
                </c:pt>
                <c:pt idx="65">
                  <c:v>14951.265186667528</c:v>
                </c:pt>
                <c:pt idx="66">
                  <c:v>18157.57555020884</c:v>
                </c:pt>
                <c:pt idx="67">
                  <c:v>20869.934043213849</c:v>
                </c:pt>
                <c:pt idx="68">
                  <c:v>23089.783765254626</c:v>
                </c:pt>
                <c:pt idx="69">
                  <c:v>8437.5847330781235</c:v>
                </c:pt>
                <c:pt idx="70">
                  <c:v>11138.980684453771</c:v>
                </c:pt>
                <c:pt idx="71">
                  <c:v>14352.800212298147</c:v>
                </c:pt>
                <c:pt idx="72">
                  <c:v>17183.233979830908</c:v>
                </c:pt>
                <c:pt idx="73">
                  <c:v>19286.924020318213</c:v>
                </c:pt>
                <c:pt idx="74">
                  <c:v>21023.786687671702</c:v>
                </c:pt>
                <c:pt idx="75">
                  <c:v>22848.30070305413</c:v>
                </c:pt>
                <c:pt idx="76">
                  <c:v>11006.049109547699</c:v>
                </c:pt>
                <c:pt idx="77">
                  <c:v>13617.837141188087</c:v>
                </c:pt>
                <c:pt idx="78">
                  <c:v>16350.332785057792</c:v>
                </c:pt>
                <c:pt idx="79">
                  <c:v>18722.469084012981</c:v>
                </c:pt>
                <c:pt idx="80">
                  <c:v>20676.612058266848</c:v>
                </c:pt>
                <c:pt idx="81">
                  <c:v>22394.385486385501</c:v>
                </c:pt>
                <c:pt idx="82">
                  <c:v>8579.5303093242946</c:v>
                </c:pt>
                <c:pt idx="83">
                  <c:v>11177.346350673648</c:v>
                </c:pt>
                <c:pt idx="84">
                  <c:v>14115.140861922873</c:v>
                </c:pt>
                <c:pt idx="85">
                  <c:v>16654.878363129083</c:v>
                </c:pt>
                <c:pt idx="86">
                  <c:v>18625.604480881826</c:v>
                </c:pt>
                <c:pt idx="87">
                  <c:v>20519.206596363329</c:v>
                </c:pt>
                <c:pt idx="88">
                  <c:v>22568.314460409263</c:v>
                </c:pt>
                <c:pt idx="89">
                  <c:v>5544.6211140200876</c:v>
                </c:pt>
                <c:pt idx="90">
                  <c:v>7930.3711020940882</c:v>
                </c:pt>
                <c:pt idx="91">
                  <c:v>10394.914986608188</c:v>
                </c:pt>
                <c:pt idx="92">
                  <c:v>12398.721858115854</c:v>
                </c:pt>
                <c:pt idx="93">
                  <c:v>13896.841275462548</c:v>
                </c:pt>
                <c:pt idx="94">
                  <c:v>15206.770333071096</c:v>
                </c:pt>
                <c:pt idx="95">
                  <c:v>16684.667191613302</c:v>
                </c:pt>
                <c:pt idx="96">
                  <c:v>3697.578155416858</c:v>
                </c:pt>
                <c:pt idx="97">
                  <c:v>6103.6686974504455</c:v>
                </c:pt>
                <c:pt idx="98">
                  <c:v>8584.8446628153361</c:v>
                </c:pt>
                <c:pt idx="99">
                  <c:v>2788.637135546981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Structure'!$AE$14</c:f>
              <c:strCache>
                <c:ptCount val="1"/>
                <c:pt idx="0">
                  <c:v>Harvest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Structure'!$AE$15:$AE$114</c:f>
              <c:numCache>
                <c:formatCode>General</c:formatCode>
                <c:ptCount val="100"/>
                <c:pt idx="0">
                  <c:v>45795.911578708605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15606.394730234415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20558.610726602492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16007.736584273216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4981.9368042473452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13358.442625918613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13273.065923612328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8844.5816650619436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12338.565139417306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16800.200418829485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17243.932183006429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18528.770147873132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15464.385422086694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17401.370418061269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21176.240959844323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16517.820519697168</c:v>
                </c:pt>
                <c:pt idx="96">
                  <c:v>0</c:v>
                </c:pt>
                <c:pt idx="97">
                  <c:v>0</c:v>
                </c:pt>
                <c:pt idx="98">
                  <c:v>8498.9962161871827</c:v>
                </c:pt>
                <c:pt idx="99">
                  <c:v>2760.7507641915113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08808"/>
        <c:axId val="775812128"/>
      </c:lineChart>
      <c:lineChart>
        <c:grouping val="standard"/>
        <c:varyColors val="0"/>
        <c:ser>
          <c:idx val="3"/>
          <c:order val="2"/>
          <c:tx>
            <c:strRef>
              <c:f>'Age Structure'!$AF$14</c:f>
              <c:strCache>
                <c:ptCount val="1"/>
                <c:pt idx="0">
                  <c:v>fixed anomally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Structure'!$AF$15:$AF$114</c:f>
              <c:numCache>
                <c:formatCode>General</c:formatCode>
                <c:ptCount val="100"/>
                <c:pt idx="0">
                  <c:v>-5.9856620803268841E-3</c:v>
                </c:pt>
                <c:pt idx="1">
                  <c:v>-0.50205221546272327</c:v>
                </c:pt>
                <c:pt idx="2">
                  <c:v>0.36904535770723218</c:v>
                </c:pt>
                <c:pt idx="3">
                  <c:v>-0.20861067861178409</c:v>
                </c:pt>
                <c:pt idx="4">
                  <c:v>-0.15751346275297431</c:v>
                </c:pt>
                <c:pt idx="5">
                  <c:v>0.28394882436998115</c:v>
                </c:pt>
                <c:pt idx="6">
                  <c:v>0.25855048692085564</c:v>
                </c:pt>
                <c:pt idx="7">
                  <c:v>0.13557223380119687</c:v>
                </c:pt>
                <c:pt idx="8">
                  <c:v>0.39896911834567089</c:v>
                </c:pt>
                <c:pt idx="9">
                  <c:v>0.25000584919659713</c:v>
                </c:pt>
                <c:pt idx="10">
                  <c:v>-1.31122281472884E-2</c:v>
                </c:pt>
                <c:pt idx="11">
                  <c:v>-0.51438455314845644</c:v>
                </c:pt>
                <c:pt idx="12">
                  <c:v>-0.12150817249876668</c:v>
                </c:pt>
                <c:pt idx="13">
                  <c:v>-0.20973579042808496</c:v>
                </c:pt>
                <c:pt idx="14">
                  <c:v>0.37604517413554894</c:v>
                </c:pt>
                <c:pt idx="15">
                  <c:v>-0.27060282544530012</c:v>
                </c:pt>
                <c:pt idx="16">
                  <c:v>-0.33070647604031334</c:v>
                </c:pt>
                <c:pt idx="17">
                  <c:v>0.14956138987276002</c:v>
                </c:pt>
                <c:pt idx="18">
                  <c:v>0.20399926272667515</c:v>
                </c:pt>
                <c:pt idx="19">
                  <c:v>-4.8451812829954114E-3</c:v>
                </c:pt>
                <c:pt idx="20">
                  <c:v>0.1168723431901432</c:v>
                </c:pt>
                <c:pt idx="21">
                  <c:v>4.4294848080974149E-2</c:v>
                </c:pt>
                <c:pt idx="22">
                  <c:v>7.2148758083449435E-2</c:v>
                </c:pt>
                <c:pt idx="23">
                  <c:v>8.4672229355819681E-2</c:v>
                </c:pt>
                <c:pt idx="24">
                  <c:v>0.43391928598116725</c:v>
                </c:pt>
                <c:pt idx="25">
                  <c:v>0.24628910325201109</c:v>
                </c:pt>
                <c:pt idx="26">
                  <c:v>-8.6517945394119208E-2</c:v>
                </c:pt>
                <c:pt idx="27">
                  <c:v>5.3811060401637308E-2</c:v>
                </c:pt>
                <c:pt idx="28">
                  <c:v>-0.39814132365313293</c:v>
                </c:pt>
                <c:pt idx="29">
                  <c:v>2.5313653933977966E-2</c:v>
                </c:pt>
                <c:pt idx="30">
                  <c:v>3.4637632665303959E-2</c:v>
                </c:pt>
                <c:pt idx="31">
                  <c:v>0.38986956549812246</c:v>
                </c:pt>
                <c:pt idx="32">
                  <c:v>-0.17069591238133219</c:v>
                </c:pt>
                <c:pt idx="33">
                  <c:v>0.44403108909434269</c:v>
                </c:pt>
                <c:pt idx="34">
                  <c:v>0.30835706814044161</c:v>
                </c:pt>
                <c:pt idx="35">
                  <c:v>-0.27921142038795466</c:v>
                </c:pt>
                <c:pt idx="36">
                  <c:v>-0.12505109718544263</c:v>
                </c:pt>
                <c:pt idx="37">
                  <c:v>0.2594334818910613</c:v>
                </c:pt>
                <c:pt idx="38">
                  <c:v>-0.39749387372510064</c:v>
                </c:pt>
                <c:pt idx="39">
                  <c:v>0.150041547890818</c:v>
                </c:pt>
                <c:pt idx="40">
                  <c:v>2.8422177785808689E-2</c:v>
                </c:pt>
                <c:pt idx="41">
                  <c:v>0.33494000380672456</c:v>
                </c:pt>
                <c:pt idx="42">
                  <c:v>-3.9817194616900619E-3</c:v>
                </c:pt>
                <c:pt idx="43">
                  <c:v>-4.9157444219942135E-2</c:v>
                </c:pt>
                <c:pt idx="44">
                  <c:v>0.20645288918306579</c:v>
                </c:pt>
                <c:pt idx="45">
                  <c:v>-0.10552159042643255</c:v>
                </c:pt>
                <c:pt idx="46">
                  <c:v>-0.13515712295340621</c:v>
                </c:pt>
                <c:pt idx="47">
                  <c:v>-1.4785800790933367E-2</c:v>
                </c:pt>
                <c:pt idx="48">
                  <c:v>-0.35297302594320573</c:v>
                </c:pt>
                <c:pt idx="49">
                  <c:v>-0.24599254174275748</c:v>
                </c:pt>
                <c:pt idx="50">
                  <c:v>2.9595045862461099E-2</c:v>
                </c:pt>
                <c:pt idx="51">
                  <c:v>-0.22739680383317989</c:v>
                </c:pt>
                <c:pt idx="52">
                  <c:v>8.6146391752219859E-2</c:v>
                </c:pt>
                <c:pt idx="53">
                  <c:v>0.82050463139300689</c:v>
                </c:pt>
                <c:pt idx="54">
                  <c:v>-0.64001837193313449</c:v>
                </c:pt>
                <c:pt idx="55">
                  <c:v>0.29777302910415909</c:v>
                </c:pt>
                <c:pt idx="56">
                  <c:v>-2.1785395181396664E-2</c:v>
                </c:pt>
                <c:pt idx="57">
                  <c:v>-8.1890199316134712E-2</c:v>
                </c:pt>
                <c:pt idx="58">
                  <c:v>0.4062305960487424</c:v>
                </c:pt>
                <c:pt idx="59">
                  <c:v>-0.11585254054087768</c:v>
                </c:pt>
                <c:pt idx="60">
                  <c:v>-0.30612934199400088</c:v>
                </c:pt>
                <c:pt idx="61">
                  <c:v>-0.24933918504398805</c:v>
                </c:pt>
                <c:pt idx="62">
                  <c:v>-0.33187825878271188</c:v>
                </c:pt>
                <c:pt idx="63">
                  <c:v>-0.5756137701116163</c:v>
                </c:pt>
                <c:pt idx="64">
                  <c:v>0.54420827343381073</c:v>
                </c:pt>
                <c:pt idx="65">
                  <c:v>-0.43663160598431594</c:v>
                </c:pt>
                <c:pt idx="66">
                  <c:v>-1.7765669641790674E-2</c:v>
                </c:pt>
                <c:pt idx="67">
                  <c:v>6.1343809884667894E-2</c:v>
                </c:pt>
                <c:pt idx="68">
                  <c:v>-0.73506771966289364</c:v>
                </c:pt>
                <c:pt idx="69">
                  <c:v>0.27474593679996157</c:v>
                </c:pt>
                <c:pt idx="70">
                  <c:v>-7.4512032948726672E-2</c:v>
                </c:pt>
                <c:pt idx="71">
                  <c:v>0.4254896909318287</c:v>
                </c:pt>
                <c:pt idx="72">
                  <c:v>-0.30628741761730349</c:v>
                </c:pt>
                <c:pt idx="73">
                  <c:v>-9.4078013309662686E-3</c:v>
                </c:pt>
                <c:pt idx="74">
                  <c:v>-0.22946264642948894</c:v>
                </c:pt>
                <c:pt idx="75">
                  <c:v>-0.11532165923145199</c:v>
                </c:pt>
                <c:pt idx="76">
                  <c:v>0.10232057809625164</c:v>
                </c:pt>
                <c:pt idx="77">
                  <c:v>-0.21964448316063387</c:v>
                </c:pt>
                <c:pt idx="78">
                  <c:v>0.44749982924394255</c:v>
                </c:pt>
                <c:pt idx="79">
                  <c:v>-0.31199884037672038</c:v>
                </c:pt>
                <c:pt idx="80">
                  <c:v>0.14040289041884252</c:v>
                </c:pt>
                <c:pt idx="81">
                  <c:v>-0.50969099149054331</c:v>
                </c:pt>
                <c:pt idx="82">
                  <c:v>0.11942039847271606</c:v>
                </c:pt>
                <c:pt idx="83">
                  <c:v>0.31984915452400359</c:v>
                </c:pt>
                <c:pt idx="84">
                  <c:v>-0.19731584820748296</c:v>
                </c:pt>
                <c:pt idx="85">
                  <c:v>-0.38922300929659853</c:v>
                </c:pt>
                <c:pt idx="86">
                  <c:v>0.13291308914758379</c:v>
                </c:pt>
                <c:pt idx="87">
                  <c:v>0.20187586554097378</c:v>
                </c:pt>
                <c:pt idx="88">
                  <c:v>5.6394600006597871E-2</c:v>
                </c:pt>
                <c:pt idx="89">
                  <c:v>0.6520263358305104</c:v>
                </c:pt>
                <c:pt idx="90">
                  <c:v>0.26247803020733229</c:v>
                </c:pt>
                <c:pt idx="91">
                  <c:v>0.63947503287191654</c:v>
                </c:pt>
                <c:pt idx="92">
                  <c:v>8.6389337860912685E-2</c:v>
                </c:pt>
                <c:pt idx="93">
                  <c:v>-0.19785675452597007</c:v>
                </c:pt>
                <c:pt idx="94">
                  <c:v>-5.2335855383743364E-2</c:v>
                </c:pt>
                <c:pt idx="95">
                  <c:v>1.1095244341193333E-2</c:v>
                </c:pt>
                <c:pt idx="96">
                  <c:v>0.42445207152060893</c:v>
                </c:pt>
                <c:pt idx="97">
                  <c:v>-0.10831291710283529</c:v>
                </c:pt>
                <c:pt idx="98">
                  <c:v>0.33677553214857892</c:v>
                </c:pt>
                <c:pt idx="99">
                  <c:v>0.35602658868479664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12912"/>
        <c:axId val="775812520"/>
      </c:lineChart>
      <c:catAx>
        <c:axId val="2346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2128"/>
        <c:crosses val="autoZero"/>
        <c:auto val="1"/>
        <c:lblAlgn val="ctr"/>
        <c:lblOffset val="100"/>
        <c:noMultiLvlLbl val="0"/>
      </c:catAx>
      <c:valAx>
        <c:axId val="7758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8808"/>
        <c:crosses val="autoZero"/>
        <c:crossBetween val="between"/>
      </c:valAx>
      <c:valAx>
        <c:axId val="775812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2912"/>
        <c:crosses val="max"/>
        <c:crossBetween val="between"/>
      </c:valAx>
      <c:catAx>
        <c:axId val="775812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581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Structure'!$AE$14</c:f>
              <c:strCache>
                <c:ptCount val="1"/>
                <c:pt idx="0">
                  <c:v>Harvest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Structure'!$AD$15:$AD$114</c:f>
              <c:numCache>
                <c:formatCode>General</c:formatCode>
                <c:ptCount val="100"/>
                <c:pt idx="0">
                  <c:v>46258.496544150104</c:v>
                </c:pt>
                <c:pt idx="1">
                  <c:v>5823.3153807943509</c:v>
                </c:pt>
                <c:pt idx="2">
                  <c:v>8967.122867926706</c:v>
                </c:pt>
                <c:pt idx="3">
                  <c:v>2</c:v>
                </c:pt>
                <c:pt idx="4">
                  <c:v>14958.32738086801</c:v>
                </c:pt>
                <c:pt idx="5">
                  <c:v>16965.868919740544</c:v>
                </c:pt>
                <c:pt idx="6">
                  <c:v>18836.257009597848</c:v>
                </c:pt>
                <c:pt idx="7">
                  <c:v>20758.777884977244</c:v>
                </c:pt>
                <c:pt idx="8">
                  <c:v>8511.6524290673042</c:v>
                </c:pt>
                <c:pt idx="9">
                  <c:v>10556.28179932031</c:v>
                </c:pt>
                <c:pt idx="10">
                  <c:v>12685.204942741913</c:v>
                </c:pt>
                <c:pt idx="11">
                  <c:v>14548.392687261807</c:v>
                </c:pt>
                <c:pt idx="12">
                  <c:v>16169.399546720299</c:v>
                </c:pt>
                <c:pt idx="13">
                  <c:v>17902.060309218181</c:v>
                </c:pt>
                <c:pt idx="14">
                  <c:v>19950.710934325387</c:v>
                </c:pt>
                <c:pt idx="15">
                  <c:v>22118.058614630052</c:v>
                </c:pt>
                <c:pt idx="16">
                  <c:v>24114.338887628717</c:v>
                </c:pt>
                <c:pt idx="17">
                  <c:v>7452.9450071968349</c:v>
                </c:pt>
                <c:pt idx="18">
                  <c:v>10072.771339502875</c:v>
                </c:pt>
                <c:pt idx="19">
                  <c:v>13087.7597490304</c:v>
                </c:pt>
                <c:pt idx="20">
                  <c:v>15660.565057343272</c:v>
                </c:pt>
                <c:pt idx="21">
                  <c:v>17602.836285175235</c:v>
                </c:pt>
                <c:pt idx="22">
                  <c:v>19289.091558223092</c:v>
                </c:pt>
                <c:pt idx="23">
                  <c:v>20958.984428031938</c:v>
                </c:pt>
                <c:pt idx="24">
                  <c:v>8313.1227490428082</c:v>
                </c:pt>
                <c:pt idx="25">
                  <c:v>10563.595161890569</c:v>
                </c:pt>
                <c:pt idx="26">
                  <c:v>12893.85199622294</c:v>
                </c:pt>
                <c:pt idx="27">
                  <c:v>14853.247985967611</c:v>
                </c:pt>
                <c:pt idx="28">
                  <c:v>16489.226262003358</c:v>
                </c:pt>
                <c:pt idx="29">
                  <c:v>13658.506707604098</c:v>
                </c:pt>
                <c:pt idx="30">
                  <c:v>15651.04807651555</c:v>
                </c:pt>
                <c:pt idx="31">
                  <c:v>17905.87629396531</c:v>
                </c:pt>
                <c:pt idx="32">
                  <c:v>20045.766366977117</c:v>
                </c:pt>
                <c:pt idx="33">
                  <c:v>9858.3624290288299</c:v>
                </c:pt>
                <c:pt idx="34">
                  <c:v>11848.076799511338</c:v>
                </c:pt>
                <c:pt idx="35">
                  <c:v>14027.232043068723</c:v>
                </c:pt>
                <c:pt idx="36">
                  <c:v>15990.339168901999</c:v>
                </c:pt>
                <c:pt idx="37">
                  <c:v>17687.341077011355</c:v>
                </c:pt>
                <c:pt idx="38">
                  <c:v>19435.15126435379</c:v>
                </c:pt>
                <c:pt idx="39">
                  <c:v>9400.2936921458095</c:v>
                </c:pt>
                <c:pt idx="40">
                  <c:v>11679.444171796109</c:v>
                </c:pt>
                <c:pt idx="41">
                  <c:v>14198.520977420354</c:v>
                </c:pt>
                <c:pt idx="42">
                  <c:v>16473.633943726407</c:v>
                </c:pt>
                <c:pt idx="43">
                  <c:v>18320.157290731564</c:v>
                </c:pt>
                <c:pt idx="44">
                  <c:v>11961.659587852013</c:v>
                </c:pt>
                <c:pt idx="45">
                  <c:v>13879.189481474934</c:v>
                </c:pt>
                <c:pt idx="46">
                  <c:v>16013.550621694672</c:v>
                </c:pt>
                <c:pt idx="47">
                  <c:v>18028.971062208097</c:v>
                </c:pt>
                <c:pt idx="48">
                  <c:v>19898.000675238964</c:v>
                </c:pt>
                <c:pt idx="49">
                  <c:v>21754.246157401794</c:v>
                </c:pt>
                <c:pt idx="50">
                  <c:v>12651.578055778535</c:v>
                </c:pt>
                <c:pt idx="51">
                  <c:v>15187.02601170372</c:v>
                </c:pt>
                <c:pt idx="52">
                  <c:v>17929.585660099736</c:v>
                </c:pt>
                <c:pt idx="53">
                  <c:v>20381.228782693186</c:v>
                </c:pt>
                <c:pt idx="54">
                  <c:v>22439.58052881699</c:v>
                </c:pt>
                <c:pt idx="55">
                  <c:v>9010.3266161007305</c:v>
                </c:pt>
                <c:pt idx="56">
                  <c:v>11070.34716201962</c:v>
                </c:pt>
                <c:pt idx="57">
                  <c:v>13616.152053287507</c:v>
                </c:pt>
                <c:pt idx="58">
                  <c:v>16064.708408574797</c:v>
                </c:pt>
                <c:pt idx="59">
                  <c:v>18087.988617368741</c:v>
                </c:pt>
                <c:pt idx="60">
                  <c:v>19823.077420082671</c:v>
                </c:pt>
                <c:pt idx="61">
                  <c:v>21415.203399324135</c:v>
                </c:pt>
                <c:pt idx="62">
                  <c:v>23141.516364272935</c:v>
                </c:pt>
                <c:pt idx="63">
                  <c:v>25147.979368870718</c:v>
                </c:pt>
                <c:pt idx="64">
                  <c:v>11971.235258995568</c:v>
                </c:pt>
                <c:pt idx="65">
                  <c:v>14951.265186667528</c:v>
                </c:pt>
                <c:pt idx="66">
                  <c:v>18157.57555020884</c:v>
                </c:pt>
                <c:pt idx="67">
                  <c:v>20869.934043213849</c:v>
                </c:pt>
                <c:pt idx="68">
                  <c:v>23089.783765254626</c:v>
                </c:pt>
                <c:pt idx="69">
                  <c:v>8437.5847330781235</c:v>
                </c:pt>
                <c:pt idx="70">
                  <c:v>11138.980684453771</c:v>
                </c:pt>
                <c:pt idx="71">
                  <c:v>14352.800212298147</c:v>
                </c:pt>
                <c:pt idx="72">
                  <c:v>17183.233979830908</c:v>
                </c:pt>
                <c:pt idx="73">
                  <c:v>19286.924020318213</c:v>
                </c:pt>
                <c:pt idx="74">
                  <c:v>21023.786687671702</c:v>
                </c:pt>
                <c:pt idx="75">
                  <c:v>22848.30070305413</c:v>
                </c:pt>
                <c:pt idx="76">
                  <c:v>11006.049109547699</c:v>
                </c:pt>
                <c:pt idx="77">
                  <c:v>13617.837141188087</c:v>
                </c:pt>
                <c:pt idx="78">
                  <c:v>16350.332785057792</c:v>
                </c:pt>
                <c:pt idx="79">
                  <c:v>18722.469084012981</c:v>
                </c:pt>
                <c:pt idx="80">
                  <c:v>20676.612058266848</c:v>
                </c:pt>
                <c:pt idx="81">
                  <c:v>22394.385486385501</c:v>
                </c:pt>
                <c:pt idx="82">
                  <c:v>8579.5303093242946</c:v>
                </c:pt>
                <c:pt idx="83">
                  <c:v>11177.346350673648</c:v>
                </c:pt>
                <c:pt idx="84">
                  <c:v>14115.140861922873</c:v>
                </c:pt>
                <c:pt idx="85">
                  <c:v>16654.878363129083</c:v>
                </c:pt>
                <c:pt idx="86">
                  <c:v>18625.604480881826</c:v>
                </c:pt>
                <c:pt idx="87">
                  <c:v>20519.206596363329</c:v>
                </c:pt>
                <c:pt idx="88">
                  <c:v>22568.314460409263</c:v>
                </c:pt>
                <c:pt idx="89">
                  <c:v>5544.6211140200876</c:v>
                </c:pt>
                <c:pt idx="90">
                  <c:v>7930.3711020940882</c:v>
                </c:pt>
                <c:pt idx="91">
                  <c:v>10394.914986608188</c:v>
                </c:pt>
                <c:pt idx="92">
                  <c:v>12398.721858115854</c:v>
                </c:pt>
                <c:pt idx="93">
                  <c:v>13896.841275462548</c:v>
                </c:pt>
                <c:pt idx="94">
                  <c:v>15206.770333071096</c:v>
                </c:pt>
                <c:pt idx="95">
                  <c:v>16684.667191613302</c:v>
                </c:pt>
                <c:pt idx="96">
                  <c:v>3697.578155416858</c:v>
                </c:pt>
                <c:pt idx="97">
                  <c:v>6103.6686974504455</c:v>
                </c:pt>
                <c:pt idx="98">
                  <c:v>8584.8446628153361</c:v>
                </c:pt>
                <c:pt idx="99">
                  <c:v>2788.637135546981</c:v>
                </c:pt>
              </c:numCache>
            </c:numRef>
          </c:xVal>
          <c:yVal>
            <c:numRef>
              <c:f>'Age Structure'!$AE$15:$AE$114</c:f>
              <c:numCache>
                <c:formatCode>General</c:formatCode>
                <c:ptCount val="100"/>
                <c:pt idx="0">
                  <c:v>45795.911578708605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15606.394730234415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20558.610726602492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16007.736584273216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4981.9368042473452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13358.442625918613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13273.065923612328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8844.5816650619436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12338.565139417306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16800.200418829485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17243.932183006429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18528.770147873132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15464.385422086694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17401.370418061269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21176.240959844323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16517.820519697168</c:v>
                </c:pt>
                <c:pt idx="96">
                  <c:v>0</c:v>
                </c:pt>
                <c:pt idx="97">
                  <c:v>0</c:v>
                </c:pt>
                <c:pt idx="98">
                  <c:v>8498.9962161871827</c:v>
                </c:pt>
                <c:pt idx="99">
                  <c:v>2760.7507641915113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13696"/>
        <c:axId val="775814088"/>
      </c:scatterChart>
      <c:valAx>
        <c:axId val="7758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4088"/>
        <c:crosses val="autoZero"/>
        <c:crossBetween val="midCat"/>
      </c:valAx>
      <c:valAx>
        <c:axId val="7758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'Age Structure (2)'!$AB$14</c:f>
              <c:strCache>
                <c:ptCount val="1"/>
                <c:pt idx="0">
                  <c:v>Total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(2)'!$AB$15:$AB$114</c:f>
              <c:numCache>
                <c:formatCode>General</c:formatCode>
                <c:ptCount val="100"/>
                <c:pt idx="0">
                  <c:v>6007.6414431145076</c:v>
                </c:pt>
                <c:pt idx="1">
                  <c:v>4927.6604484830614</c:v>
                </c:pt>
                <c:pt idx="2">
                  <c:v>4952.3820990437571</c:v>
                </c:pt>
                <c:pt idx="3">
                  <c:v>4089.3410703348086</c:v>
                </c:pt>
                <c:pt idx="4">
                  <c:v>4319.6270575341241</c:v>
                </c:pt>
                <c:pt idx="5">
                  <c:v>4390.9306053805285</c:v>
                </c:pt>
                <c:pt idx="6">
                  <c:v>3960.2567604809128</c:v>
                </c:pt>
                <c:pt idx="7">
                  <c:v>3758.0623468059498</c:v>
                </c:pt>
                <c:pt idx="8">
                  <c:v>3773.4815268155558</c:v>
                </c:pt>
                <c:pt idx="9">
                  <c:v>3514.7307134320677</c:v>
                </c:pt>
                <c:pt idx="10">
                  <c:v>3536.9570465415122</c:v>
                </c:pt>
                <c:pt idx="11">
                  <c:v>3803.2207669510162</c:v>
                </c:pt>
                <c:pt idx="12">
                  <c:v>4480.6428605830615</c:v>
                </c:pt>
                <c:pt idx="13">
                  <c:v>4368.3960903457491</c:v>
                </c:pt>
                <c:pt idx="14">
                  <c:v>4415.9345416979741</c:v>
                </c:pt>
                <c:pt idx="15">
                  <c:v>3831.1983208859078</c:v>
                </c:pt>
                <c:pt idx="16">
                  <c:v>4281.7653719702012</c:v>
                </c:pt>
                <c:pt idx="17">
                  <c:v>4562.1205729207786</c:v>
                </c:pt>
                <c:pt idx="18">
                  <c:v>4172.4610017466048</c:v>
                </c:pt>
                <c:pt idx="19">
                  <c:v>3906.9475140225345</c:v>
                </c:pt>
                <c:pt idx="20">
                  <c:v>3994.5227583118804</c:v>
                </c:pt>
                <c:pt idx="21">
                  <c:v>3923.2761356325805</c:v>
                </c:pt>
                <c:pt idx="22">
                  <c:v>3967.1498618178703</c:v>
                </c:pt>
                <c:pt idx="23">
                  <c:v>3935.5623807525676</c:v>
                </c:pt>
                <c:pt idx="24">
                  <c:v>3907.7750240309574</c:v>
                </c:pt>
                <c:pt idx="25">
                  <c:v>3536.7202942020831</c:v>
                </c:pt>
                <c:pt idx="26">
                  <c:v>3546.0576677518584</c:v>
                </c:pt>
                <c:pt idx="27">
                  <c:v>3895.6367684747911</c:v>
                </c:pt>
                <c:pt idx="28">
                  <c:v>3915.7559323206415</c:v>
                </c:pt>
                <c:pt idx="29">
                  <c:v>4403.3953485763377</c:v>
                </c:pt>
                <c:pt idx="30">
                  <c:v>4167.7998457110798</c:v>
                </c:pt>
                <c:pt idx="31">
                  <c:v>4074.3827742068697</c:v>
                </c:pt>
                <c:pt idx="32">
                  <c:v>3657.6684527184143</c:v>
                </c:pt>
                <c:pt idx="33">
                  <c:v>4077.789693641706</c:v>
                </c:pt>
                <c:pt idx="34">
                  <c:v>3608.9630240870206</c:v>
                </c:pt>
                <c:pt idx="35">
                  <c:v>3532.3643062626293</c:v>
                </c:pt>
                <c:pt idx="36">
                  <c:v>4082.3550370323514</c:v>
                </c:pt>
                <c:pt idx="37">
                  <c:v>4200.6688404502129</c:v>
                </c:pt>
                <c:pt idx="38">
                  <c:v>3853.3581648324953</c:v>
                </c:pt>
                <c:pt idx="39">
                  <c:v>4358.0499493860034</c:v>
                </c:pt>
                <c:pt idx="40">
                  <c:v>4031.3049058685933</c:v>
                </c:pt>
                <c:pt idx="41">
                  <c:v>4040.5115061222427</c:v>
                </c:pt>
                <c:pt idx="42">
                  <c:v>3695.1216537681444</c:v>
                </c:pt>
                <c:pt idx="43">
                  <c:v>3904.5406816537375</c:v>
                </c:pt>
                <c:pt idx="44">
                  <c:v>4040.4107498274775</c:v>
                </c:pt>
                <c:pt idx="45">
                  <c:v>3836.6325585215304</c:v>
                </c:pt>
                <c:pt idx="46">
                  <c:v>4056.5957080007079</c:v>
                </c:pt>
                <c:pt idx="47">
                  <c:v>4190.2510059769183</c:v>
                </c:pt>
                <c:pt idx="48">
                  <c:v>4145.0819985703583</c:v>
                </c:pt>
                <c:pt idx="49">
                  <c:v>4488.5293534909724</c:v>
                </c:pt>
                <c:pt idx="50">
                  <c:v>4538.3229836562796</c:v>
                </c:pt>
                <c:pt idx="51">
                  <c:v>4277.8554823923432</c:v>
                </c:pt>
                <c:pt idx="52">
                  <c:v>4434.060624406332</c:v>
                </c:pt>
                <c:pt idx="53">
                  <c:v>4165.7198669155505</c:v>
                </c:pt>
                <c:pt idx="54">
                  <c:v>3331.7341088326102</c:v>
                </c:pt>
                <c:pt idx="55">
                  <c:v>4460.9264691191902</c:v>
                </c:pt>
                <c:pt idx="56">
                  <c:v>3933.8432991015675</c:v>
                </c:pt>
                <c:pt idx="57">
                  <c:v>4064.6598607164169</c:v>
                </c:pt>
                <c:pt idx="58">
                  <c:v>4108.4519197013296</c:v>
                </c:pt>
                <c:pt idx="59">
                  <c:v>3668.3352881665451</c:v>
                </c:pt>
                <c:pt idx="60">
                  <c:v>4009.9657231077622</c:v>
                </c:pt>
                <c:pt idx="61">
                  <c:v>4370.4457789920398</c:v>
                </c:pt>
                <c:pt idx="62">
                  <c:v>4502.0273053043875</c:v>
                </c:pt>
                <c:pt idx="63">
                  <c:v>4629.9664999446595</c:v>
                </c:pt>
                <c:pt idx="64">
                  <c:v>4965.2080626726329</c:v>
                </c:pt>
                <c:pt idx="65">
                  <c:v>3956.1111803086592</c:v>
                </c:pt>
                <c:pt idx="66">
                  <c:v>4557.1205772346057</c:v>
                </c:pt>
                <c:pt idx="67">
                  <c:v>4335.5308870615027</c:v>
                </c:pt>
                <c:pt idx="68">
                  <c:v>4188.2642062506493</c:v>
                </c:pt>
                <c:pt idx="69">
                  <c:v>4958.7818959824735</c:v>
                </c:pt>
                <c:pt idx="70">
                  <c:v>4214.5077209771171</c:v>
                </c:pt>
                <c:pt idx="71">
                  <c:v>4263.4189585526919</c:v>
                </c:pt>
                <c:pt idx="72">
                  <c:v>3715.4777193259938</c:v>
                </c:pt>
                <c:pt idx="73">
                  <c:v>4303.7148319849684</c:v>
                </c:pt>
                <c:pt idx="74">
                  <c:v>4202.8293974641374</c:v>
                </c:pt>
                <c:pt idx="75">
                  <c:v>4417.2400544811544</c:v>
                </c:pt>
                <c:pt idx="76">
                  <c:v>4345.8879543245248</c:v>
                </c:pt>
                <c:pt idx="77">
                  <c:v>4101.364925496393</c:v>
                </c:pt>
                <c:pt idx="78">
                  <c:v>4343.7207422854635</c:v>
                </c:pt>
                <c:pt idx="79">
                  <c:v>3743.4334247906136</c:v>
                </c:pt>
                <c:pt idx="80">
                  <c:v>4296.1920063043071</c:v>
                </c:pt>
                <c:pt idx="81">
                  <c:v>4019.4910295586606</c:v>
                </c:pt>
                <c:pt idx="82">
                  <c:v>4653.7172646907429</c:v>
                </c:pt>
                <c:pt idx="83">
                  <c:v>4207.9329920618502</c:v>
                </c:pt>
                <c:pt idx="84">
                  <c:v>3817.5789141732134</c:v>
                </c:pt>
                <c:pt idx="85">
                  <c:v>4162.1132173809729</c:v>
                </c:pt>
                <c:pt idx="86">
                  <c:v>4582.8076182584882</c:v>
                </c:pt>
                <c:pt idx="87">
                  <c:v>4194.6278499862938</c:v>
                </c:pt>
                <c:pt idx="88">
                  <c:v>3919.6883852665787</c:v>
                </c:pt>
                <c:pt idx="89">
                  <c:v>3928.8240577933416</c:v>
                </c:pt>
                <c:pt idx="90">
                  <c:v>3350.6510246759494</c:v>
                </c:pt>
                <c:pt idx="91">
                  <c:v>3456.5645867867629</c:v>
                </c:pt>
                <c:pt idx="92">
                  <c:v>3116.2825974900247</c:v>
                </c:pt>
                <c:pt idx="93">
                  <c:v>3505.9954316887984</c:v>
                </c:pt>
                <c:pt idx="94">
                  <c:v>3956.8195358671605</c:v>
                </c:pt>
                <c:pt idx="95">
                  <c:v>4028.7709411129335</c:v>
                </c:pt>
                <c:pt idx="96">
                  <c:v>3986.9905524992278</c:v>
                </c:pt>
                <c:pt idx="97">
                  <c:v>3566.1020075759161</c:v>
                </c:pt>
                <c:pt idx="98">
                  <c:v>3930.1928194717966</c:v>
                </c:pt>
                <c:pt idx="99">
                  <c:v>3635.9649244565089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75814872"/>
        <c:axId val="775815264"/>
      </c:lineChart>
      <c:lineChart>
        <c:grouping val="standard"/>
        <c:varyColors val="0"/>
        <c:ser>
          <c:idx val="1"/>
          <c:order val="1"/>
          <c:tx>
            <c:strRef>
              <c:f>'Age Structure (2)'!$AH$1:$AH$3</c:f>
              <c:strCache>
                <c:ptCount val="3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(2)'!$AH$4:$AH$114</c:f>
              <c:numCache>
                <c:formatCode>General</c:formatCode>
                <c:ptCount val="111"/>
                <c:pt idx="0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1563.4049400653898</c:v>
                </c:pt>
                <c:pt idx="13">
                  <c:v>951.71946073446702</c:v>
                </c:pt>
                <c:pt idx="14">
                  <c:v>598.69934698916677</c:v>
                </c:pt>
                <c:pt idx="15">
                  <c:v>438.749576415967</c:v>
                </c:pt>
                <c:pt idx="16">
                  <c:v>360.73455401792012</c:v>
                </c:pt>
                <c:pt idx="17">
                  <c:v>305.93794117827662</c:v>
                </c:pt>
                <c:pt idx="18">
                  <c:v>270.72125449306873</c:v>
                </c:pt>
                <c:pt idx="19">
                  <c:v>252.24395330313189</c:v>
                </c:pt>
                <c:pt idx="20">
                  <c:v>233.87606213943053</c:v>
                </c:pt>
                <c:pt idx="21">
                  <c:v>213.79387921608071</c:v>
                </c:pt>
                <c:pt idx="22">
                  <c:v>197.62854402279123</c:v>
                </c:pt>
                <c:pt idx="23">
                  <c:v>184.83795851340369</c:v>
                </c:pt>
                <c:pt idx="24">
                  <c:v>179.74673576297079</c:v>
                </c:pt>
                <c:pt idx="25">
                  <c:v>190.90908926403787</c:v>
                </c:pt>
                <c:pt idx="26">
                  <c:v>215.79614622800341</c:v>
                </c:pt>
                <c:pt idx="27">
                  <c:v>235.87509574561045</c:v>
                </c:pt>
                <c:pt idx="28">
                  <c:v>239.5850293131262</c:v>
                </c:pt>
                <c:pt idx="29">
                  <c:v>231.94482338837361</c:v>
                </c:pt>
                <c:pt idx="30">
                  <c:v>232.33850739502162</c:v>
                </c:pt>
                <c:pt idx="31">
                  <c:v>240.69455975560632</c:v>
                </c:pt>
                <c:pt idx="32">
                  <c:v>238.71520708748091</c:v>
                </c:pt>
                <c:pt idx="33">
                  <c:v>226.32329242452292</c:v>
                </c:pt>
                <c:pt idx="34">
                  <c:v>216.26058081067242</c:v>
                </c:pt>
                <c:pt idx="35">
                  <c:v>211.58612056621104</c:v>
                </c:pt>
                <c:pt idx="36">
                  <c:v>209.80888007634707</c:v>
                </c:pt>
                <c:pt idx="37">
                  <c:v>207.99042291550455</c:v>
                </c:pt>
                <c:pt idx="38">
                  <c:v>201.97624466893001</c:v>
                </c:pt>
                <c:pt idx="39">
                  <c:v>190.33508697021907</c:v>
                </c:pt>
                <c:pt idx="40">
                  <c:v>183.04503940403507</c:v>
                </c:pt>
                <c:pt idx="41">
                  <c:v>188.33111617094704</c:v>
                </c:pt>
                <c:pt idx="42">
                  <c:v>202.48090424821302</c:v>
                </c:pt>
                <c:pt idx="43">
                  <c:v>219.30330263027071</c:v>
                </c:pt>
                <c:pt idx="44">
                  <c:v>227.09006153191595</c:v>
                </c:pt>
                <c:pt idx="45">
                  <c:v>221.35839530356941</c:v>
                </c:pt>
                <c:pt idx="46">
                  <c:v>210.00731592908312</c:v>
                </c:pt>
                <c:pt idx="47">
                  <c:v>202.8296700637847</c:v>
                </c:pt>
                <c:pt idx="48">
                  <c:v>194.42135607691463</c:v>
                </c:pt>
                <c:pt idx="49">
                  <c:v>189.00506502296469</c:v>
                </c:pt>
                <c:pt idx="50">
                  <c:v>197.83902084932924</c:v>
                </c:pt>
                <c:pt idx="51">
                  <c:v>210.70246919906413</c:v>
                </c:pt>
                <c:pt idx="52">
                  <c:v>216.86273976062415</c:v>
                </c:pt>
                <c:pt idx="53">
                  <c:v>222.14216919165878</c:v>
                </c:pt>
                <c:pt idx="54">
                  <c:v>223.1307353068012</c:v>
                </c:pt>
                <c:pt idx="55">
                  <c:v>216.56709259331478</c:v>
                </c:pt>
                <c:pt idx="56">
                  <c:v>206.82433925386187</c:v>
                </c:pt>
                <c:pt idx="57">
                  <c:v>203.23946275669579</c:v>
                </c:pt>
                <c:pt idx="58">
                  <c:v>205.71041028607283</c:v>
                </c:pt>
                <c:pt idx="59">
                  <c:v>207.72807885083125</c:v>
                </c:pt>
                <c:pt idx="60">
                  <c:v>212.24544492219718</c:v>
                </c:pt>
                <c:pt idx="61">
                  <c:v>220.2561022080252</c:v>
                </c:pt>
                <c:pt idx="62">
                  <c:v>229.51004836704627</c:v>
                </c:pt>
                <c:pt idx="63">
                  <c:v>241.55283740692971</c:v>
                </c:pt>
                <c:pt idx="64">
                  <c:v>250.70617605886602</c:v>
                </c:pt>
                <c:pt idx="65">
                  <c:v>251.41729223979968</c:v>
                </c:pt>
                <c:pt idx="66">
                  <c:v>246.8111573638908</c:v>
                </c:pt>
                <c:pt idx="67">
                  <c:v>232.4593353149782</c:v>
                </c:pt>
                <c:pt idx="68">
                  <c:v>214.04364521347534</c:v>
                </c:pt>
                <c:pt idx="69">
                  <c:v>213.11189671872512</c:v>
                </c:pt>
                <c:pt idx="70">
                  <c:v>218.18728521671284</c:v>
                </c:pt>
                <c:pt idx="71">
                  <c:v>218.7624873483482</c:v>
                </c:pt>
                <c:pt idx="72">
                  <c:v>215.5546316891444</c:v>
                </c:pt>
                <c:pt idx="73">
                  <c:v>208.77053197190645</c:v>
                </c:pt>
                <c:pt idx="74">
                  <c:v>211.13586671130685</c:v>
                </c:pt>
                <c:pt idx="75">
                  <c:v>226.98543732566588</c:v>
                </c:pt>
                <c:pt idx="76">
                  <c:v>246.4505220030741</c:v>
                </c:pt>
                <c:pt idx="77">
                  <c:v>263.26239514509092</c:v>
                </c:pt>
                <c:pt idx="78">
                  <c:v>270.17745178113648</c:v>
                </c:pt>
                <c:pt idx="79">
                  <c:v>260.51588955707371</c:v>
                </c:pt>
                <c:pt idx="80">
                  <c:v>252.30199387643535</c:v>
                </c:pt>
                <c:pt idx="81">
                  <c:v>249.91097292110766</c:v>
                </c:pt>
                <c:pt idx="82">
                  <c:v>251.74999822087634</c:v>
                </c:pt>
                <c:pt idx="83">
                  <c:v>259.89571795465253</c:v>
                </c:pt>
                <c:pt idx="84">
                  <c:v>257.40640729277328</c:v>
                </c:pt>
                <c:pt idx="85">
                  <c:v>242.14323724966732</c:v>
                </c:pt>
                <c:pt idx="86">
                  <c:v>226.69731886535453</c:v>
                </c:pt>
                <c:pt idx="87">
                  <c:v>224.89472496714649</c:v>
                </c:pt>
                <c:pt idx="88">
                  <c:v>232.61615996237259</c:v>
                </c:pt>
                <c:pt idx="89">
                  <c:v>240.56218420739751</c:v>
                </c:pt>
                <c:pt idx="90">
                  <c:v>242.73413219562977</c:v>
                </c:pt>
                <c:pt idx="91">
                  <c:v>238.65792543722083</c:v>
                </c:pt>
                <c:pt idx="92">
                  <c:v>232.45360085864741</c:v>
                </c:pt>
                <c:pt idx="93">
                  <c:v>224.33794966641472</c:v>
                </c:pt>
                <c:pt idx="94">
                  <c:v>223.07186715342374</c:v>
                </c:pt>
                <c:pt idx="95">
                  <c:v>229.62451292669846</c:v>
                </c:pt>
                <c:pt idx="96">
                  <c:v>239.76627582479199</c:v>
                </c:pt>
                <c:pt idx="97">
                  <c:v>239.02123145023683</c:v>
                </c:pt>
                <c:pt idx="98">
                  <c:v>227.90761200055584</c:v>
                </c:pt>
                <c:pt idx="99">
                  <c:v>227.23731036916266</c:v>
                </c:pt>
                <c:pt idx="100">
                  <c:v>237.35846878034775</c:v>
                </c:pt>
                <c:pt idx="101">
                  <c:v>237.98616872199858</c:v>
                </c:pt>
                <c:pt idx="102">
                  <c:v>225.33511057255771</c:v>
                </c:pt>
                <c:pt idx="103">
                  <c:v>207.45857793964632</c:v>
                </c:pt>
                <c:pt idx="104">
                  <c:v>185.91103720671657</c:v>
                </c:pt>
                <c:pt idx="105">
                  <c:v>166.69930970893748</c:v>
                </c:pt>
                <c:pt idx="106">
                  <c:v>155.11940986886131</c:v>
                </c:pt>
                <c:pt idx="107">
                  <c:v>159.50400690657244</c:v>
                </c:pt>
                <c:pt idx="108">
                  <c:v>178.70854931485832</c:v>
                </c:pt>
                <c:pt idx="109">
                  <c:v>196.90126613488428</c:v>
                </c:pt>
                <c:pt idx="110">
                  <c:v>201.99976681068043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43158152"/>
        <c:axId val="775815656"/>
      </c:lineChart>
      <c:catAx>
        <c:axId val="775814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5264"/>
        <c:crosses val="autoZero"/>
        <c:auto val="1"/>
        <c:lblAlgn val="ctr"/>
        <c:lblOffset val="100"/>
        <c:noMultiLvlLbl val="0"/>
      </c:catAx>
      <c:valAx>
        <c:axId val="7758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4872"/>
        <c:crosses val="autoZero"/>
        <c:crossBetween val="between"/>
      </c:valAx>
      <c:valAx>
        <c:axId val="775815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58152"/>
        <c:crosses val="max"/>
        <c:crossBetween val="between"/>
      </c:valAx>
      <c:catAx>
        <c:axId val="743158152"/>
        <c:scaling>
          <c:orientation val="minMax"/>
        </c:scaling>
        <c:delete val="1"/>
        <c:axPos val="b"/>
        <c:majorTickMark val="out"/>
        <c:minorTickMark val="none"/>
        <c:tickLblPos val="nextTo"/>
        <c:crossAx val="77581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Structure (2)'!$AD$14</c:f>
              <c:strCache>
                <c:ptCount val="1"/>
                <c:pt idx="0">
                  <c:v>Vulnerable 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(2)'!$AD$15:$AD$114</c:f>
              <c:numCache>
                <c:formatCode>General</c:formatCode>
                <c:ptCount val="100"/>
                <c:pt idx="0">
                  <c:v>46258.496544150104</c:v>
                </c:pt>
                <c:pt idx="1">
                  <c:v>18659.130428913391</c:v>
                </c:pt>
                <c:pt idx="2">
                  <c:v>17595.104172263807</c:v>
                </c:pt>
                <c:pt idx="3">
                  <c:v>17878.165770828433</c:v>
                </c:pt>
                <c:pt idx="4">
                  <c:v>17893.399200914751</c:v>
                </c:pt>
                <c:pt idx="5">
                  <c:v>17563.628310677097</c:v>
                </c:pt>
                <c:pt idx="6">
                  <c:v>17398.399589048684</c:v>
                </c:pt>
                <c:pt idx="7">
                  <c:v>17375.918630979075</c:v>
                </c:pt>
                <c:pt idx="8">
                  <c:v>17189.870056215939</c:v>
                </c:pt>
                <c:pt idx="9">
                  <c:v>16968.442707120925</c:v>
                </c:pt>
                <c:pt idx="10">
                  <c:v>16842.791337501079</c:v>
                </c:pt>
                <c:pt idx="11">
                  <c:v>16746.167539463062</c:v>
                </c:pt>
                <c:pt idx="12">
                  <c:v>16770.66556830746</c:v>
                </c:pt>
                <c:pt idx="13">
                  <c:v>17045.035927455585</c:v>
                </c:pt>
                <c:pt idx="14">
                  <c:v>17434.009958271912</c:v>
                </c:pt>
                <c:pt idx="15">
                  <c:v>17590.884907908563</c:v>
                </c:pt>
                <c:pt idx="16">
                  <c:v>17466.670352308673</c:v>
                </c:pt>
                <c:pt idx="17">
                  <c:v>17276.464611807671</c:v>
                </c:pt>
                <c:pt idx="18">
                  <c:v>17360.027695019988</c:v>
                </c:pt>
                <c:pt idx="19">
                  <c:v>17523.96623643249</c:v>
                </c:pt>
                <c:pt idx="20">
                  <c:v>17401.480506403019</c:v>
                </c:pt>
                <c:pt idx="21">
                  <c:v>17172.159936840988</c:v>
                </c:pt>
                <c:pt idx="22">
                  <c:v>17092.796323977658</c:v>
                </c:pt>
                <c:pt idx="23">
                  <c:v>17098.586528676195</c:v>
                </c:pt>
                <c:pt idx="24">
                  <c:v>17109.189657769999</c:v>
                </c:pt>
                <c:pt idx="25">
                  <c:v>17090.279095213515</c:v>
                </c:pt>
                <c:pt idx="26">
                  <c:v>16987.55010005433</c:v>
                </c:pt>
                <c:pt idx="27">
                  <c:v>16813.437368784969</c:v>
                </c:pt>
                <c:pt idx="28">
                  <c:v>16782.41674548294</c:v>
                </c:pt>
                <c:pt idx="29">
                  <c:v>16960.66391865562</c:v>
                </c:pt>
                <c:pt idx="30">
                  <c:v>17192.288933619941</c:v>
                </c:pt>
                <c:pt idx="31">
                  <c:v>17389.918793216089</c:v>
                </c:pt>
                <c:pt idx="32">
                  <c:v>17379.770551196576</c:v>
                </c:pt>
                <c:pt idx="33">
                  <c:v>17187.577116212848</c:v>
                </c:pt>
                <c:pt idx="34">
                  <c:v>17016.400928158222</c:v>
                </c:pt>
                <c:pt idx="35">
                  <c:v>16984.709870514882</c:v>
                </c:pt>
                <c:pt idx="36">
                  <c:v>16887.004233717929</c:v>
                </c:pt>
                <c:pt idx="37">
                  <c:v>16861.559905814913</c:v>
                </c:pt>
                <c:pt idx="38">
                  <c:v>17092.464783843363</c:v>
                </c:pt>
                <c:pt idx="39">
                  <c:v>17263.207049194159</c:v>
                </c:pt>
                <c:pt idx="40">
                  <c:v>17259.55516593147</c:v>
                </c:pt>
                <c:pt idx="41">
                  <c:v>17304.575869557004</c:v>
                </c:pt>
                <c:pt idx="42">
                  <c:v>17272.16107271241</c:v>
                </c:pt>
                <c:pt idx="43">
                  <c:v>17130.568987209874</c:v>
                </c:pt>
                <c:pt idx="44">
                  <c:v>16999.944899140039</c:v>
                </c:pt>
                <c:pt idx="45">
                  <c:v>17024.455053161408</c:v>
                </c:pt>
                <c:pt idx="46">
                  <c:v>17109.549160288432</c:v>
                </c:pt>
                <c:pt idx="47">
                  <c:v>17125.589624940916</c:v>
                </c:pt>
                <c:pt idx="48">
                  <c:v>17196.30117675466</c:v>
                </c:pt>
                <c:pt idx="49">
                  <c:v>17312.411350275543</c:v>
                </c:pt>
                <c:pt idx="50">
                  <c:v>17418.934863556267</c:v>
                </c:pt>
                <c:pt idx="51">
                  <c:v>17569.200646801615</c:v>
                </c:pt>
                <c:pt idx="52">
                  <c:v>17633.873110089076</c:v>
                </c:pt>
                <c:pt idx="53">
                  <c:v>17557.544729206038</c:v>
                </c:pt>
                <c:pt idx="54">
                  <c:v>17457.952601810739</c:v>
                </c:pt>
                <c:pt idx="55">
                  <c:v>17215.227409249233</c:v>
                </c:pt>
                <c:pt idx="56">
                  <c:v>16987.494498602879</c:v>
                </c:pt>
                <c:pt idx="57">
                  <c:v>17151.171896786582</c:v>
                </c:pt>
                <c:pt idx="58">
                  <c:v>17262.297747505068</c:v>
                </c:pt>
                <c:pt idx="59">
                  <c:v>17223.601449542217</c:v>
                </c:pt>
                <c:pt idx="60">
                  <c:v>17153.494842535009</c:v>
                </c:pt>
                <c:pt idx="61">
                  <c:v>17049.046465512845</c:v>
                </c:pt>
                <c:pt idx="62">
                  <c:v>17163.706065155831</c:v>
                </c:pt>
                <c:pt idx="63">
                  <c:v>17458.502402536858</c:v>
                </c:pt>
                <c:pt idx="64">
                  <c:v>17692.553906890185</c:v>
                </c:pt>
                <c:pt idx="65">
                  <c:v>17837.672379480209</c:v>
                </c:pt>
                <c:pt idx="66">
                  <c:v>17810.238709345926</c:v>
                </c:pt>
                <c:pt idx="67">
                  <c:v>17547.570374655017</c:v>
                </c:pt>
                <c:pt idx="68">
                  <c:v>17478.179462024178</c:v>
                </c:pt>
                <c:pt idx="69">
                  <c:v>17511.476602160663</c:v>
                </c:pt>
                <c:pt idx="70">
                  <c:v>17572.103083266502</c:v>
                </c:pt>
                <c:pt idx="71">
                  <c:v>17717.573236200769</c:v>
                </c:pt>
                <c:pt idx="72">
                  <c:v>17586.901747160984</c:v>
                </c:pt>
                <c:pt idx="73">
                  <c:v>17304.837727289159</c:v>
                </c:pt>
                <c:pt idx="74">
                  <c:v>17145.716346598794</c:v>
                </c:pt>
                <c:pt idx="75">
                  <c:v>17262.484552502141</c:v>
                </c:pt>
                <c:pt idx="76">
                  <c:v>17435.397814503565</c:v>
                </c:pt>
                <c:pt idx="77">
                  <c:v>17518.559004335566</c:v>
                </c:pt>
                <c:pt idx="78">
                  <c:v>17483.526128556448</c:v>
                </c:pt>
                <c:pt idx="79">
                  <c:v>17380.13350067009</c:v>
                </c:pt>
                <c:pt idx="80">
                  <c:v>17295.866060357366</c:v>
                </c:pt>
                <c:pt idx="81">
                  <c:v>17194.300550608004</c:v>
                </c:pt>
                <c:pt idx="82">
                  <c:v>17249.238668903821</c:v>
                </c:pt>
                <c:pt idx="83">
                  <c:v>17393.36213474668</c:v>
                </c:pt>
                <c:pt idx="84">
                  <c:v>17532.18444050445</c:v>
                </c:pt>
                <c:pt idx="85">
                  <c:v>17416.819584720506</c:v>
                </c:pt>
                <c:pt idx="86">
                  <c:v>17200.952544189047</c:v>
                </c:pt>
                <c:pt idx="87">
                  <c:v>17297.547058587355</c:v>
                </c:pt>
                <c:pt idx="88">
                  <c:v>17507.452603463364</c:v>
                </c:pt>
                <c:pt idx="89">
                  <c:v>17419.867638319483</c:v>
                </c:pt>
                <c:pt idx="90">
                  <c:v>17159.532139239032</c:v>
                </c:pt>
                <c:pt idx="91">
                  <c:v>16925.831362802161</c:v>
                </c:pt>
                <c:pt idx="92">
                  <c:v>16670.331395716672</c:v>
                </c:pt>
                <c:pt idx="93">
                  <c:v>16498.244409439332</c:v>
                </c:pt>
                <c:pt idx="94">
                  <c:v>16456.228259675187</c:v>
                </c:pt>
                <c:pt idx="95">
                  <c:v>16658.816129947354</c:v>
                </c:pt>
                <c:pt idx="96">
                  <c:v>17000.586597930276</c:v>
                </c:pt>
                <c:pt idx="97">
                  <c:v>17175.540244118431</c:v>
                </c:pt>
                <c:pt idx="98">
                  <c:v>17097.811756699699</c:v>
                </c:pt>
                <c:pt idx="99">
                  <c:v>16935.470852101498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Structure (2)'!$AE$14</c:f>
              <c:strCache>
                <c:ptCount val="1"/>
                <c:pt idx="0">
                  <c:v>Harvest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(2)'!$AE$15:$AE$114</c:f>
              <c:numCache>
                <c:formatCode>General</c:formatCode>
                <c:ptCount val="100"/>
                <c:pt idx="0">
                  <c:v>31258.496544150104</c:v>
                </c:pt>
                <c:pt idx="1">
                  <c:v>3659.1304289133914</c:v>
                </c:pt>
                <c:pt idx="2">
                  <c:v>2595.1041722638074</c:v>
                </c:pt>
                <c:pt idx="3">
                  <c:v>2878.1657708284329</c:v>
                </c:pt>
                <c:pt idx="4">
                  <c:v>2893.3992009147514</c:v>
                </c:pt>
                <c:pt idx="5">
                  <c:v>2563.628310677097</c:v>
                </c:pt>
                <c:pt idx="6">
                  <c:v>2398.399589048684</c:v>
                </c:pt>
                <c:pt idx="7">
                  <c:v>2375.9186309790748</c:v>
                </c:pt>
                <c:pt idx="8">
                  <c:v>2189.8700562159393</c:v>
                </c:pt>
                <c:pt idx="9">
                  <c:v>1968.4427071209248</c:v>
                </c:pt>
                <c:pt idx="10">
                  <c:v>1842.7913375010794</c:v>
                </c:pt>
                <c:pt idx="11">
                  <c:v>1746.167539463062</c:v>
                </c:pt>
                <c:pt idx="12">
                  <c:v>1770.6655683074605</c:v>
                </c:pt>
                <c:pt idx="13">
                  <c:v>2045.0359274555849</c:v>
                </c:pt>
                <c:pt idx="14">
                  <c:v>2434.0099582719122</c:v>
                </c:pt>
                <c:pt idx="15">
                  <c:v>2590.884907908563</c:v>
                </c:pt>
                <c:pt idx="16">
                  <c:v>2466.6703523086726</c:v>
                </c:pt>
                <c:pt idx="17">
                  <c:v>2276.4646118076707</c:v>
                </c:pt>
                <c:pt idx="18">
                  <c:v>2360.0276950199877</c:v>
                </c:pt>
                <c:pt idx="19">
                  <c:v>2523.9662364324904</c:v>
                </c:pt>
                <c:pt idx="20">
                  <c:v>2401.4805064030188</c:v>
                </c:pt>
                <c:pt idx="21">
                  <c:v>2172.1599368409879</c:v>
                </c:pt>
                <c:pt idx="22">
                  <c:v>2092.7963239776582</c:v>
                </c:pt>
                <c:pt idx="23">
                  <c:v>2098.5865286761946</c:v>
                </c:pt>
                <c:pt idx="24">
                  <c:v>2109.189657769999</c:v>
                </c:pt>
                <c:pt idx="25">
                  <c:v>2090.2790952135147</c:v>
                </c:pt>
                <c:pt idx="26">
                  <c:v>1987.55010005433</c:v>
                </c:pt>
                <c:pt idx="27">
                  <c:v>1813.4373687849693</c:v>
                </c:pt>
                <c:pt idx="28">
                  <c:v>1782.4167454829403</c:v>
                </c:pt>
                <c:pt idx="29">
                  <c:v>1960.6639186556204</c:v>
                </c:pt>
                <c:pt idx="30">
                  <c:v>2192.2889336199405</c:v>
                </c:pt>
                <c:pt idx="31">
                  <c:v>2389.9187932160894</c:v>
                </c:pt>
                <c:pt idx="32">
                  <c:v>2379.770551196576</c:v>
                </c:pt>
                <c:pt idx="33">
                  <c:v>2187.5771162128476</c:v>
                </c:pt>
                <c:pt idx="34">
                  <c:v>2016.4009281582221</c:v>
                </c:pt>
                <c:pt idx="35">
                  <c:v>1984.7098705148819</c:v>
                </c:pt>
                <c:pt idx="36">
                  <c:v>1887.0042337179293</c:v>
                </c:pt>
                <c:pt idx="37">
                  <c:v>1861.5599058149128</c:v>
                </c:pt>
                <c:pt idx="38">
                  <c:v>2092.464783843363</c:v>
                </c:pt>
                <c:pt idx="39">
                  <c:v>2263.2070491941595</c:v>
                </c:pt>
                <c:pt idx="40">
                  <c:v>2259.5551659314697</c:v>
                </c:pt>
                <c:pt idx="41">
                  <c:v>2304.5758695570039</c:v>
                </c:pt>
                <c:pt idx="42">
                  <c:v>2272.1610727124098</c:v>
                </c:pt>
                <c:pt idx="43">
                  <c:v>2130.5689872098737</c:v>
                </c:pt>
                <c:pt idx="44">
                  <c:v>1999.9448991400386</c:v>
                </c:pt>
                <c:pt idx="45">
                  <c:v>2024.4550531614077</c:v>
                </c:pt>
                <c:pt idx="46">
                  <c:v>2109.5491602884322</c:v>
                </c:pt>
                <c:pt idx="47">
                  <c:v>2125.5896249409161</c:v>
                </c:pt>
                <c:pt idx="48">
                  <c:v>2196.3011767546595</c:v>
                </c:pt>
                <c:pt idx="49">
                  <c:v>2312.4113502755426</c:v>
                </c:pt>
                <c:pt idx="50">
                  <c:v>2418.9348635562674</c:v>
                </c:pt>
                <c:pt idx="51">
                  <c:v>2569.2006468016152</c:v>
                </c:pt>
                <c:pt idx="52">
                  <c:v>2633.8731100890764</c:v>
                </c:pt>
                <c:pt idx="53">
                  <c:v>2557.544729206038</c:v>
                </c:pt>
                <c:pt idx="54">
                  <c:v>2457.952601810739</c:v>
                </c:pt>
                <c:pt idx="55">
                  <c:v>2215.2274092492335</c:v>
                </c:pt>
                <c:pt idx="56">
                  <c:v>1987.4944986028786</c:v>
                </c:pt>
                <c:pt idx="57">
                  <c:v>2151.1718967865818</c:v>
                </c:pt>
                <c:pt idx="58">
                  <c:v>2262.2977475050684</c:v>
                </c:pt>
                <c:pt idx="59">
                  <c:v>2223.6014495422169</c:v>
                </c:pt>
                <c:pt idx="60">
                  <c:v>2153.4948425350085</c:v>
                </c:pt>
                <c:pt idx="61">
                  <c:v>2049.0464655128453</c:v>
                </c:pt>
                <c:pt idx="62">
                  <c:v>2163.7060651558313</c:v>
                </c:pt>
                <c:pt idx="63">
                  <c:v>2458.5024025368584</c:v>
                </c:pt>
                <c:pt idx="64">
                  <c:v>2692.5539068901853</c:v>
                </c:pt>
                <c:pt idx="65">
                  <c:v>2837.6723794802092</c:v>
                </c:pt>
                <c:pt idx="66">
                  <c:v>2810.2387093459256</c:v>
                </c:pt>
                <c:pt idx="67">
                  <c:v>2547.5703746550171</c:v>
                </c:pt>
                <c:pt idx="68">
                  <c:v>2478.1794620241781</c:v>
                </c:pt>
                <c:pt idx="69">
                  <c:v>2511.4766021606629</c:v>
                </c:pt>
                <c:pt idx="70">
                  <c:v>2572.1030832665019</c:v>
                </c:pt>
                <c:pt idx="71">
                  <c:v>2717.5732362007693</c:v>
                </c:pt>
                <c:pt idx="72">
                  <c:v>2586.9017471609841</c:v>
                </c:pt>
                <c:pt idx="73">
                  <c:v>2304.8377272891594</c:v>
                </c:pt>
                <c:pt idx="74">
                  <c:v>2145.7163465987942</c:v>
                </c:pt>
                <c:pt idx="75">
                  <c:v>2262.484552502141</c:v>
                </c:pt>
                <c:pt idx="76">
                  <c:v>2435.3978145035653</c:v>
                </c:pt>
                <c:pt idx="77">
                  <c:v>2518.559004335566</c:v>
                </c:pt>
                <c:pt idx="78">
                  <c:v>2483.5261285564484</c:v>
                </c:pt>
                <c:pt idx="79">
                  <c:v>2380.1335006700901</c:v>
                </c:pt>
                <c:pt idx="80">
                  <c:v>2295.8660603573662</c:v>
                </c:pt>
                <c:pt idx="81">
                  <c:v>2194.3005506080044</c:v>
                </c:pt>
                <c:pt idx="82">
                  <c:v>2249.2386689038212</c:v>
                </c:pt>
                <c:pt idx="83">
                  <c:v>2393.3621347466797</c:v>
                </c:pt>
                <c:pt idx="84">
                  <c:v>2532.1844405044503</c:v>
                </c:pt>
                <c:pt idx="85">
                  <c:v>2416.8195847205061</c:v>
                </c:pt>
                <c:pt idx="86">
                  <c:v>2200.9525441890473</c:v>
                </c:pt>
                <c:pt idx="87">
                  <c:v>2297.5470585873554</c:v>
                </c:pt>
                <c:pt idx="88">
                  <c:v>2507.4526034633636</c:v>
                </c:pt>
                <c:pt idx="89">
                  <c:v>2419.8676383194834</c:v>
                </c:pt>
                <c:pt idx="90">
                  <c:v>2159.5321392390324</c:v>
                </c:pt>
                <c:pt idx="91">
                  <c:v>1925.8313628021606</c:v>
                </c:pt>
                <c:pt idx="92">
                  <c:v>1670.331395716672</c:v>
                </c:pt>
                <c:pt idx="93">
                  <c:v>1498.2444094393322</c:v>
                </c:pt>
                <c:pt idx="94">
                  <c:v>1456.2282596751866</c:v>
                </c:pt>
                <c:pt idx="95">
                  <c:v>1658.8161299473541</c:v>
                </c:pt>
                <c:pt idx="96">
                  <c:v>2000.5865979302762</c:v>
                </c:pt>
                <c:pt idx="97">
                  <c:v>2175.5402441184306</c:v>
                </c:pt>
                <c:pt idx="98">
                  <c:v>2097.8117566996989</c:v>
                </c:pt>
                <c:pt idx="99">
                  <c:v>1935.4708521014982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58936"/>
        <c:axId val="743159328"/>
      </c:lineChart>
      <c:lineChart>
        <c:grouping val="standard"/>
        <c:varyColors val="0"/>
        <c:ser>
          <c:idx val="3"/>
          <c:order val="2"/>
          <c:tx>
            <c:strRef>
              <c:f>'Age Structure (2)'!$AF$14</c:f>
              <c:strCache>
                <c:ptCount val="1"/>
                <c:pt idx="0">
                  <c:v>fixed anomally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(2)'!$AF$15:$AF$114</c:f>
              <c:numCache>
                <c:formatCode>General</c:formatCode>
                <c:ptCount val="100"/>
                <c:pt idx="0">
                  <c:v>-5.9856620803268841E-3</c:v>
                </c:pt>
                <c:pt idx="1">
                  <c:v>-0.50205221546272327</c:v>
                </c:pt>
                <c:pt idx="2">
                  <c:v>0.36904535770723218</c:v>
                </c:pt>
                <c:pt idx="3">
                  <c:v>-0.20861067861178409</c:v>
                </c:pt>
                <c:pt idx="4">
                  <c:v>-0.15751346275297431</c:v>
                </c:pt>
                <c:pt idx="5">
                  <c:v>0.28394882436998115</c:v>
                </c:pt>
                <c:pt idx="6">
                  <c:v>0.25855048692085564</c:v>
                </c:pt>
                <c:pt idx="7">
                  <c:v>0.13557223380119687</c:v>
                </c:pt>
                <c:pt idx="8">
                  <c:v>0.39896911834567089</c:v>
                </c:pt>
                <c:pt idx="9">
                  <c:v>0.25000584919659713</c:v>
                </c:pt>
                <c:pt idx="10">
                  <c:v>-1.31122281472884E-2</c:v>
                </c:pt>
                <c:pt idx="11">
                  <c:v>-0.51438455314845644</c:v>
                </c:pt>
                <c:pt idx="12">
                  <c:v>-0.12150817249876668</c:v>
                </c:pt>
                <c:pt idx="13">
                  <c:v>-0.20973579042808496</c:v>
                </c:pt>
                <c:pt idx="14">
                  <c:v>0.37604517413554894</c:v>
                </c:pt>
                <c:pt idx="15">
                  <c:v>-0.27060282544530012</c:v>
                </c:pt>
                <c:pt idx="16">
                  <c:v>-0.33070647604031334</c:v>
                </c:pt>
                <c:pt idx="17">
                  <c:v>0.14956138987276002</c:v>
                </c:pt>
                <c:pt idx="18">
                  <c:v>0.20399926272667515</c:v>
                </c:pt>
                <c:pt idx="19">
                  <c:v>-4.8451812829954114E-3</c:v>
                </c:pt>
                <c:pt idx="20">
                  <c:v>0.1168723431901432</c:v>
                </c:pt>
                <c:pt idx="21">
                  <c:v>4.4294848080974149E-2</c:v>
                </c:pt>
                <c:pt idx="22">
                  <c:v>7.2148758083449435E-2</c:v>
                </c:pt>
                <c:pt idx="23">
                  <c:v>8.4672229355819681E-2</c:v>
                </c:pt>
                <c:pt idx="24">
                  <c:v>0.43391928598116725</c:v>
                </c:pt>
                <c:pt idx="25">
                  <c:v>0.24628910325201109</c:v>
                </c:pt>
                <c:pt idx="26">
                  <c:v>-8.6517945394119208E-2</c:v>
                </c:pt>
                <c:pt idx="27">
                  <c:v>5.3811060401637308E-2</c:v>
                </c:pt>
                <c:pt idx="28">
                  <c:v>-0.39814132365313293</c:v>
                </c:pt>
                <c:pt idx="29">
                  <c:v>2.5313653933977966E-2</c:v>
                </c:pt>
                <c:pt idx="30">
                  <c:v>3.4637632665303959E-2</c:v>
                </c:pt>
                <c:pt idx="31">
                  <c:v>0.38986956549812246</c:v>
                </c:pt>
                <c:pt idx="32">
                  <c:v>-0.17069591238133219</c:v>
                </c:pt>
                <c:pt idx="33">
                  <c:v>0.44403108909434269</c:v>
                </c:pt>
                <c:pt idx="34">
                  <c:v>0.30835706814044161</c:v>
                </c:pt>
                <c:pt idx="35">
                  <c:v>-0.27921142038795466</c:v>
                </c:pt>
                <c:pt idx="36">
                  <c:v>-0.12505109718544263</c:v>
                </c:pt>
                <c:pt idx="37">
                  <c:v>0.2594334818910613</c:v>
                </c:pt>
                <c:pt idx="38">
                  <c:v>-0.39749387372510064</c:v>
                </c:pt>
                <c:pt idx="39">
                  <c:v>0.150041547890818</c:v>
                </c:pt>
                <c:pt idx="40">
                  <c:v>2.8422177785808689E-2</c:v>
                </c:pt>
                <c:pt idx="41">
                  <c:v>0.33494000380672456</c:v>
                </c:pt>
                <c:pt idx="42">
                  <c:v>-3.9817194616900619E-3</c:v>
                </c:pt>
                <c:pt idx="43">
                  <c:v>-4.9157444219942135E-2</c:v>
                </c:pt>
                <c:pt idx="44">
                  <c:v>0.20645288918306579</c:v>
                </c:pt>
                <c:pt idx="45">
                  <c:v>-0.10552159042643255</c:v>
                </c:pt>
                <c:pt idx="46">
                  <c:v>-0.13515712295340621</c:v>
                </c:pt>
                <c:pt idx="47">
                  <c:v>-1.4785800790933367E-2</c:v>
                </c:pt>
                <c:pt idx="48">
                  <c:v>-0.35297302594320573</c:v>
                </c:pt>
                <c:pt idx="49">
                  <c:v>-0.24599254174275748</c:v>
                </c:pt>
                <c:pt idx="50">
                  <c:v>2.9595045862461099E-2</c:v>
                </c:pt>
                <c:pt idx="51">
                  <c:v>-0.22739680383317989</c:v>
                </c:pt>
                <c:pt idx="52">
                  <c:v>8.6146391752219859E-2</c:v>
                </c:pt>
                <c:pt idx="53">
                  <c:v>0.82050463139300689</c:v>
                </c:pt>
                <c:pt idx="54">
                  <c:v>-0.64001837193313449</c:v>
                </c:pt>
                <c:pt idx="55">
                  <c:v>0.29777302910415909</c:v>
                </c:pt>
                <c:pt idx="56">
                  <c:v>-2.1785395181396664E-2</c:v>
                </c:pt>
                <c:pt idx="57">
                  <c:v>-8.1890199316134712E-2</c:v>
                </c:pt>
                <c:pt idx="58">
                  <c:v>0.4062305960487424</c:v>
                </c:pt>
                <c:pt idx="59">
                  <c:v>-0.11585254054087768</c:v>
                </c:pt>
                <c:pt idx="60">
                  <c:v>-0.30612934199400088</c:v>
                </c:pt>
                <c:pt idx="61">
                  <c:v>-0.24933918504398805</c:v>
                </c:pt>
                <c:pt idx="62">
                  <c:v>-0.33187825878271188</c:v>
                </c:pt>
                <c:pt idx="63">
                  <c:v>-0.5756137701116163</c:v>
                </c:pt>
                <c:pt idx="64">
                  <c:v>0.54420827343381073</c:v>
                </c:pt>
                <c:pt idx="65">
                  <c:v>-0.43663160598431594</c:v>
                </c:pt>
                <c:pt idx="66">
                  <c:v>-1.7765669641790674E-2</c:v>
                </c:pt>
                <c:pt idx="67">
                  <c:v>6.1343809884667894E-2</c:v>
                </c:pt>
                <c:pt idx="68">
                  <c:v>-0.73506771966289364</c:v>
                </c:pt>
                <c:pt idx="69">
                  <c:v>0.27474593679996157</c:v>
                </c:pt>
                <c:pt idx="70">
                  <c:v>-7.4512032948726672E-2</c:v>
                </c:pt>
                <c:pt idx="71">
                  <c:v>0.4254896909318287</c:v>
                </c:pt>
                <c:pt idx="72">
                  <c:v>-0.30628741761730349</c:v>
                </c:pt>
                <c:pt idx="73">
                  <c:v>-9.4078013309662686E-3</c:v>
                </c:pt>
                <c:pt idx="74">
                  <c:v>-0.22946264642948894</c:v>
                </c:pt>
                <c:pt idx="75">
                  <c:v>-0.11532165923145199</c:v>
                </c:pt>
                <c:pt idx="76">
                  <c:v>0.10232057809625164</c:v>
                </c:pt>
                <c:pt idx="77">
                  <c:v>-0.21964448316063387</c:v>
                </c:pt>
                <c:pt idx="78">
                  <c:v>0.44749982924394255</c:v>
                </c:pt>
                <c:pt idx="79">
                  <c:v>-0.31199884037672038</c:v>
                </c:pt>
                <c:pt idx="80">
                  <c:v>0.14040289041884252</c:v>
                </c:pt>
                <c:pt idx="81">
                  <c:v>-0.50969099149054331</c:v>
                </c:pt>
                <c:pt idx="82">
                  <c:v>0.11942039847271606</c:v>
                </c:pt>
                <c:pt idx="83">
                  <c:v>0.31984915452400359</c:v>
                </c:pt>
                <c:pt idx="84">
                  <c:v>-0.19731584820748296</c:v>
                </c:pt>
                <c:pt idx="85">
                  <c:v>-0.38922300929659853</c:v>
                </c:pt>
                <c:pt idx="86">
                  <c:v>0.13291308914758379</c:v>
                </c:pt>
                <c:pt idx="87">
                  <c:v>0.20187586554097378</c:v>
                </c:pt>
                <c:pt idx="88">
                  <c:v>5.6394600006597871E-2</c:v>
                </c:pt>
                <c:pt idx="89">
                  <c:v>0.6520263358305104</c:v>
                </c:pt>
                <c:pt idx="90">
                  <c:v>0.26247803020733229</c:v>
                </c:pt>
                <c:pt idx="91">
                  <c:v>0.63947503287191654</c:v>
                </c:pt>
                <c:pt idx="92">
                  <c:v>8.6389337860912685E-2</c:v>
                </c:pt>
                <c:pt idx="93">
                  <c:v>-0.19785675452597007</c:v>
                </c:pt>
                <c:pt idx="94">
                  <c:v>-5.2335855383743364E-2</c:v>
                </c:pt>
                <c:pt idx="95">
                  <c:v>1.1095244341193333E-2</c:v>
                </c:pt>
                <c:pt idx="96">
                  <c:v>0.42445207152060893</c:v>
                </c:pt>
                <c:pt idx="97">
                  <c:v>-0.10831291710283529</c:v>
                </c:pt>
                <c:pt idx="98">
                  <c:v>0.33677553214857892</c:v>
                </c:pt>
                <c:pt idx="99">
                  <c:v>0.35602658868479664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60112"/>
        <c:axId val="743159720"/>
      </c:lineChart>
      <c:catAx>
        <c:axId val="74315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59328"/>
        <c:crosses val="autoZero"/>
        <c:auto val="1"/>
        <c:lblAlgn val="ctr"/>
        <c:lblOffset val="100"/>
        <c:noMultiLvlLbl val="0"/>
      </c:catAx>
      <c:valAx>
        <c:axId val="7431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58936"/>
        <c:crosses val="autoZero"/>
        <c:crossBetween val="between"/>
      </c:valAx>
      <c:valAx>
        <c:axId val="743159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0112"/>
        <c:crosses val="max"/>
        <c:crossBetween val="between"/>
      </c:valAx>
      <c:catAx>
        <c:axId val="74316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743159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Structure (2)'!$AE$14</c:f>
              <c:strCache>
                <c:ptCount val="1"/>
                <c:pt idx="0">
                  <c:v>Harvest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Structure (2)'!$AD$15:$AD$114</c:f>
              <c:numCache>
                <c:formatCode>General</c:formatCode>
                <c:ptCount val="100"/>
                <c:pt idx="0">
                  <c:v>46258.496544150104</c:v>
                </c:pt>
                <c:pt idx="1">
                  <c:v>18659.130428913391</c:v>
                </c:pt>
                <c:pt idx="2">
                  <c:v>17595.104172263807</c:v>
                </c:pt>
                <c:pt idx="3">
                  <c:v>17878.165770828433</c:v>
                </c:pt>
                <c:pt idx="4">
                  <c:v>17893.399200914751</c:v>
                </c:pt>
                <c:pt idx="5">
                  <c:v>17563.628310677097</c:v>
                </c:pt>
                <c:pt idx="6">
                  <c:v>17398.399589048684</c:v>
                </c:pt>
                <c:pt idx="7">
                  <c:v>17375.918630979075</c:v>
                </c:pt>
                <c:pt idx="8">
                  <c:v>17189.870056215939</c:v>
                </c:pt>
                <c:pt idx="9">
                  <c:v>16968.442707120925</c:v>
                </c:pt>
                <c:pt idx="10">
                  <c:v>16842.791337501079</c:v>
                </c:pt>
                <c:pt idx="11">
                  <c:v>16746.167539463062</c:v>
                </c:pt>
                <c:pt idx="12">
                  <c:v>16770.66556830746</c:v>
                </c:pt>
                <c:pt idx="13">
                  <c:v>17045.035927455585</c:v>
                </c:pt>
                <c:pt idx="14">
                  <c:v>17434.009958271912</c:v>
                </c:pt>
                <c:pt idx="15">
                  <c:v>17590.884907908563</c:v>
                </c:pt>
                <c:pt idx="16">
                  <c:v>17466.670352308673</c:v>
                </c:pt>
                <c:pt idx="17">
                  <c:v>17276.464611807671</c:v>
                </c:pt>
                <c:pt idx="18">
                  <c:v>17360.027695019988</c:v>
                </c:pt>
                <c:pt idx="19">
                  <c:v>17523.96623643249</c:v>
                </c:pt>
                <c:pt idx="20">
                  <c:v>17401.480506403019</c:v>
                </c:pt>
                <c:pt idx="21">
                  <c:v>17172.159936840988</c:v>
                </c:pt>
                <c:pt idx="22">
                  <c:v>17092.796323977658</c:v>
                </c:pt>
                <c:pt idx="23">
                  <c:v>17098.586528676195</c:v>
                </c:pt>
                <c:pt idx="24">
                  <c:v>17109.189657769999</c:v>
                </c:pt>
                <c:pt idx="25">
                  <c:v>17090.279095213515</c:v>
                </c:pt>
                <c:pt idx="26">
                  <c:v>16987.55010005433</c:v>
                </c:pt>
                <c:pt idx="27">
                  <c:v>16813.437368784969</c:v>
                </c:pt>
                <c:pt idx="28">
                  <c:v>16782.41674548294</c:v>
                </c:pt>
                <c:pt idx="29">
                  <c:v>16960.66391865562</c:v>
                </c:pt>
                <c:pt idx="30">
                  <c:v>17192.288933619941</c:v>
                </c:pt>
                <c:pt idx="31">
                  <c:v>17389.918793216089</c:v>
                </c:pt>
                <c:pt idx="32">
                  <c:v>17379.770551196576</c:v>
                </c:pt>
                <c:pt idx="33">
                  <c:v>17187.577116212848</c:v>
                </c:pt>
                <c:pt idx="34">
                  <c:v>17016.400928158222</c:v>
                </c:pt>
                <c:pt idx="35">
                  <c:v>16984.709870514882</c:v>
                </c:pt>
                <c:pt idx="36">
                  <c:v>16887.004233717929</c:v>
                </c:pt>
                <c:pt idx="37">
                  <c:v>16861.559905814913</c:v>
                </c:pt>
                <c:pt idx="38">
                  <c:v>17092.464783843363</c:v>
                </c:pt>
                <c:pt idx="39">
                  <c:v>17263.207049194159</c:v>
                </c:pt>
                <c:pt idx="40">
                  <c:v>17259.55516593147</c:v>
                </c:pt>
                <c:pt idx="41">
                  <c:v>17304.575869557004</c:v>
                </c:pt>
                <c:pt idx="42">
                  <c:v>17272.16107271241</c:v>
                </c:pt>
                <c:pt idx="43">
                  <c:v>17130.568987209874</c:v>
                </c:pt>
                <c:pt idx="44">
                  <c:v>16999.944899140039</c:v>
                </c:pt>
                <c:pt idx="45">
                  <c:v>17024.455053161408</c:v>
                </c:pt>
                <c:pt idx="46">
                  <c:v>17109.549160288432</c:v>
                </c:pt>
                <c:pt idx="47">
                  <c:v>17125.589624940916</c:v>
                </c:pt>
                <c:pt idx="48">
                  <c:v>17196.30117675466</c:v>
                </c:pt>
                <c:pt idx="49">
                  <c:v>17312.411350275543</c:v>
                </c:pt>
                <c:pt idx="50">
                  <c:v>17418.934863556267</c:v>
                </c:pt>
                <c:pt idx="51">
                  <c:v>17569.200646801615</c:v>
                </c:pt>
                <c:pt idx="52">
                  <c:v>17633.873110089076</c:v>
                </c:pt>
                <c:pt idx="53">
                  <c:v>17557.544729206038</c:v>
                </c:pt>
                <c:pt idx="54">
                  <c:v>17457.952601810739</c:v>
                </c:pt>
                <c:pt idx="55">
                  <c:v>17215.227409249233</c:v>
                </c:pt>
                <c:pt idx="56">
                  <c:v>16987.494498602879</c:v>
                </c:pt>
                <c:pt idx="57">
                  <c:v>17151.171896786582</c:v>
                </c:pt>
                <c:pt idx="58">
                  <c:v>17262.297747505068</c:v>
                </c:pt>
                <c:pt idx="59">
                  <c:v>17223.601449542217</c:v>
                </c:pt>
                <c:pt idx="60">
                  <c:v>17153.494842535009</c:v>
                </c:pt>
                <c:pt idx="61">
                  <c:v>17049.046465512845</c:v>
                </c:pt>
                <c:pt idx="62">
                  <c:v>17163.706065155831</c:v>
                </c:pt>
                <c:pt idx="63">
                  <c:v>17458.502402536858</c:v>
                </c:pt>
                <c:pt idx="64">
                  <c:v>17692.553906890185</c:v>
                </c:pt>
                <c:pt idx="65">
                  <c:v>17837.672379480209</c:v>
                </c:pt>
                <c:pt idx="66">
                  <c:v>17810.238709345926</c:v>
                </c:pt>
                <c:pt idx="67">
                  <c:v>17547.570374655017</c:v>
                </c:pt>
                <c:pt idx="68">
                  <c:v>17478.179462024178</c:v>
                </c:pt>
                <c:pt idx="69">
                  <c:v>17511.476602160663</c:v>
                </c:pt>
                <c:pt idx="70">
                  <c:v>17572.103083266502</c:v>
                </c:pt>
                <c:pt idx="71">
                  <c:v>17717.573236200769</c:v>
                </c:pt>
                <c:pt idx="72">
                  <c:v>17586.901747160984</c:v>
                </c:pt>
                <c:pt idx="73">
                  <c:v>17304.837727289159</c:v>
                </c:pt>
                <c:pt idx="74">
                  <c:v>17145.716346598794</c:v>
                </c:pt>
                <c:pt idx="75">
                  <c:v>17262.484552502141</c:v>
                </c:pt>
                <c:pt idx="76">
                  <c:v>17435.397814503565</c:v>
                </c:pt>
                <c:pt idx="77">
                  <c:v>17518.559004335566</c:v>
                </c:pt>
                <c:pt idx="78">
                  <c:v>17483.526128556448</c:v>
                </c:pt>
                <c:pt idx="79">
                  <c:v>17380.13350067009</c:v>
                </c:pt>
                <c:pt idx="80">
                  <c:v>17295.866060357366</c:v>
                </c:pt>
                <c:pt idx="81">
                  <c:v>17194.300550608004</c:v>
                </c:pt>
                <c:pt idx="82">
                  <c:v>17249.238668903821</c:v>
                </c:pt>
                <c:pt idx="83">
                  <c:v>17393.36213474668</c:v>
                </c:pt>
                <c:pt idx="84">
                  <c:v>17532.18444050445</c:v>
                </c:pt>
                <c:pt idx="85">
                  <c:v>17416.819584720506</c:v>
                </c:pt>
                <c:pt idx="86">
                  <c:v>17200.952544189047</c:v>
                </c:pt>
                <c:pt idx="87">
                  <c:v>17297.547058587355</c:v>
                </c:pt>
                <c:pt idx="88">
                  <c:v>17507.452603463364</c:v>
                </c:pt>
                <c:pt idx="89">
                  <c:v>17419.867638319483</c:v>
                </c:pt>
                <c:pt idx="90">
                  <c:v>17159.532139239032</c:v>
                </c:pt>
                <c:pt idx="91">
                  <c:v>16925.831362802161</c:v>
                </c:pt>
                <c:pt idx="92">
                  <c:v>16670.331395716672</c:v>
                </c:pt>
                <c:pt idx="93">
                  <c:v>16498.244409439332</c:v>
                </c:pt>
                <c:pt idx="94">
                  <c:v>16456.228259675187</c:v>
                </c:pt>
                <c:pt idx="95">
                  <c:v>16658.816129947354</c:v>
                </c:pt>
                <c:pt idx="96">
                  <c:v>17000.586597930276</c:v>
                </c:pt>
                <c:pt idx="97">
                  <c:v>17175.540244118431</c:v>
                </c:pt>
                <c:pt idx="98">
                  <c:v>17097.811756699699</c:v>
                </c:pt>
                <c:pt idx="99">
                  <c:v>16935.470852101498</c:v>
                </c:pt>
              </c:numCache>
            </c:numRef>
          </c:xVal>
          <c:yVal>
            <c:numRef>
              <c:f>'Age Structure (2)'!$AE$15:$AE$114</c:f>
              <c:numCache>
                <c:formatCode>General</c:formatCode>
                <c:ptCount val="100"/>
                <c:pt idx="0">
                  <c:v>31258.496544150104</c:v>
                </c:pt>
                <c:pt idx="1">
                  <c:v>3659.1304289133914</c:v>
                </c:pt>
                <c:pt idx="2">
                  <c:v>2595.1041722638074</c:v>
                </c:pt>
                <c:pt idx="3">
                  <c:v>2878.1657708284329</c:v>
                </c:pt>
                <c:pt idx="4">
                  <c:v>2893.3992009147514</c:v>
                </c:pt>
                <c:pt idx="5">
                  <c:v>2563.628310677097</c:v>
                </c:pt>
                <c:pt idx="6">
                  <c:v>2398.399589048684</c:v>
                </c:pt>
                <c:pt idx="7">
                  <c:v>2375.9186309790748</c:v>
                </c:pt>
                <c:pt idx="8">
                  <c:v>2189.8700562159393</c:v>
                </c:pt>
                <c:pt idx="9">
                  <c:v>1968.4427071209248</c:v>
                </c:pt>
                <c:pt idx="10">
                  <c:v>1842.7913375010794</c:v>
                </c:pt>
                <c:pt idx="11">
                  <c:v>1746.167539463062</c:v>
                </c:pt>
                <c:pt idx="12">
                  <c:v>1770.6655683074605</c:v>
                </c:pt>
                <c:pt idx="13">
                  <c:v>2045.0359274555849</c:v>
                </c:pt>
                <c:pt idx="14">
                  <c:v>2434.0099582719122</c:v>
                </c:pt>
                <c:pt idx="15">
                  <c:v>2590.884907908563</c:v>
                </c:pt>
                <c:pt idx="16">
                  <c:v>2466.6703523086726</c:v>
                </c:pt>
                <c:pt idx="17">
                  <c:v>2276.4646118076707</c:v>
                </c:pt>
                <c:pt idx="18">
                  <c:v>2360.0276950199877</c:v>
                </c:pt>
                <c:pt idx="19">
                  <c:v>2523.9662364324904</c:v>
                </c:pt>
                <c:pt idx="20">
                  <c:v>2401.4805064030188</c:v>
                </c:pt>
                <c:pt idx="21">
                  <c:v>2172.1599368409879</c:v>
                </c:pt>
                <c:pt idx="22">
                  <c:v>2092.7963239776582</c:v>
                </c:pt>
                <c:pt idx="23">
                  <c:v>2098.5865286761946</c:v>
                </c:pt>
                <c:pt idx="24">
                  <c:v>2109.189657769999</c:v>
                </c:pt>
                <c:pt idx="25">
                  <c:v>2090.2790952135147</c:v>
                </c:pt>
                <c:pt idx="26">
                  <c:v>1987.55010005433</c:v>
                </c:pt>
                <c:pt idx="27">
                  <c:v>1813.4373687849693</c:v>
                </c:pt>
                <c:pt idx="28">
                  <c:v>1782.4167454829403</c:v>
                </c:pt>
                <c:pt idx="29">
                  <c:v>1960.6639186556204</c:v>
                </c:pt>
                <c:pt idx="30">
                  <c:v>2192.2889336199405</c:v>
                </c:pt>
                <c:pt idx="31">
                  <c:v>2389.9187932160894</c:v>
                </c:pt>
                <c:pt idx="32">
                  <c:v>2379.770551196576</c:v>
                </c:pt>
                <c:pt idx="33">
                  <c:v>2187.5771162128476</c:v>
                </c:pt>
                <c:pt idx="34">
                  <c:v>2016.4009281582221</c:v>
                </c:pt>
                <c:pt idx="35">
                  <c:v>1984.7098705148819</c:v>
                </c:pt>
                <c:pt idx="36">
                  <c:v>1887.0042337179293</c:v>
                </c:pt>
                <c:pt idx="37">
                  <c:v>1861.5599058149128</c:v>
                </c:pt>
                <c:pt idx="38">
                  <c:v>2092.464783843363</c:v>
                </c:pt>
                <c:pt idx="39">
                  <c:v>2263.2070491941595</c:v>
                </c:pt>
                <c:pt idx="40">
                  <c:v>2259.5551659314697</c:v>
                </c:pt>
                <c:pt idx="41">
                  <c:v>2304.5758695570039</c:v>
                </c:pt>
                <c:pt idx="42">
                  <c:v>2272.1610727124098</c:v>
                </c:pt>
                <c:pt idx="43">
                  <c:v>2130.5689872098737</c:v>
                </c:pt>
                <c:pt idx="44">
                  <c:v>1999.9448991400386</c:v>
                </c:pt>
                <c:pt idx="45">
                  <c:v>2024.4550531614077</c:v>
                </c:pt>
                <c:pt idx="46">
                  <c:v>2109.5491602884322</c:v>
                </c:pt>
                <c:pt idx="47">
                  <c:v>2125.5896249409161</c:v>
                </c:pt>
                <c:pt idx="48">
                  <c:v>2196.3011767546595</c:v>
                </c:pt>
                <c:pt idx="49">
                  <c:v>2312.4113502755426</c:v>
                </c:pt>
                <c:pt idx="50">
                  <c:v>2418.9348635562674</c:v>
                </c:pt>
                <c:pt idx="51">
                  <c:v>2569.2006468016152</c:v>
                </c:pt>
                <c:pt idx="52">
                  <c:v>2633.8731100890764</c:v>
                </c:pt>
                <c:pt idx="53">
                  <c:v>2557.544729206038</c:v>
                </c:pt>
                <c:pt idx="54">
                  <c:v>2457.952601810739</c:v>
                </c:pt>
                <c:pt idx="55">
                  <c:v>2215.2274092492335</c:v>
                </c:pt>
                <c:pt idx="56">
                  <c:v>1987.4944986028786</c:v>
                </c:pt>
                <c:pt idx="57">
                  <c:v>2151.1718967865818</c:v>
                </c:pt>
                <c:pt idx="58">
                  <c:v>2262.2977475050684</c:v>
                </c:pt>
                <c:pt idx="59">
                  <c:v>2223.6014495422169</c:v>
                </c:pt>
                <c:pt idx="60">
                  <c:v>2153.4948425350085</c:v>
                </c:pt>
                <c:pt idx="61">
                  <c:v>2049.0464655128453</c:v>
                </c:pt>
                <c:pt idx="62">
                  <c:v>2163.7060651558313</c:v>
                </c:pt>
                <c:pt idx="63">
                  <c:v>2458.5024025368584</c:v>
                </c:pt>
                <c:pt idx="64">
                  <c:v>2692.5539068901853</c:v>
                </c:pt>
                <c:pt idx="65">
                  <c:v>2837.6723794802092</c:v>
                </c:pt>
                <c:pt idx="66">
                  <c:v>2810.2387093459256</c:v>
                </c:pt>
                <c:pt idx="67">
                  <c:v>2547.5703746550171</c:v>
                </c:pt>
                <c:pt idx="68">
                  <c:v>2478.1794620241781</c:v>
                </c:pt>
                <c:pt idx="69">
                  <c:v>2511.4766021606629</c:v>
                </c:pt>
                <c:pt idx="70">
                  <c:v>2572.1030832665019</c:v>
                </c:pt>
                <c:pt idx="71">
                  <c:v>2717.5732362007693</c:v>
                </c:pt>
                <c:pt idx="72">
                  <c:v>2586.9017471609841</c:v>
                </c:pt>
                <c:pt idx="73">
                  <c:v>2304.8377272891594</c:v>
                </c:pt>
                <c:pt idx="74">
                  <c:v>2145.7163465987942</c:v>
                </c:pt>
                <c:pt idx="75">
                  <c:v>2262.484552502141</c:v>
                </c:pt>
                <c:pt idx="76">
                  <c:v>2435.3978145035653</c:v>
                </c:pt>
                <c:pt idx="77">
                  <c:v>2518.559004335566</c:v>
                </c:pt>
                <c:pt idx="78">
                  <c:v>2483.5261285564484</c:v>
                </c:pt>
                <c:pt idx="79">
                  <c:v>2380.1335006700901</c:v>
                </c:pt>
                <c:pt idx="80">
                  <c:v>2295.8660603573662</c:v>
                </c:pt>
                <c:pt idx="81">
                  <c:v>2194.3005506080044</c:v>
                </c:pt>
                <c:pt idx="82">
                  <c:v>2249.2386689038212</c:v>
                </c:pt>
                <c:pt idx="83">
                  <c:v>2393.3621347466797</c:v>
                </c:pt>
                <c:pt idx="84">
                  <c:v>2532.1844405044503</c:v>
                </c:pt>
                <c:pt idx="85">
                  <c:v>2416.8195847205061</c:v>
                </c:pt>
                <c:pt idx="86">
                  <c:v>2200.9525441890473</c:v>
                </c:pt>
                <c:pt idx="87">
                  <c:v>2297.5470585873554</c:v>
                </c:pt>
                <c:pt idx="88">
                  <c:v>2507.4526034633636</c:v>
                </c:pt>
                <c:pt idx="89">
                  <c:v>2419.8676383194834</c:v>
                </c:pt>
                <c:pt idx="90">
                  <c:v>2159.5321392390324</c:v>
                </c:pt>
                <c:pt idx="91">
                  <c:v>1925.8313628021606</c:v>
                </c:pt>
                <c:pt idx="92">
                  <c:v>1670.331395716672</c:v>
                </c:pt>
                <c:pt idx="93">
                  <c:v>1498.2444094393322</c:v>
                </c:pt>
                <c:pt idx="94">
                  <c:v>1456.2282596751866</c:v>
                </c:pt>
                <c:pt idx="95">
                  <c:v>1658.8161299473541</c:v>
                </c:pt>
                <c:pt idx="96">
                  <c:v>2000.5865979302762</c:v>
                </c:pt>
                <c:pt idx="97">
                  <c:v>2175.5402441184306</c:v>
                </c:pt>
                <c:pt idx="98">
                  <c:v>2097.8117566996989</c:v>
                </c:pt>
                <c:pt idx="99">
                  <c:v>1935.4708521014982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60896"/>
        <c:axId val="743161288"/>
      </c:scatterChart>
      <c:valAx>
        <c:axId val="7431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1288"/>
        <c:crosses val="autoZero"/>
        <c:crossBetween val="midCat"/>
      </c:valAx>
      <c:valAx>
        <c:axId val="7431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244029</xdr:colOff>
      <xdr:row>1</xdr:row>
      <xdr:rowOff>141816</xdr:rowOff>
    </xdr:from>
    <xdr:to>
      <xdr:col>17</xdr:col>
      <xdr:colOff>683929</xdr:colOff>
      <xdr:row>25</xdr:row>
      <xdr:rowOff>155221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247566</xdr:colOff>
      <xdr:row>29</xdr:row>
      <xdr:rowOff>144781</xdr:rowOff>
    </xdr:from>
    <xdr:to>
      <xdr:col>2</xdr:col>
      <xdr:colOff>289560</xdr:colOff>
      <xdr:row>41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259080</xdr:colOff>
      <xdr:row>0</xdr:row>
      <xdr:rowOff>53340</xdr:rowOff>
    </xdr:from>
    <xdr:to>
      <xdr:col>29</xdr:col>
      <xdr:colOff>693420</xdr:colOff>
      <xdr:row>12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708660</xdr:colOff>
      <xdr:row>0</xdr:row>
      <xdr:rowOff>0</xdr:rowOff>
    </xdr:from>
    <xdr:to>
      <xdr:col>33</xdr:col>
      <xdr:colOff>1424940</xdr:colOff>
      <xdr:row>13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247566</xdr:colOff>
      <xdr:row>29</xdr:row>
      <xdr:rowOff>144781</xdr:rowOff>
    </xdr:from>
    <xdr:to>
      <xdr:col>2</xdr:col>
      <xdr:colOff>289560</xdr:colOff>
      <xdr:row>41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259080</xdr:colOff>
      <xdr:row>0</xdr:row>
      <xdr:rowOff>53340</xdr:rowOff>
    </xdr:from>
    <xdr:to>
      <xdr:col>29</xdr:col>
      <xdr:colOff>693420</xdr:colOff>
      <xdr:row>12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754380</xdr:colOff>
      <xdr:row>0</xdr:row>
      <xdr:rowOff>0</xdr:rowOff>
    </xdr:from>
    <xdr:to>
      <xdr:col>33</xdr:col>
      <xdr:colOff>1470660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75" zoomScaleNormal="75" zoomScalePageLayoutView="250" workbookViewId="0">
      <selection activeCell="H8" sqref="H8"/>
    </sheetView>
  </sheetViews>
  <sheetFormatPr defaultColWidth="11.19921875" defaultRowHeight="15.6" x14ac:dyDescent="0.3"/>
  <sheetData>
    <row r="1" spans="1:7" x14ac:dyDescent="0.3">
      <c r="A1" t="s">
        <v>28</v>
      </c>
      <c r="B1">
        <v>0.28435972084800071</v>
      </c>
      <c r="C1" t="s">
        <v>20</v>
      </c>
      <c r="D1" t="s">
        <v>26</v>
      </c>
      <c r="E1" t="s">
        <v>27</v>
      </c>
      <c r="F1" t="s">
        <v>55</v>
      </c>
      <c r="G1" t="s">
        <v>56</v>
      </c>
    </row>
    <row r="2" spans="1:7" x14ac:dyDescent="0.3">
      <c r="A2" t="s">
        <v>13</v>
      </c>
      <c r="B2" s="1">
        <v>8.9571037617823488E-5</v>
      </c>
      <c r="C2">
        <v>1765</v>
      </c>
      <c r="D2">
        <v>0.28000000000000003</v>
      </c>
      <c r="E2" s="1">
        <f>$B$1/(1+$B$2*C2)</f>
        <v>0.24554137704858173</v>
      </c>
      <c r="F2" s="1">
        <f>E2-D2</f>
        <v>-3.44586229514183E-2</v>
      </c>
      <c r="G2" s="1">
        <f>F2^2</f>
        <v>1.1873966957080121E-3</v>
      </c>
    </row>
    <row r="3" spans="1:7" x14ac:dyDescent="0.3">
      <c r="A3" t="s">
        <v>29</v>
      </c>
      <c r="B3">
        <f>SUMXMY2(D2:D26,E2:E26)</f>
        <v>1.1227145001309341E-2</v>
      </c>
      <c r="C3">
        <v>3073</v>
      </c>
      <c r="D3">
        <v>0.21</v>
      </c>
      <c r="E3" s="1">
        <f t="shared" ref="E3:E26" si="0">$B$1/(1+$B$2*C3)</f>
        <v>0.22298319528760727</v>
      </c>
      <c r="F3" s="1">
        <f t="shared" ref="F3:F26" si="1">E3-D3</f>
        <v>1.2983195287607274E-2</v>
      </c>
      <c r="G3" s="1">
        <f t="shared" ref="G3:G26" si="2">F3^2</f>
        <v>1.6856335987614773E-4</v>
      </c>
    </row>
    <row r="4" spans="1:7" x14ac:dyDescent="0.3">
      <c r="B4">
        <f>SUM(G:G)</f>
        <v>1.1227145001309341E-2</v>
      </c>
      <c r="C4">
        <v>4021</v>
      </c>
      <c r="D4">
        <v>0.191</v>
      </c>
      <c r="E4" s="1">
        <f t="shared" si="0"/>
        <v>0.20906264394870022</v>
      </c>
      <c r="F4" s="1">
        <f t="shared" si="1"/>
        <v>1.8062643948700219E-2</v>
      </c>
      <c r="G4" s="1">
        <f t="shared" si="2"/>
        <v>3.2625910641751664E-4</v>
      </c>
    </row>
    <row r="5" spans="1:7" x14ac:dyDescent="0.3">
      <c r="C5">
        <v>4740</v>
      </c>
      <c r="D5">
        <v>0.14299999999999999</v>
      </c>
      <c r="E5" s="1">
        <f t="shared" si="0"/>
        <v>0.1996113745979175</v>
      </c>
      <c r="F5" s="1">
        <f t="shared" si="1"/>
        <v>5.6611374597917513E-2</v>
      </c>
      <c r="G5" s="1">
        <f t="shared" si="2"/>
        <v>3.2048477338657401E-3</v>
      </c>
    </row>
    <row r="6" spans="1:7" x14ac:dyDescent="0.3">
      <c r="C6">
        <v>5304</v>
      </c>
      <c r="D6">
        <v>0.219</v>
      </c>
      <c r="E6" s="1">
        <f t="shared" si="0"/>
        <v>0.19277517063695865</v>
      </c>
      <c r="F6" s="1">
        <f t="shared" si="1"/>
        <v>-2.6224829363041352E-2</v>
      </c>
      <c r="G6" s="1">
        <f t="shared" si="2"/>
        <v>6.877416751206359E-4</v>
      </c>
    </row>
    <row r="7" spans="1:7" x14ac:dyDescent="0.3">
      <c r="C7">
        <v>6708</v>
      </c>
      <c r="D7">
        <v>0.19600000000000001</v>
      </c>
      <c r="E7" s="1">
        <f t="shared" si="0"/>
        <v>0.17763128929605276</v>
      </c>
      <c r="F7" s="1">
        <f t="shared" si="1"/>
        <v>-1.8368710703947244E-2</v>
      </c>
      <c r="G7" s="1">
        <f t="shared" si="2"/>
        <v>3.3740953292530604E-4</v>
      </c>
    </row>
    <row r="8" spans="1:7" x14ac:dyDescent="0.3">
      <c r="C8">
        <v>8345</v>
      </c>
      <c r="D8">
        <v>0.193</v>
      </c>
      <c r="E8" s="1">
        <f t="shared" si="0"/>
        <v>0.1627264963509597</v>
      </c>
      <c r="F8" s="1">
        <f t="shared" si="1"/>
        <v>-3.0273503649040301E-2</v>
      </c>
      <c r="G8" s="1">
        <f t="shared" si="2"/>
        <v>9.1648502318845645E-4</v>
      </c>
    </row>
    <row r="9" spans="1:7" x14ac:dyDescent="0.3">
      <c r="C9">
        <v>9980</v>
      </c>
      <c r="D9">
        <v>0.13500000000000001</v>
      </c>
      <c r="E9" s="1">
        <f t="shared" si="0"/>
        <v>0.15014355288717082</v>
      </c>
      <c r="F9" s="1">
        <f t="shared" si="1"/>
        <v>1.5143552887170814E-2</v>
      </c>
      <c r="G9" s="1">
        <f t="shared" si="2"/>
        <v>2.2932719404653948E-4</v>
      </c>
    </row>
    <row r="10" spans="1:7" x14ac:dyDescent="0.3">
      <c r="C10">
        <v>11522</v>
      </c>
      <c r="D10">
        <v>0.10100000000000001</v>
      </c>
      <c r="E10" s="1">
        <f t="shared" si="0"/>
        <v>0.13993822529710195</v>
      </c>
      <c r="F10" s="1">
        <f t="shared" si="1"/>
        <v>3.8938225297101947E-2</v>
      </c>
      <c r="G10" s="1">
        <f t="shared" si="2"/>
        <v>1.5161853892878699E-3</v>
      </c>
    </row>
    <row r="11" spans="1:7" x14ac:dyDescent="0.3">
      <c r="C11">
        <v>13342</v>
      </c>
      <c r="D11">
        <v>0.13600000000000001</v>
      </c>
      <c r="E11" s="1">
        <f t="shared" si="0"/>
        <v>0.12954549646919011</v>
      </c>
      <c r="F11" s="1">
        <f t="shared" si="1"/>
        <v>-6.4545035308098964E-3</v>
      </c>
      <c r="G11" s="1">
        <f t="shared" si="2"/>
        <v>4.1660615829237422E-5</v>
      </c>
    </row>
    <row r="12" spans="1:7" x14ac:dyDescent="0.3">
      <c r="C12">
        <v>15350</v>
      </c>
      <c r="D12">
        <v>0.127</v>
      </c>
      <c r="E12" s="1">
        <f t="shared" si="0"/>
        <v>0.11973467247012198</v>
      </c>
      <c r="F12" s="1">
        <f t="shared" si="1"/>
        <v>-7.2653275298780184E-3</v>
      </c>
      <c r="G12" s="1">
        <f t="shared" si="2"/>
        <v>5.2784984116403428E-5</v>
      </c>
    </row>
    <row r="13" spans="1:7" x14ac:dyDescent="0.3">
      <c r="C13">
        <v>17406</v>
      </c>
      <c r="D13">
        <v>0.109</v>
      </c>
      <c r="E13" s="1">
        <f t="shared" si="0"/>
        <v>0.11111823204146182</v>
      </c>
      <c r="F13" s="1">
        <f t="shared" si="1"/>
        <v>2.1182320414618178E-3</v>
      </c>
      <c r="G13" s="1">
        <f t="shared" si="2"/>
        <v>4.4869069814754997E-6</v>
      </c>
    </row>
    <row r="14" spans="1:7" x14ac:dyDescent="0.3">
      <c r="C14">
        <v>19409</v>
      </c>
      <c r="D14">
        <v>0.104</v>
      </c>
      <c r="E14" s="1">
        <f t="shared" si="0"/>
        <v>0.10383836199246389</v>
      </c>
      <c r="F14" s="1">
        <f t="shared" si="1"/>
        <v>-1.6163800753610236E-4</v>
      </c>
      <c r="G14" s="1">
        <f t="shared" si="2"/>
        <v>2.6126845480241082E-8</v>
      </c>
    </row>
    <row r="15" spans="1:7" x14ac:dyDescent="0.3">
      <c r="C15">
        <v>21387</v>
      </c>
      <c r="D15">
        <v>7.6999999999999999E-2</v>
      </c>
      <c r="E15" s="1">
        <f t="shared" si="0"/>
        <v>9.7528563779414601E-2</v>
      </c>
      <c r="F15" s="1">
        <f t="shared" si="1"/>
        <v>2.0528563779414602E-2</v>
      </c>
      <c r="G15" s="1">
        <f t="shared" si="2"/>
        <v>4.2142193084549314E-4</v>
      </c>
    </row>
    <row r="16" spans="1:7" x14ac:dyDescent="0.3">
      <c r="C16">
        <v>23323</v>
      </c>
      <c r="D16">
        <v>9.7000000000000003E-2</v>
      </c>
      <c r="E16" s="1">
        <f t="shared" si="0"/>
        <v>9.2053644801318765E-2</v>
      </c>
      <c r="F16" s="1">
        <f t="shared" si="1"/>
        <v>-4.9463551986812376E-3</v>
      </c>
      <c r="G16" s="1">
        <f t="shared" si="2"/>
        <v>2.4466429751520905E-5</v>
      </c>
    </row>
    <row r="17" spans="3:7" x14ac:dyDescent="0.3">
      <c r="C17">
        <v>25183</v>
      </c>
      <c r="D17">
        <v>0.106</v>
      </c>
      <c r="E17" s="1">
        <f t="shared" si="0"/>
        <v>8.7342987593108767E-2</v>
      </c>
      <c r="F17" s="1">
        <f t="shared" si="1"/>
        <v>-1.865701240689123E-2</v>
      </c>
      <c r="G17" s="1">
        <f t="shared" si="2"/>
        <v>3.4808411195089329E-4</v>
      </c>
    </row>
    <row r="18" spans="3:7" x14ac:dyDescent="0.3">
      <c r="C18">
        <v>26935</v>
      </c>
      <c r="D18">
        <v>9.1999999999999998E-2</v>
      </c>
      <c r="E18" s="1">
        <f t="shared" si="0"/>
        <v>8.3326514280516586E-2</v>
      </c>
      <c r="F18" s="1">
        <f t="shared" si="1"/>
        <v>-8.673485719483412E-3</v>
      </c>
      <c r="G18" s="1">
        <f t="shared" si="2"/>
        <v>7.5229354526082679E-5</v>
      </c>
    </row>
    <row r="19" spans="3:7" x14ac:dyDescent="0.3">
      <c r="C19">
        <v>28568</v>
      </c>
      <c r="D19">
        <v>6.6000000000000003E-2</v>
      </c>
      <c r="E19" s="1">
        <f t="shared" si="0"/>
        <v>7.9901791350407356E-2</v>
      </c>
      <c r="F19" s="1">
        <f t="shared" si="1"/>
        <v>1.3901791350407353E-2</v>
      </c>
      <c r="G19" s="1">
        <f t="shared" si="2"/>
        <v>1.9325980275026067E-4</v>
      </c>
    </row>
    <row r="20" spans="3:7" x14ac:dyDescent="0.3">
      <c r="C20">
        <v>30079</v>
      </c>
      <c r="D20">
        <v>9.2999999999999999E-2</v>
      </c>
      <c r="E20" s="1">
        <f t="shared" si="0"/>
        <v>7.6974490691814071E-2</v>
      </c>
      <c r="F20" s="1">
        <f t="shared" si="1"/>
        <v>-1.6025509308185928E-2</v>
      </c>
      <c r="G20" s="1">
        <f t="shared" si="2"/>
        <v>2.5681694858675384E-4</v>
      </c>
    </row>
    <row r="21" spans="3:7" x14ac:dyDescent="0.3">
      <c r="C21">
        <v>31467</v>
      </c>
      <c r="D21">
        <v>9.8000000000000004E-2</v>
      </c>
      <c r="E21" s="1">
        <f t="shared" si="0"/>
        <v>7.446833828008087E-2</v>
      </c>
      <c r="F21" s="1">
        <f t="shared" si="1"/>
        <v>-2.3531661719919134E-2</v>
      </c>
      <c r="G21" s="1">
        <f t="shared" si="2"/>
        <v>5.5373910330070754E-4</v>
      </c>
    </row>
    <row r="22" spans="3:7" x14ac:dyDescent="0.3">
      <c r="C22">
        <v>32734</v>
      </c>
      <c r="D22">
        <v>7.4999999999999997E-2</v>
      </c>
      <c r="E22" s="1">
        <f t="shared" si="0"/>
        <v>7.2319021904356559E-2</v>
      </c>
      <c r="F22" s="1">
        <f t="shared" si="1"/>
        <v>-2.6809780956434381E-3</v>
      </c>
      <c r="G22" s="1">
        <f t="shared" si="2"/>
        <v>7.1876435493199158E-6</v>
      </c>
    </row>
    <row r="23" spans="3:7" x14ac:dyDescent="0.3">
      <c r="C23">
        <v>33884</v>
      </c>
      <c r="D23">
        <v>7.8E-2</v>
      </c>
      <c r="E23" s="1">
        <f t="shared" si="0"/>
        <v>7.0472851624157326E-2</v>
      </c>
      <c r="F23" s="1">
        <f t="shared" si="1"/>
        <v>-7.5271483758426738E-3</v>
      </c>
      <c r="G23" s="1">
        <f t="shared" si="2"/>
        <v>5.6657962671951001E-5</v>
      </c>
    </row>
    <row r="24" spans="3:7" x14ac:dyDescent="0.3">
      <c r="C24">
        <v>34922</v>
      </c>
      <c r="D24">
        <v>4.8000000000000001E-2</v>
      </c>
      <c r="E24" s="1">
        <f t="shared" si="0"/>
        <v>6.8885595033855093E-2</v>
      </c>
      <c r="F24" s="1">
        <f t="shared" si="1"/>
        <v>2.0885595033855092E-2</v>
      </c>
      <c r="G24" s="1">
        <f t="shared" si="2"/>
        <v>4.362080799181925E-4</v>
      </c>
    </row>
    <row r="25" spans="3:7" x14ac:dyDescent="0.3">
      <c r="C25">
        <v>35857</v>
      </c>
      <c r="D25">
        <v>6.3E-2</v>
      </c>
      <c r="E25" s="1">
        <f t="shared" si="0"/>
        <v>6.7515832824347088E-2</v>
      </c>
      <c r="F25" s="1">
        <f t="shared" si="1"/>
        <v>4.515832824347088E-3</v>
      </c>
      <c r="G25" s="1">
        <f t="shared" si="2"/>
        <v>2.0392746097450596E-5</v>
      </c>
    </row>
    <row r="26" spans="3:7" x14ac:dyDescent="0.3">
      <c r="C26">
        <v>36697</v>
      </c>
      <c r="D26">
        <v>7.9000000000000001E-2</v>
      </c>
      <c r="E26" s="1">
        <f t="shared" si="0"/>
        <v>6.6330882305705205E-2</v>
      </c>
      <c r="F26" s="1">
        <f t="shared" si="1"/>
        <v>-1.2669117694294796E-2</v>
      </c>
      <c r="G26" s="1">
        <f t="shared" si="2"/>
        <v>1.6050654315189348E-4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tabSelected="1" zoomScaleNormal="100" zoomScalePageLayoutView="273" workbookViewId="0">
      <selection activeCell="C21" sqref="C21"/>
    </sheetView>
  </sheetViews>
  <sheetFormatPr defaultColWidth="11.19921875" defaultRowHeight="15.6" x14ac:dyDescent="0.3"/>
  <cols>
    <col min="1" max="1" width="44.19921875" bestFit="1" customWidth="1"/>
    <col min="6" max="6" width="12.5" bestFit="1" customWidth="1"/>
    <col min="32" max="32" width="12.19921875" bestFit="1" customWidth="1"/>
    <col min="34" max="34" width="21.796875" bestFit="1" customWidth="1"/>
    <col min="35" max="35" width="17.69921875" bestFit="1" customWidth="1"/>
  </cols>
  <sheetData>
    <row r="1" spans="1:38" x14ac:dyDescent="0.3">
      <c r="A1" t="s">
        <v>31</v>
      </c>
      <c r="B1" t="s">
        <v>14</v>
      </c>
      <c r="C1">
        <v>0.85</v>
      </c>
      <c r="E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</row>
    <row r="2" spans="1:38" x14ac:dyDescent="0.3">
      <c r="A2" t="s">
        <v>32</v>
      </c>
      <c r="B2" t="s">
        <v>12</v>
      </c>
      <c r="C2">
        <v>0.28435972084800071</v>
      </c>
      <c r="E2" t="s">
        <v>1</v>
      </c>
      <c r="F2">
        <f t="shared" ref="F2:Y2" si="0">vblinf*(1-EXP(-vbk*(F1-vbto)))</f>
        <v>45.583226343306919</v>
      </c>
      <c r="G2">
        <f t="shared" si="0"/>
        <v>76.67630460652542</v>
      </c>
      <c r="H2">
        <f t="shared" si="0"/>
        <v>103.0399299066212</v>
      </c>
      <c r="I2">
        <f t="shared" si="0"/>
        <v>125.3934818155053</v>
      </c>
      <c r="J2">
        <f t="shared" si="0"/>
        <v>144.34691774305054</v>
      </c>
      <c r="K2">
        <f t="shared" si="0"/>
        <v>160.41741673684987</v>
      </c>
      <c r="L2">
        <f t="shared" si="0"/>
        <v>174.04349165524351</v>
      </c>
      <c r="M2">
        <f t="shared" si="0"/>
        <v>185.59695478997972</v>
      </c>
      <c r="N2">
        <f t="shared" si="0"/>
        <v>195.39306344233444</v>
      </c>
      <c r="O2">
        <f t="shared" si="0"/>
        <v>203.69912229322711</v>
      </c>
      <c r="P2">
        <f t="shared" si="0"/>
        <v>210.74177729868271</v>
      </c>
      <c r="Q2">
        <f t="shared" si="0"/>
        <v>216.71320013787178</v>
      </c>
      <c r="R2">
        <f t="shared" si="0"/>
        <v>221.77633196766701</v>
      </c>
      <c r="S2">
        <f t="shared" si="0"/>
        <v>226.06932956911746</v>
      </c>
      <c r="T2">
        <f t="shared" si="0"/>
        <v>229.70933520705182</v>
      </c>
      <c r="U2">
        <f t="shared" si="0"/>
        <v>232.79567307030092</v>
      </c>
      <c r="V2">
        <f t="shared" si="0"/>
        <v>235.41255951323797</v>
      </c>
      <c r="W2">
        <f t="shared" si="0"/>
        <v>237.6314010525173</v>
      </c>
      <c r="X2">
        <f t="shared" si="0"/>
        <v>239.512742824041</v>
      </c>
      <c r="Y2">
        <f t="shared" si="0"/>
        <v>241.10792066735357</v>
      </c>
    </row>
    <row r="3" spans="1:38" x14ac:dyDescent="0.3">
      <c r="A3" t="s">
        <v>33</v>
      </c>
      <c r="B3" t="s">
        <v>13</v>
      </c>
      <c r="C3" s="1">
        <v>8.9571037617823488E-5</v>
      </c>
      <c r="E3" t="s">
        <v>5</v>
      </c>
      <c r="F3">
        <f t="shared" ref="F3:Y3" si="1">lwa*F2^lwb</f>
        <v>0.47357109536188557</v>
      </c>
      <c r="G3">
        <f t="shared" si="1"/>
        <v>2.253998000006872</v>
      </c>
      <c r="H3">
        <f t="shared" si="1"/>
        <v>5.4699917093525343</v>
      </c>
      <c r="I3">
        <f t="shared" si="1"/>
        <v>9.8581379075048226</v>
      </c>
      <c r="J3">
        <f t="shared" si="1"/>
        <v>15.038085463707681</v>
      </c>
      <c r="K3">
        <f t="shared" si="1"/>
        <v>20.640706558754282</v>
      </c>
      <c r="L3">
        <f t="shared" si="1"/>
        <v>26.359876237601458</v>
      </c>
      <c r="M3">
        <f t="shared" si="1"/>
        <v>31.965576614129077</v>
      </c>
      <c r="N3">
        <f t="shared" si="1"/>
        <v>37.299020773754663</v>
      </c>
      <c r="O3">
        <f t="shared" si="1"/>
        <v>42.260776977962678</v>
      </c>
      <c r="P3">
        <f t="shared" si="1"/>
        <v>46.797420959549086</v>
      </c>
      <c r="Q3">
        <f t="shared" si="1"/>
        <v>50.889255838725042</v>
      </c>
      <c r="R3">
        <f t="shared" si="1"/>
        <v>54.540057705674201</v>
      </c>
      <c r="S3">
        <f t="shared" si="1"/>
        <v>57.769012452087082</v>
      </c>
      <c r="T3">
        <f t="shared" si="1"/>
        <v>60.60464884078548</v>
      </c>
      <c r="U3">
        <f t="shared" si="1"/>
        <v>63.080440301533002</v>
      </c>
      <c r="V3">
        <f t="shared" si="1"/>
        <v>65.231729311743365</v>
      </c>
      <c r="W3">
        <f t="shared" si="1"/>
        <v>67.093661006590224</v>
      </c>
      <c r="X3">
        <f t="shared" si="1"/>
        <v>68.699863931949409</v>
      </c>
      <c r="Y3">
        <f t="shared" si="1"/>
        <v>70.081669213929786</v>
      </c>
    </row>
    <row r="4" spans="1:38" x14ac:dyDescent="0.3">
      <c r="A4" t="s">
        <v>34</v>
      </c>
      <c r="B4" t="s">
        <v>4</v>
      </c>
      <c r="C4">
        <v>250</v>
      </c>
      <c r="E4" t="s">
        <v>8</v>
      </c>
      <c r="F4">
        <f>MAX(0,F3-6)/70*20+MAX(0,F3-6)*20</f>
        <v>0</v>
      </c>
      <c r="G4">
        <f>MAX(0,G3-6)/70*20+MAX(0,G3-6)*20</f>
        <v>0</v>
      </c>
      <c r="H4">
        <f>MAX(0,H3-6)/70*20+MAX(0,H3-6)*20</f>
        <v>0</v>
      </c>
      <c r="I4">
        <f>MAX(0,I3-6)/70*20+MAX(0,I3-6)/(I3-6)*20</f>
        <v>21.102325116429949</v>
      </c>
      <c r="J4">
        <f t="shared" ref="J4:P4" si="2">MAX(0,J3-6)/70*20+MAX(0,J3-6)/(J3-6)*20</f>
        <v>22.582310132487908</v>
      </c>
      <c r="K4">
        <f t="shared" si="2"/>
        <v>24.183059016786938</v>
      </c>
      <c r="L4">
        <f t="shared" si="2"/>
        <v>25.81710749645756</v>
      </c>
      <c r="M4">
        <f t="shared" si="2"/>
        <v>27.418736175465451</v>
      </c>
      <c r="N4">
        <f t="shared" si="2"/>
        <v>28.942577363929903</v>
      </c>
      <c r="O4">
        <f t="shared" si="2"/>
        <v>30.360221993703622</v>
      </c>
      <c r="P4">
        <f t="shared" si="2"/>
        <v>31.656405988442593</v>
      </c>
      <c r="Q4">
        <f t="shared" ref="Q4:Y4" si="3">MAX(0,Q3-6)/70*20+MAX(0,Q3-6)/(Q3-6)*20</f>
        <v>32.825501668207153</v>
      </c>
      <c r="R4">
        <f t="shared" si="3"/>
        <v>33.868587915906915</v>
      </c>
      <c r="S4">
        <f t="shared" si="3"/>
        <v>34.791146414882022</v>
      </c>
      <c r="T4">
        <f t="shared" si="3"/>
        <v>35.601328240224426</v>
      </c>
      <c r="U4">
        <f t="shared" si="3"/>
        <v>36.308697229009425</v>
      </c>
      <c r="V4">
        <f t="shared" si="3"/>
        <v>36.923351231926674</v>
      </c>
      <c r="W4">
        <f t="shared" si="3"/>
        <v>37.455331716168637</v>
      </c>
      <c r="X4">
        <f t="shared" si="3"/>
        <v>37.914246837699835</v>
      </c>
      <c r="Y4">
        <f t="shared" si="3"/>
        <v>38.309048346837081</v>
      </c>
      <c r="AH4" t="s">
        <v>71</v>
      </c>
    </row>
    <row r="5" spans="1:38" x14ac:dyDescent="0.3">
      <c r="A5" t="s">
        <v>35</v>
      </c>
      <c r="B5" t="s">
        <v>2</v>
      </c>
      <c r="C5">
        <v>0.16500000000000001</v>
      </c>
      <c r="E5" t="s">
        <v>9</v>
      </c>
      <c r="F5">
        <f t="shared" ref="F5:Y5" si="4">1/(1+EXP(-(F2-lmat50)/lmatsd))</f>
        <v>3.5548307745634453E-4</v>
      </c>
      <c r="G5">
        <f t="shared" si="4"/>
        <v>7.9046381455035973E-3</v>
      </c>
      <c r="H5">
        <f t="shared" si="4"/>
        <v>0.10010963450129044</v>
      </c>
      <c r="I5">
        <f t="shared" si="4"/>
        <v>0.50983577637622335</v>
      </c>
      <c r="J5">
        <f t="shared" si="4"/>
        <v>0.87376781953602756</v>
      </c>
      <c r="K5">
        <f t="shared" si="4"/>
        <v>0.9718523952404291</v>
      </c>
      <c r="L5">
        <f t="shared" si="4"/>
        <v>0.99264029980853929</v>
      </c>
      <c r="M5">
        <f t="shared" si="4"/>
        <v>0.99767032817445722</v>
      </c>
      <c r="N5">
        <f t="shared" si="4"/>
        <v>0.99912403348673906</v>
      </c>
      <c r="O5">
        <f t="shared" si="4"/>
        <v>0.99961807802503877</v>
      </c>
      <c r="P5">
        <f t="shared" si="4"/>
        <v>0.99981111394980715</v>
      </c>
      <c r="Q5">
        <f t="shared" si="4"/>
        <v>0.99989603164537177</v>
      </c>
      <c r="R5">
        <f t="shared" si="4"/>
        <v>0.99993733427211395</v>
      </c>
      <c r="S5">
        <f t="shared" si="4"/>
        <v>0.99995920592680032</v>
      </c>
      <c r="T5">
        <f t="shared" si="4"/>
        <v>0.99997165222088302</v>
      </c>
      <c r="U5">
        <f t="shared" si="4"/>
        <v>0.99997917982579099</v>
      </c>
      <c r="V5">
        <f t="shared" si="4"/>
        <v>0.99998397358048619</v>
      </c>
      <c r="W5">
        <f t="shared" si="4"/>
        <v>0.99998716266637233</v>
      </c>
      <c r="X5">
        <f t="shared" si="4"/>
        <v>0.99998936420031315</v>
      </c>
      <c r="Y5">
        <f t="shared" si="4"/>
        <v>0.99999093238365067</v>
      </c>
    </row>
    <row r="6" spans="1:38" x14ac:dyDescent="0.3">
      <c r="A6" t="s">
        <v>36</v>
      </c>
      <c r="B6" t="s">
        <v>3</v>
      </c>
      <c r="C6">
        <v>-0.22</v>
      </c>
      <c r="E6" t="s">
        <v>15</v>
      </c>
      <c r="F6">
        <f t="shared" ref="F6:Y6" si="5">sa*(F2/vblinf)^(2*vbk)</f>
        <v>0.48473501577645922</v>
      </c>
      <c r="G6">
        <f t="shared" si="5"/>
        <v>0.57548884550822377</v>
      </c>
      <c r="H6">
        <f t="shared" si="5"/>
        <v>0.63443999914226146</v>
      </c>
      <c r="I6">
        <f t="shared" si="5"/>
        <v>0.67690770913477638</v>
      </c>
      <c r="J6">
        <f t="shared" si="5"/>
        <v>0.70909300748712456</v>
      </c>
      <c r="K6">
        <f t="shared" si="5"/>
        <v>0.734229321239253</v>
      </c>
      <c r="L6">
        <f t="shared" si="5"/>
        <v>0.75425082300663926</v>
      </c>
      <c r="M6">
        <f t="shared" si="5"/>
        <v>0.77041920811554221</v>
      </c>
      <c r="N6">
        <f t="shared" si="5"/>
        <v>0.78360778089101213</v>
      </c>
      <c r="O6">
        <f t="shared" si="5"/>
        <v>0.79444739421492083</v>
      </c>
      <c r="P6">
        <f t="shared" si="5"/>
        <v>0.80340852088976489</v>
      </c>
      <c r="Q6">
        <f t="shared" si="5"/>
        <v>0.81085069519388397</v>
      </c>
      <c r="R6">
        <f t="shared" si="5"/>
        <v>0.81705395698350958</v>
      </c>
      <c r="S6">
        <f t="shared" si="5"/>
        <v>0.82223974594676752</v>
      </c>
      <c r="T6">
        <f t="shared" si="5"/>
        <v>0.82658529650798329</v>
      </c>
      <c r="U6">
        <f t="shared" si="5"/>
        <v>0.83023385924547533</v>
      </c>
      <c r="V6">
        <f t="shared" si="5"/>
        <v>0.83330214643263523</v>
      </c>
      <c r="W6">
        <f t="shared" si="5"/>
        <v>0.83588587461906638</v>
      </c>
      <c r="X6">
        <f t="shared" si="5"/>
        <v>0.83806396795646054</v>
      </c>
      <c r="Y6">
        <f t="shared" si="5"/>
        <v>0.83990179706923251</v>
      </c>
    </row>
    <row r="7" spans="1:38" x14ac:dyDescent="0.3">
      <c r="A7" t="s">
        <v>37</v>
      </c>
      <c r="B7" t="s">
        <v>6</v>
      </c>
      <c r="C7" s="1">
        <v>5.0000000000000004E-6</v>
      </c>
      <c r="E7" t="s">
        <v>21</v>
      </c>
      <c r="F7">
        <f t="shared" ref="F7:Y7" si="6">F6*(1-F12*hr)</f>
        <v>0.47964610994515761</v>
      </c>
      <c r="G7">
        <f t="shared" si="6"/>
        <v>0.55224905179563555</v>
      </c>
      <c r="H7">
        <f t="shared" si="6"/>
        <v>0.57642208353188884</v>
      </c>
      <c r="I7">
        <f t="shared" si="6"/>
        <v>0.58707069631557696</v>
      </c>
      <c r="J7">
        <f t="shared" si="6"/>
        <v>0.60038522897693758</v>
      </c>
      <c r="K7">
        <f t="shared" si="6"/>
        <v>0.61521340273143743</v>
      </c>
      <c r="L7">
        <f t="shared" si="6"/>
        <v>0.62911525521985812</v>
      </c>
      <c r="M7">
        <f t="shared" si="6"/>
        <v>0.6412364483251044</v>
      </c>
      <c r="N7">
        <f t="shared" si="6"/>
        <v>0.651515043353039</v>
      </c>
      <c r="O7">
        <f t="shared" si="6"/>
        <v>0.66014346370303967</v>
      </c>
      <c r="P7">
        <f t="shared" si="6"/>
        <v>0.66736480895834205</v>
      </c>
      <c r="Q7">
        <f t="shared" si="6"/>
        <v>0.673407616198896</v>
      </c>
      <c r="R7">
        <f t="shared" si="6"/>
        <v>0.67846910740047772</v>
      </c>
      <c r="S7">
        <f t="shared" si="6"/>
        <v>0.68271431374042879</v>
      </c>
      <c r="T7">
        <f t="shared" si="6"/>
        <v>0.68627982488429562</v>
      </c>
      <c r="U7">
        <f t="shared" si="6"/>
        <v>0.68927837569331496</v>
      </c>
      <c r="V7">
        <f t="shared" si="6"/>
        <v>0.69180307731401791</v>
      </c>
      <c r="W7">
        <f t="shared" si="6"/>
        <v>0.69393099702642136</v>
      </c>
      <c r="X7">
        <f t="shared" si="6"/>
        <v>0.69572608976831352</v>
      </c>
      <c r="Y7">
        <f t="shared" si="6"/>
        <v>0.69724157039340018</v>
      </c>
    </row>
    <row r="8" spans="1:38" x14ac:dyDescent="0.3">
      <c r="A8" t="s">
        <v>38</v>
      </c>
      <c r="B8" t="s">
        <v>7</v>
      </c>
      <c r="C8">
        <v>3</v>
      </c>
      <c r="E8" t="s">
        <v>23</v>
      </c>
      <c r="F8">
        <v>1</v>
      </c>
      <c r="G8">
        <f t="shared" ref="G8:X8" si="7">F8*F6</f>
        <v>0.48473501577645922</v>
      </c>
      <c r="H8">
        <f t="shared" si="7"/>
        <v>0.27895959460660513</v>
      </c>
      <c r="I8">
        <f t="shared" si="7"/>
        <v>0.17698312496294016</v>
      </c>
      <c r="J8">
        <f t="shared" si="7"/>
        <v>0.11980124167417767</v>
      </c>
      <c r="K8">
        <f t="shared" si="7"/>
        <v>8.4950222759434493E-2</v>
      </c>
      <c r="L8">
        <f t="shared" si="7"/>
        <v>6.2372944395782927E-2</v>
      </c>
      <c r="M8">
        <f t="shared" si="7"/>
        <v>4.7044844643866622E-2</v>
      </c>
      <c r="N8">
        <f t="shared" si="7"/>
        <v>3.6244251956446427E-2</v>
      </c>
      <c r="O8">
        <f t="shared" si="7"/>
        <v>2.8401277845645709E-2</v>
      </c>
      <c r="P8">
        <f t="shared" si="7"/>
        <v>2.2563321176847194E-2</v>
      </c>
      <c r="Q8">
        <f t="shared" si="7"/>
        <v>1.8127564493051512E-2</v>
      </c>
      <c r="R8">
        <f t="shared" si="7"/>
        <v>1.4698748271362786E-2</v>
      </c>
      <c r="S8">
        <f t="shared" si="7"/>
        <v>1.2009670437821486E-2</v>
      </c>
      <c r="T8">
        <f t="shared" si="7"/>
        <v>9.8748283696987425E-3</v>
      </c>
      <c r="U8">
        <f t="shared" si="7"/>
        <v>8.1623879359328799E-3</v>
      </c>
      <c r="V8">
        <f t="shared" si="7"/>
        <v>6.7766908367082644E-3</v>
      </c>
      <c r="W8">
        <f t="shared" si="7"/>
        <v>5.6470310199393673E-3</v>
      </c>
      <c r="X8">
        <f t="shared" si="7"/>
        <v>4.7202734631030165E-3</v>
      </c>
      <c r="Y8">
        <f>X8*X6/(1-Y6)</f>
        <v>2.4709153731340593E-2</v>
      </c>
    </row>
    <row r="9" spans="1:38" x14ac:dyDescent="0.3">
      <c r="A9" t="s">
        <v>39</v>
      </c>
      <c r="B9" t="s">
        <v>10</v>
      </c>
      <c r="C9">
        <v>125</v>
      </c>
      <c r="E9" t="s">
        <v>22</v>
      </c>
      <c r="F9">
        <v>1</v>
      </c>
      <c r="G9">
        <f>F9*F7</f>
        <v>0.47964610994515761</v>
      </c>
      <c r="H9">
        <f t="shared" ref="H9:X9" si="8">G9*G7</f>
        <v>0.26488410941467844</v>
      </c>
      <c r="I9">
        <f t="shared" si="8"/>
        <v>0.15268505024329776</v>
      </c>
      <c r="J9">
        <f t="shared" si="8"/>
        <v>8.9636918763311674E-2</v>
      </c>
      <c r="K9">
        <f t="shared" si="8"/>
        <v>5.3816681996498035E-2</v>
      </c>
      <c r="L9">
        <f t="shared" si="8"/>
        <v>3.3108744054781244E-2</v>
      </c>
      <c r="M9">
        <f t="shared" si="8"/>
        <v>2.0829215966032662E-2</v>
      </c>
      <c r="N9">
        <f t="shared" si="8"/>
        <v>1.3356452467455343E-2</v>
      </c>
      <c r="O9">
        <f t="shared" si="8"/>
        <v>8.7019297083769723E-3</v>
      </c>
      <c r="P9">
        <f t="shared" si="8"/>
        <v>5.7445220185883567E-3</v>
      </c>
      <c r="Q9">
        <f t="shared" si="8"/>
        <v>3.8336918394922081E-3</v>
      </c>
      <c r="R9">
        <f t="shared" si="8"/>
        <v>2.5816372828736086E-3</v>
      </c>
      <c r="S9">
        <f t="shared" si="8"/>
        <v>1.7515611429430517E-3</v>
      </c>
      <c r="T9">
        <f t="shared" si="8"/>
        <v>1.1958158636787666E-3</v>
      </c>
      <c r="U9">
        <f t="shared" si="8"/>
        <v>8.2066430151932668E-4</v>
      </c>
      <c r="V9">
        <f t="shared" si="8"/>
        <v>5.6566615674073035E-4</v>
      </c>
      <c r="W9">
        <f t="shared" si="8"/>
        <v>3.9132958796563087E-4</v>
      </c>
      <c r="X9">
        <f t="shared" si="8"/>
        <v>2.715557311429289E-4</v>
      </c>
      <c r="Y9">
        <f>X9*X7/(1-Y7)</f>
        <v>6.2402360597436164E-4</v>
      </c>
    </row>
    <row r="10" spans="1:38" x14ac:dyDescent="0.3">
      <c r="A10" t="s">
        <v>40</v>
      </c>
      <c r="B10" t="s">
        <v>11</v>
      </c>
      <c r="C10">
        <v>10</v>
      </c>
      <c r="E10" t="s">
        <v>16</v>
      </c>
      <c r="F10">
        <f t="shared" ref="F10:Y10" si="9">F8/SUM($F$8:$AI$8)</f>
        <v>0.40870004888805711</v>
      </c>
      <c r="G10">
        <f t="shared" si="9"/>
        <v>0.198111224645592</v>
      </c>
      <c r="H10">
        <f t="shared" si="9"/>
        <v>0.1140107999535121</v>
      </c>
      <c r="I10">
        <f t="shared" si="9"/>
        <v>7.2333011824714757E-2</v>
      </c>
      <c r="J10">
        <f t="shared" si="9"/>
        <v>4.8962773329086356E-2</v>
      </c>
      <c r="K10">
        <f t="shared" si="9"/>
        <v>3.4719160194832219E-2</v>
      </c>
      <c r="L10">
        <f t="shared" si="9"/>
        <v>2.5491825423848549E-2</v>
      </c>
      <c r="M10">
        <f t="shared" si="9"/>
        <v>1.9227230305879341E-2</v>
      </c>
      <c r="N10">
        <f t="shared" si="9"/>
        <v>1.4813027546510713E-2</v>
      </c>
      <c r="O10">
        <f t="shared" si="9"/>
        <v>1.1607603643998694E-2</v>
      </c>
      <c r="P10">
        <f t="shared" si="9"/>
        <v>9.2216304680543815E-3</v>
      </c>
      <c r="Q10">
        <f t="shared" si="9"/>
        <v>7.4087364945315606E-3</v>
      </c>
      <c r="R10">
        <f t="shared" si="9"/>
        <v>6.007379137099215E-3</v>
      </c>
      <c r="S10">
        <f t="shared" si="9"/>
        <v>4.9083528950670955E-3</v>
      </c>
      <c r="T10">
        <f t="shared" si="9"/>
        <v>4.0358428374570494E-3</v>
      </c>
      <c r="U10">
        <f t="shared" si="9"/>
        <v>3.3359683484590554E-3</v>
      </c>
      <c r="V10">
        <f t="shared" si="9"/>
        <v>2.769633876261916E-3</v>
      </c>
      <c r="W10">
        <f t="shared" si="9"/>
        <v>2.3079418539215944E-3</v>
      </c>
      <c r="X10">
        <f t="shared" si="9"/>
        <v>1.9291759951352014E-3</v>
      </c>
      <c r="Y10">
        <f t="shared" si="9"/>
        <v>1.0098632337981419E-2</v>
      </c>
    </row>
    <row r="11" spans="1:38" x14ac:dyDescent="0.3">
      <c r="A11" t="s">
        <v>41</v>
      </c>
      <c r="B11" t="s">
        <v>17</v>
      </c>
      <c r="C11">
        <v>100</v>
      </c>
      <c r="E11" t="s">
        <v>25</v>
      </c>
      <c r="F11">
        <f>F9/SUM($F$9:$AI$9)</f>
        <v>0.46850571524387358</v>
      </c>
      <c r="G11">
        <f t="shared" ref="G11:Y11" si="10">G9/SUM($F$9:$AI$9)</f>
        <v>0.2247169438037977</v>
      </c>
      <c r="H11">
        <f t="shared" si="10"/>
        <v>0.12409971913806039</v>
      </c>
      <c r="I11">
        <f t="shared" si="10"/>
        <v>7.1533818671282987E-2</v>
      </c>
      <c r="J11">
        <f t="shared" si="10"/>
        <v>4.1995408737462332E-2</v>
      </c>
      <c r="K11">
        <f t="shared" si="10"/>
        <v>2.5213423090821408E-2</v>
      </c>
      <c r="L11">
        <f t="shared" si="10"/>
        <v>1.5511635814211635E-2</v>
      </c>
      <c r="M11">
        <f t="shared" si="10"/>
        <v>9.7586067241352444E-3</v>
      </c>
      <c r="N11">
        <f t="shared" si="10"/>
        <v>6.2575743163859662E-3</v>
      </c>
      <c r="O11">
        <f t="shared" si="10"/>
        <v>4.0769038020250659E-3</v>
      </c>
      <c r="P11">
        <f t="shared" si="10"/>
        <v>2.6913413970529186E-3</v>
      </c>
      <c r="Q11">
        <f t="shared" si="10"/>
        <v>1.7961065372858985E-3</v>
      </c>
      <c r="R11">
        <f t="shared" si="10"/>
        <v>1.2095118217129504E-3</v>
      </c>
      <c r="S11">
        <f t="shared" si="10"/>
        <v>8.2061640606791121E-4</v>
      </c>
      <c r="T11">
        <f t="shared" si="10"/>
        <v>5.6024656651279092E-4</v>
      </c>
      <c r="U11">
        <f t="shared" si="10"/>
        <v>3.8448591555842611E-4</v>
      </c>
      <c r="V11">
        <f t="shared" si="10"/>
        <v>2.6501782735306896E-4</v>
      </c>
      <c r="W11">
        <f t="shared" si="10"/>
        <v>1.8334014850592825E-4</v>
      </c>
      <c r="X11">
        <f t="shared" si="10"/>
        <v>1.2722541204769093E-4</v>
      </c>
      <c r="Y11">
        <f t="shared" si="10"/>
        <v>2.9235862584607944E-4</v>
      </c>
    </row>
    <row r="12" spans="1:38" x14ac:dyDescent="0.3">
      <c r="A12" t="s">
        <v>42</v>
      </c>
      <c r="B12" t="s">
        <v>18</v>
      </c>
      <c r="C12">
        <v>20</v>
      </c>
      <c r="E12" t="s">
        <v>19</v>
      </c>
      <c r="F12">
        <f t="shared" ref="F12:Y12" si="11">1/(1+EXP(-(F2-vul50_)/vulsd))</f>
        <v>6.1754854115866016E-2</v>
      </c>
      <c r="G12">
        <f t="shared" si="11"/>
        <v>0.2375452972973815</v>
      </c>
      <c r="H12">
        <f t="shared" si="11"/>
        <v>0.53792613484806096</v>
      </c>
      <c r="I12">
        <f t="shared" si="11"/>
        <v>0.78068695252266385</v>
      </c>
      <c r="J12">
        <f t="shared" si="11"/>
        <v>0.90179639891565289</v>
      </c>
      <c r="K12">
        <f t="shared" si="11"/>
        <v>0.95350814524763217</v>
      </c>
      <c r="L12">
        <f t="shared" si="11"/>
        <v>0.97592412598518374</v>
      </c>
      <c r="M12">
        <f t="shared" si="11"/>
        <v>0.98634429022259162</v>
      </c>
      <c r="N12">
        <f t="shared" si="11"/>
        <v>0.99158803946667096</v>
      </c>
      <c r="O12">
        <f t="shared" si="11"/>
        <v>0.99443100501176829</v>
      </c>
      <c r="P12">
        <f t="shared" si="11"/>
        <v>0.9960774726686924</v>
      </c>
      <c r="Q12">
        <f t="shared" si="11"/>
        <v>0.99708701584969106</v>
      </c>
      <c r="R12">
        <f t="shared" si="11"/>
        <v>0.99773704120705853</v>
      </c>
      <c r="S12">
        <f t="shared" si="11"/>
        <v>0.99817339231495938</v>
      </c>
      <c r="T12">
        <f t="shared" si="11"/>
        <v>0.99847687486754066</v>
      </c>
      <c r="U12">
        <f t="shared" si="11"/>
        <v>0.99869439678302374</v>
      </c>
      <c r="V12">
        <f t="shared" si="11"/>
        <v>0.99885433988968975</v>
      </c>
      <c r="W12">
        <f t="shared" si="11"/>
        <v>0.99897452161395139</v>
      </c>
      <c r="X12">
        <f t="shared" si="11"/>
        <v>0.99906650138234288</v>
      </c>
      <c r="Y12">
        <f t="shared" si="11"/>
        <v>0.99913800268522523</v>
      </c>
    </row>
    <row r="13" spans="1:38" x14ac:dyDescent="0.3">
      <c r="A13" t="s">
        <v>43</v>
      </c>
      <c r="B13" t="s">
        <v>24</v>
      </c>
      <c r="C13">
        <v>0.17</v>
      </c>
    </row>
    <row r="14" spans="1:38" x14ac:dyDescent="0.3">
      <c r="A14" t="s">
        <v>44</v>
      </c>
      <c r="B14" t="s">
        <v>30</v>
      </c>
      <c r="C14">
        <f>SUMPRODUCT(survship,fecundity,pmature)</f>
        <v>15.519790234608823</v>
      </c>
      <c r="E14" t="s">
        <v>57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16</v>
      </c>
      <c r="V14">
        <v>17</v>
      </c>
      <c r="W14">
        <v>18</v>
      </c>
      <c r="X14">
        <v>19</v>
      </c>
      <c r="Y14">
        <v>20</v>
      </c>
      <c r="Z14" t="s">
        <v>20</v>
      </c>
      <c r="AA14" t="s">
        <v>58</v>
      </c>
      <c r="AB14" t="s">
        <v>59</v>
      </c>
      <c r="AC14" t="s">
        <v>60</v>
      </c>
      <c r="AD14" t="s">
        <v>61</v>
      </c>
      <c r="AE14" t="s">
        <v>62</v>
      </c>
      <c r="AF14" t="s">
        <v>65</v>
      </c>
      <c r="AG14" t="s">
        <v>64</v>
      </c>
      <c r="AH14" t="s">
        <v>66</v>
      </c>
      <c r="AI14" t="s">
        <v>67</v>
      </c>
      <c r="AJ14" t="s">
        <v>68</v>
      </c>
      <c r="AK14" t="s">
        <v>69</v>
      </c>
      <c r="AL14" t="s">
        <v>70</v>
      </c>
    </row>
    <row r="15" spans="1:38" x14ac:dyDescent="0.3">
      <c r="A15" t="s">
        <v>45</v>
      </c>
      <c r="B15" t="s">
        <v>46</v>
      </c>
      <c r="C15">
        <f>(maxsj*epro-1)/(sjscale*epro)</f>
        <v>2455.3233515028155</v>
      </c>
      <c r="E15">
        <v>1</v>
      </c>
      <c r="F15">
        <f t="shared" ref="F15:Y15" si="12">ro*F8</f>
        <v>2455.3233515028155</v>
      </c>
      <c r="G15">
        <f t="shared" si="12"/>
        <v>1190.1812035270259</v>
      </c>
      <c r="H15">
        <f t="shared" si="12"/>
        <v>684.93600676335643</v>
      </c>
      <c r="I15">
        <f t="shared" si="12"/>
        <v>434.55079954344785</v>
      </c>
      <c r="J15">
        <f t="shared" si="12"/>
        <v>294.15078622164071</v>
      </c>
      <c r="K15">
        <f t="shared" si="12"/>
        <v>208.58026565660546</v>
      </c>
      <c r="L15">
        <f t="shared" si="12"/>
        <v>153.1457468769525</v>
      </c>
      <c r="M15">
        <f t="shared" si="12"/>
        <v>115.51030562190788</v>
      </c>
      <c r="N15">
        <f t="shared" si="12"/>
        <v>88.991358186414516</v>
      </c>
      <c r="O15">
        <f t="shared" si="12"/>
        <v>69.734320706933488</v>
      </c>
      <c r="P15">
        <f t="shared" si="12"/>
        <v>55.400249372970904</v>
      </c>
      <c r="Q15">
        <f t="shared" si="12"/>
        <v>44.509032405662673</v>
      </c>
      <c r="R15">
        <f t="shared" si="12"/>
        <v>36.090179868538691</v>
      </c>
      <c r="S15">
        <f t="shared" si="12"/>
        <v>29.487624269836136</v>
      </c>
      <c r="T15">
        <f t="shared" si="12"/>
        <v>24.2458966882038</v>
      </c>
      <c r="U15">
        <f t="shared" si="12"/>
        <v>20.041301703120869</v>
      </c>
      <c r="V15">
        <f t="shared" si="12"/>
        <v>16.638967257284953</v>
      </c>
      <c r="W15">
        <f t="shared" si="12"/>
        <v>13.86528712991789</v>
      </c>
      <c r="X15">
        <f t="shared" si="12"/>
        <v>11.5897976594359</v>
      </c>
      <c r="Y15">
        <f t="shared" si="12"/>
        <v>60.668962152433487</v>
      </c>
      <c r="Z15">
        <f t="shared" ref="Z15:Z46" si="13">SUMPRODUCT(F15:Y15,fecundity,pmature)</f>
        <v>38106.103373460406</v>
      </c>
      <c r="AA15">
        <v>0.99</v>
      </c>
      <c r="AB15">
        <f>SUM(F15:Y15)</f>
        <v>6007.6414431145076</v>
      </c>
      <c r="AC15">
        <f t="shared" ref="AC15:AC46" si="14">SUMPRODUCT(F15:Y15,Weight)</f>
        <v>52926.915567079173</v>
      </c>
      <c r="AD15">
        <f t="shared" ref="AD15:AD46" si="15">SUMPRODUCT(F15:Y15,Weight,vul)</f>
        <v>46258.496544150104</v>
      </c>
      <c r="AE15">
        <f>AD15*AA15</f>
        <v>45795.911578708605</v>
      </c>
      <c r="AF15">
        <v>-5.9856620803268841E-3</v>
      </c>
      <c r="AG15">
        <f ca="1">_xlfn.NORM.INV(RAND(),0,0.3)</f>
        <v>2.6936028805754526E-2</v>
      </c>
      <c r="AH15">
        <v>1</v>
      </c>
      <c r="AI15">
        <f t="shared" ref="AI15:AI46" si="16">1/(1+EXP(-(AL15-erh)/ersd))</f>
        <v>0.99435710577330805</v>
      </c>
      <c r="AJ15">
        <f>AH15*AI15</f>
        <v>0.99435710577330805</v>
      </c>
      <c r="AK15">
        <f t="shared" ref="AK15:AK46" si="17">AE15-cpe*AJ15</f>
        <v>45795.513835866295</v>
      </c>
      <c r="AL15">
        <f t="shared" ref="AL15:AL46" si="18">q*AD15-cpe</f>
        <v>45.858496544150107</v>
      </c>
    </row>
    <row r="16" spans="1:38" x14ac:dyDescent="0.3">
      <c r="A16" t="s">
        <v>47</v>
      </c>
      <c r="B16" t="s">
        <v>48</v>
      </c>
      <c r="C16">
        <f>SUMPRODUCT(fecundity, pmature,survshiphr)</f>
        <v>7.3429140509430058</v>
      </c>
      <c r="E16">
        <v>2</v>
      </c>
      <c r="F16">
        <f t="shared" ref="F16:F47" si="19">Z15*maxsj/(1+sjscale*EXP(AF15)*Z15)</f>
        <v>2466.708511182022</v>
      </c>
      <c r="G16">
        <f>F15*F$6*(1-F$12*$AA15)</f>
        <v>1117.4167315977213</v>
      </c>
      <c r="H16">
        <f t="shared" ref="H16:W16" si="20">G15*G$6*(1-G$12*$AA15)</f>
        <v>523.85971268063645</v>
      </c>
      <c r="I16">
        <f t="shared" si="20"/>
        <v>203.13212986984186</v>
      </c>
      <c r="J16">
        <f t="shared" si="20"/>
        <v>66.807502152897641</v>
      </c>
      <c r="K16">
        <f t="shared" si="20"/>
        <v>22.364302527148403</v>
      </c>
      <c r="L16">
        <f t="shared" si="20"/>
        <v>8.5802869903182231</v>
      </c>
      <c r="M16">
        <f t="shared" si="20"/>
        <v>3.9083045061293946</v>
      </c>
      <c r="N16">
        <f t="shared" si="20"/>
        <v>2.0930013403543102</v>
      </c>
      <c r="O16">
        <f t="shared" si="20"/>
        <v>1.278079537138519</v>
      </c>
      <c r="P16">
        <f t="shared" si="20"/>
        <v>0.8594409677235203</v>
      </c>
      <c r="Q16">
        <f t="shared" si="20"/>
        <v>0.6179323411968799</v>
      </c>
      <c r="R16">
        <f t="shared" si="20"/>
        <v>0.46498061940485208</v>
      </c>
      <c r="S16">
        <f t="shared" si="20"/>
        <v>0.3609382285364976</v>
      </c>
      <c r="T16">
        <f t="shared" si="20"/>
        <v>0.28630383069119841</v>
      </c>
      <c r="U16">
        <f t="shared" si="20"/>
        <v>0.23063317323931934</v>
      </c>
      <c r="V16">
        <f t="shared" si="20"/>
        <v>0.18789632285934152</v>
      </c>
      <c r="W16">
        <f t="shared" si="20"/>
        <v>0.15437892861809621</v>
      </c>
      <c r="X16">
        <f t="shared" ref="X16" si="21">W15*W$6*(1-W$12*$AA15)</f>
        <v>0.12766421272280268</v>
      </c>
      <c r="Y16">
        <f>X15*X$6*(1-X$12*$AA15)+Y15*Y$6*(1-Y$12*$AA15)</f>
        <v>0.65915068581916103</v>
      </c>
      <c r="Z16">
        <f t="shared" si="13"/>
        <v>4592.5571721580109</v>
      </c>
      <c r="AA16">
        <v>0</v>
      </c>
      <c r="AB16">
        <f t="shared" ref="AB16:AB79" si="22">SUM(F16:Y16)</f>
        <v>4420.097881695021</v>
      </c>
      <c r="AC16">
        <f t="shared" si="14"/>
        <v>10731.64392434406</v>
      </c>
      <c r="AD16">
        <f t="shared" si="15"/>
        <v>5823.3153807943509</v>
      </c>
      <c r="AE16">
        <f t="shared" ref="AE16:AE79" si="23">AD16*AA16</f>
        <v>0</v>
      </c>
      <c r="AF16">
        <v>-0.50205221546272327</v>
      </c>
      <c r="AG16">
        <f t="shared" ref="AG16:AG79" ca="1" si="24">_xlfn.NORM.INV(RAND(),0,0.3)</f>
        <v>0.27478089205130862</v>
      </c>
      <c r="AH16">
        <f t="shared" ref="AH16:AH47" si="25">AH15*(1-dep)+pinv*AK15</f>
        <v>2290.2756917933148</v>
      </c>
      <c r="AI16">
        <f t="shared" si="16"/>
        <v>5.1400590811268361E-2</v>
      </c>
      <c r="AJ16">
        <f t="shared" ref="AJ16:AJ79" si="26">AH16*AI16</f>
        <v>117.72152367886274</v>
      </c>
      <c r="AK16">
        <f t="shared" si="17"/>
        <v>-47.088609471545098</v>
      </c>
      <c r="AL16">
        <f t="shared" si="18"/>
        <v>5.4233153807943504</v>
      </c>
    </row>
    <row r="17" spans="1:38" x14ac:dyDescent="0.3">
      <c r="A17" t="s">
        <v>49</v>
      </c>
      <c r="B17" t="s">
        <v>50</v>
      </c>
      <c r="C17">
        <f>MAX(0,(maxsj*eprh-1)/(sjscale*eprh))</f>
        <v>1654.2624694042961</v>
      </c>
      <c r="E17">
        <v>3</v>
      </c>
      <c r="F17">
        <f t="shared" si="19"/>
        <v>1045.5946145016092</v>
      </c>
      <c r="G17">
        <f t="shared" ref="G17:G80" si="27">F16*F$6*(1-F$12*$AA16)</f>
        <v>1195.6999890837437</v>
      </c>
      <c r="H17">
        <f t="shared" ref="H17:H80" si="28">G16*G$6*(1-G$12*$AA16)</f>
        <v>643.06086481874536</v>
      </c>
      <c r="I17">
        <f t="shared" ref="I17:I80" si="29">H16*H$6*(1-H$12*$AA16)</f>
        <v>332.35755566376832</v>
      </c>
      <c r="J17">
        <f t="shared" ref="J17:J80" si="30">I16*I$6*(1-I$12*$AA16)</f>
        <v>137.50170468186255</v>
      </c>
      <c r="K17">
        <f t="shared" ref="K17:K80" si="31">J16*J$6*(1-J$12*$AA16)</f>
        <v>47.372732624300738</v>
      </c>
      <c r="L17">
        <f t="shared" ref="L17:L80" si="32">K16*K$6*(1-K$12*$AA16)</f>
        <v>16.420526664497483</v>
      </c>
      <c r="M17">
        <f t="shared" ref="M17:M80" si="33">L16*L$6*(1-L$12*$AA16)</f>
        <v>6.4716885240806796</v>
      </c>
      <c r="N17">
        <f t="shared" ref="N17:N80" si="34">M16*M$6*(1-M$12*$AA16)</f>
        <v>3.0110328626866134</v>
      </c>
      <c r="O17">
        <f t="shared" ref="O17:O80" si="35">N16*N$6*(1-N$12*$AA16)</f>
        <v>1.6400921357169549</v>
      </c>
      <c r="P17">
        <f t="shared" ref="P17:P80" si="36">O16*O$6*(1-O$12*$AA16)</f>
        <v>1.0153669578791085</v>
      </c>
      <c r="Q17">
        <f t="shared" ref="Q17:Q80" si="37">P16*P$6*(1-P$12*$AA16)</f>
        <v>0.69048219667082156</v>
      </c>
      <c r="R17">
        <f t="shared" ref="R17:R80" si="38">Q16*Q$6*(1-Q$12*$AA16)</f>
        <v>0.50105086844227442</v>
      </c>
      <c r="S17">
        <f t="shared" ref="S17:S80" si="39">R16*R$6*(1-R$12*$AA16)</f>
        <v>0.37991425500537768</v>
      </c>
      <c r="T17">
        <f t="shared" ref="T17:T80" si="40">S16*S$6*(1-S$12*$AA16)</f>
        <v>0.2967777573343261</v>
      </c>
      <c r="U17">
        <f t="shared" ref="U17:U80" si="41">T16*T$6*(1-T$12*$AA16)</f>
        <v>0.23665453678325568</v>
      </c>
      <c r="V17">
        <f t="shared" ref="V17:V80" si="42">U16*U$6*(1-U$12*$AA16)</f>
        <v>0.19147946948851038</v>
      </c>
      <c r="W17">
        <f t="shared" ref="W17:W80" si="43">V16*V$6*(1-V$12*$AA16)</f>
        <v>0.1565744091454887</v>
      </c>
      <c r="X17">
        <f t="shared" ref="X17:X80" si="44">W16*W$6*(1-W$12*$AA16)</f>
        <v>0.12904316577069178</v>
      </c>
      <c r="Y17">
        <f t="shared" ref="Y17:Y80" si="45">X16*X$6*(1-X$12*$AA16)+Y16*Y$6*(1-Y$12*$AA16)</f>
        <v>0.66061262223944017</v>
      </c>
      <c r="Z17">
        <f t="shared" si="13"/>
        <v>8284.2206687135349</v>
      </c>
      <c r="AA17">
        <v>0</v>
      </c>
      <c r="AB17">
        <f t="shared" si="22"/>
        <v>3433.3887577997712</v>
      </c>
      <c r="AC17">
        <f t="shared" si="14"/>
        <v>14094.137948353356</v>
      </c>
      <c r="AD17">
        <f t="shared" si="15"/>
        <v>8967.122867926706</v>
      </c>
      <c r="AE17">
        <f t="shared" si="23"/>
        <v>0</v>
      </c>
      <c r="AF17">
        <v>0.36904535770723218</v>
      </c>
      <c r="AG17">
        <f t="shared" ca="1" si="24"/>
        <v>0.29685143146091975</v>
      </c>
      <c r="AH17">
        <f t="shared" si="25"/>
        <v>1142.7834154230802</v>
      </c>
      <c r="AI17">
        <f t="shared" si="16"/>
        <v>9.2240897952543116E-2</v>
      </c>
      <c r="AJ17">
        <f t="shared" si="26"/>
        <v>105.41136840389903</v>
      </c>
      <c r="AK17">
        <f t="shared" si="17"/>
        <v>-42.164547361559613</v>
      </c>
      <c r="AL17">
        <f t="shared" si="18"/>
        <v>8.567122867926706</v>
      </c>
    </row>
    <row r="18" spans="1:38" x14ac:dyDescent="0.3">
      <c r="A18" t="s">
        <v>51</v>
      </c>
      <c r="B18" t="s">
        <v>53</v>
      </c>
      <c r="C18">
        <f>SUMPRODUCT(survshiphr,Weight,vul)</f>
        <v>7.8367308689542892</v>
      </c>
      <c r="E18">
        <v>4</v>
      </c>
      <c r="F18">
        <f t="shared" si="19"/>
        <v>1136.2445881417293</v>
      </c>
      <c r="G18">
        <f t="shared" si="27"/>
        <v>506.83632195621828</v>
      </c>
      <c r="H18">
        <f t="shared" si="28"/>
        <v>688.11200629199948</v>
      </c>
      <c r="I18">
        <f t="shared" si="29"/>
        <v>407.98353452402671</v>
      </c>
      <c r="J18">
        <f t="shared" si="30"/>
        <v>224.97539161799534</v>
      </c>
      <c r="K18">
        <f t="shared" si="31"/>
        <v>97.501497307468355</v>
      </c>
      <c r="L18">
        <f t="shared" si="32"/>
        <v>34.782449319988949</v>
      </c>
      <c r="M18">
        <f t="shared" si="33"/>
        <v>12.385195750899692</v>
      </c>
      <c r="N18">
        <f t="shared" si="34"/>
        <v>4.9859131478926795</v>
      </c>
      <c r="O18">
        <f t="shared" si="35"/>
        <v>2.3594687797197689</v>
      </c>
      <c r="P18">
        <f t="shared" si="36"/>
        <v>1.302966923492719</v>
      </c>
      <c r="Q18">
        <f t="shared" si="37"/>
        <v>0.81575446578999478</v>
      </c>
      <c r="R18">
        <f t="shared" si="38"/>
        <v>0.55987796918953581</v>
      </c>
      <c r="S18">
        <f t="shared" si="39"/>
        <v>0.40938559471078423</v>
      </c>
      <c r="T18">
        <f t="shared" si="40"/>
        <v>0.3123806005171772</v>
      </c>
      <c r="U18">
        <f t="shared" si="41"/>
        <v>0.24531213054316825</v>
      </c>
      <c r="V18">
        <f t="shared" si="42"/>
        <v>0.19647860938151265</v>
      </c>
      <c r="W18">
        <f t="shared" si="43"/>
        <v>0.15956025292255799</v>
      </c>
      <c r="X18">
        <f t="shared" si="44"/>
        <v>0.13087833693154036</v>
      </c>
      <c r="Y18">
        <f t="shared" si="45"/>
        <v>0.66299615612897311</v>
      </c>
      <c r="Z18">
        <f t="shared" si="13"/>
        <v>12730.833275218592</v>
      </c>
      <c r="AA18">
        <v>0</v>
      </c>
      <c r="AB18">
        <f t="shared" si="22"/>
        <v>3120.9619578775464</v>
      </c>
      <c r="AC18">
        <f t="shared" si="14"/>
        <v>16730.625816983098</v>
      </c>
      <c r="AD18">
        <v>2</v>
      </c>
      <c r="AE18">
        <f t="shared" si="23"/>
        <v>0</v>
      </c>
      <c r="AF18">
        <v>-0.20861067861178409</v>
      </c>
      <c r="AG18">
        <f t="shared" ca="1" si="24"/>
        <v>-8.0646119773084404E-2</v>
      </c>
      <c r="AH18">
        <f t="shared" si="25"/>
        <v>569.28348034346209</v>
      </c>
      <c r="AI18">
        <f t="shared" si="16"/>
        <v>1.6632897340694404E-2</v>
      </c>
      <c r="AJ18">
        <f t="shared" si="26"/>
        <v>9.4688336863060254</v>
      </c>
      <c r="AK18">
        <f t="shared" si="17"/>
        <v>-3.7875334745224105</v>
      </c>
      <c r="AL18">
        <f t="shared" si="18"/>
        <v>-0.39800000000000002</v>
      </c>
    </row>
    <row r="19" spans="1:38" x14ac:dyDescent="0.3">
      <c r="A19" t="s">
        <v>52</v>
      </c>
      <c r="B19" t="s">
        <v>54</v>
      </c>
      <c r="C19">
        <f>yprh*req*hr</f>
        <v>2203.8816590866436</v>
      </c>
      <c r="E19">
        <v>5</v>
      </c>
      <c r="F19">
        <f t="shared" si="19"/>
        <v>1879.9987978966476</v>
      </c>
      <c r="G19">
        <f t="shared" si="27"/>
        <v>550.77753835879753</v>
      </c>
      <c r="H19">
        <f t="shared" si="28"/>
        <v>291.67864978421846</v>
      </c>
      <c r="I19">
        <f t="shared" si="29"/>
        <v>436.56578068167596</v>
      </c>
      <c r="J19">
        <f t="shared" si="30"/>
        <v>276.16719971936789</v>
      </c>
      <c r="K19">
        <f t="shared" si="31"/>
        <v>159.52847705299794</v>
      </c>
      <c r="L19">
        <f t="shared" si="32"/>
        <v>71.588458187873343</v>
      </c>
      <c r="M19">
        <f t="shared" si="33"/>
        <v>26.234691025788386</v>
      </c>
      <c r="N19">
        <f t="shared" si="34"/>
        <v>9.5417927027641198</v>
      </c>
      <c r="O19">
        <f t="shared" si="35"/>
        <v>3.9070003375355031</v>
      </c>
      <c r="P19">
        <f t="shared" si="36"/>
        <v>1.8744738237798295</v>
      </c>
      <c r="Q19">
        <f t="shared" si="37"/>
        <v>1.0468147287715728</v>
      </c>
      <c r="R19">
        <f t="shared" si="38"/>
        <v>0.66145507569333273</v>
      </c>
      <c r="S19">
        <f t="shared" si="39"/>
        <v>0.45745051015420168</v>
      </c>
      <c r="T19">
        <f t="shared" si="40"/>
        <v>0.33661310738926153</v>
      </c>
      <c r="U19">
        <f t="shared" si="41"/>
        <v>0.25820921130183278</v>
      </c>
      <c r="V19">
        <f t="shared" si="42"/>
        <v>0.20366643686058442</v>
      </c>
      <c r="W19">
        <f t="shared" si="43"/>
        <v>0.1637260469257138</v>
      </c>
      <c r="X19">
        <f t="shared" si="44"/>
        <v>0.13337416156861182</v>
      </c>
      <c r="Y19">
        <f t="shared" si="45"/>
        <v>0.6665360813511072</v>
      </c>
      <c r="Z19">
        <f t="shared" si="13"/>
        <v>17039.781820137581</v>
      </c>
      <c r="AA19">
        <v>0</v>
      </c>
      <c r="AB19">
        <f t="shared" si="22"/>
        <v>3711.7907049314631</v>
      </c>
      <c r="AC19">
        <f t="shared" si="14"/>
        <v>19043.786716885552</v>
      </c>
      <c r="AD19">
        <f t="shared" si="15"/>
        <v>14958.32738086801</v>
      </c>
      <c r="AE19">
        <f t="shared" si="23"/>
        <v>0</v>
      </c>
      <c r="AF19">
        <v>-0.15751346275297431</v>
      </c>
      <c r="AG19">
        <f t="shared" ca="1" si="24"/>
        <v>-0.72174629094056508</v>
      </c>
      <c r="AH19">
        <f t="shared" si="25"/>
        <v>284.4523634980049</v>
      </c>
      <c r="AI19">
        <f t="shared" si="16"/>
        <v>0.25193202813348464</v>
      </c>
      <c r="AJ19">
        <f t="shared" si="26"/>
        <v>71.662660843415566</v>
      </c>
      <c r="AK19">
        <f t="shared" si="17"/>
        <v>-28.665064337366228</v>
      </c>
      <c r="AL19">
        <f t="shared" si="18"/>
        <v>14.558327380868009</v>
      </c>
    </row>
    <row r="20" spans="1:38" x14ac:dyDescent="0.3">
      <c r="A20" t="s">
        <v>82</v>
      </c>
      <c r="B20" t="s">
        <v>77</v>
      </c>
      <c r="C20">
        <v>0.05</v>
      </c>
      <c r="E20">
        <v>6</v>
      </c>
      <c r="F20">
        <f t="shared" si="19"/>
        <v>2103.1959369844094</v>
      </c>
      <c r="G20">
        <f t="shared" si="27"/>
        <v>911.30124695815584</v>
      </c>
      <c r="H20">
        <f t="shared" si="28"/>
        <v>316.96632968196582</v>
      </c>
      <c r="I20">
        <f t="shared" si="29"/>
        <v>185.05260231891555</v>
      </c>
      <c r="J20">
        <f t="shared" si="30"/>
        <v>295.51474248786849</v>
      </c>
      <c r="K20">
        <f t="shared" si="31"/>
        <v>195.82823021830396</v>
      </c>
      <c r="L20">
        <f t="shared" si="32"/>
        <v>117.13048542495443</v>
      </c>
      <c r="M20">
        <f t="shared" si="33"/>
        <v>53.995653505979853</v>
      </c>
      <c r="N20">
        <f t="shared" si="34"/>
        <v>20.21170988524381</v>
      </c>
      <c r="O20">
        <f t="shared" si="35"/>
        <v>7.4770230055350444</v>
      </c>
      <c r="P20">
        <f t="shared" si="36"/>
        <v>3.1039062373518966</v>
      </c>
      <c r="Q20">
        <f t="shared" si="37"/>
        <v>1.5059682422095346</v>
      </c>
      <c r="R20">
        <f t="shared" si="38"/>
        <v>0.84881045056362692</v>
      </c>
      <c r="S20">
        <f t="shared" si="39"/>
        <v>0.54044448696206437</v>
      </c>
      <c r="T20">
        <f t="shared" si="40"/>
        <v>0.37613399125240998</v>
      </c>
      <c r="U20">
        <f t="shared" si="41"/>
        <v>0.27823944517982635</v>
      </c>
      <c r="V20">
        <f t="shared" si="42"/>
        <v>0.21437402999185104</v>
      </c>
      <c r="W20">
        <f t="shared" si="43"/>
        <v>0.16971567899221177</v>
      </c>
      <c r="X20">
        <f t="shared" si="44"/>
        <v>0.13685628993242258</v>
      </c>
      <c r="Y20">
        <f t="shared" si="45"/>
        <v>0.67160093160533596</v>
      </c>
      <c r="Z20">
        <f t="shared" si="13"/>
        <v>17978.403564557204</v>
      </c>
      <c r="AA20">
        <v>0</v>
      </c>
      <c r="AB20">
        <f t="shared" si="22"/>
        <v>4214.5200102553727</v>
      </c>
      <c r="AC20">
        <f t="shared" si="14"/>
        <v>21399.173555323061</v>
      </c>
      <c r="AD20">
        <f t="shared" si="15"/>
        <v>16965.868919740544</v>
      </c>
      <c r="AE20">
        <f t="shared" si="23"/>
        <v>0</v>
      </c>
      <c r="AF20">
        <v>0.28394882436998115</v>
      </c>
      <c r="AG20">
        <f t="shared" ca="1" si="24"/>
        <v>-0.29889536945990502</v>
      </c>
      <c r="AH20">
        <f t="shared" si="25"/>
        <v>140.79292853213414</v>
      </c>
      <c r="AI20">
        <f t="shared" si="16"/>
        <v>0.3347394687864888</v>
      </c>
      <c r="AJ20">
        <f t="shared" si="26"/>
        <v>47.128950105740664</v>
      </c>
      <c r="AK20">
        <f t="shared" si="17"/>
        <v>-18.851580042296266</v>
      </c>
      <c r="AL20">
        <f t="shared" si="18"/>
        <v>16.565868919740545</v>
      </c>
    </row>
    <row r="21" spans="1:38" x14ac:dyDescent="0.3">
      <c r="A21" t="s">
        <v>72</v>
      </c>
      <c r="B21" t="s">
        <v>78</v>
      </c>
      <c r="C21">
        <v>0.4</v>
      </c>
      <c r="E21">
        <v>7</v>
      </c>
      <c r="F21">
        <f t="shared" si="19"/>
        <v>1628.5856806419504</v>
      </c>
      <c r="G21">
        <f t="shared" si="27"/>
        <v>1019.4927156951226</v>
      </c>
      <c r="H21">
        <f t="shared" si="28"/>
        <v>524.44370252215379</v>
      </c>
      <c r="I21">
        <f t="shared" si="29"/>
        <v>201.09611793155216</v>
      </c>
      <c r="J21">
        <f t="shared" si="30"/>
        <v>125.26353310512593</v>
      </c>
      <c r="K21">
        <f t="shared" si="31"/>
        <v>209.5474375075058</v>
      </c>
      <c r="L21">
        <f t="shared" si="32"/>
        <v>143.78282855266949</v>
      </c>
      <c r="M21">
        <f t="shared" si="33"/>
        <v>88.345765030939049</v>
      </c>
      <c r="N21">
        <f t="shared" si="34"/>
        <v>41.599288615758198</v>
      </c>
      <c r="O21">
        <f t="shared" si="35"/>
        <v>15.838053131188834</v>
      </c>
      <c r="P21">
        <f t="shared" si="36"/>
        <v>5.940101443232332</v>
      </c>
      <c r="Q21">
        <f t="shared" si="37"/>
        <v>2.4937047191314026</v>
      </c>
      <c r="R21">
        <f t="shared" si="38"/>
        <v>1.2211153961355126</v>
      </c>
      <c r="S21">
        <f t="shared" si="39"/>
        <v>0.69352393736196705</v>
      </c>
      <c r="T21">
        <f t="shared" si="40"/>
        <v>0.44437493765801894</v>
      </c>
      <c r="U21">
        <f t="shared" si="41"/>
        <v>0.31090682668610448</v>
      </c>
      <c r="V21">
        <f t="shared" si="42"/>
        <v>0.23100380836596709</v>
      </c>
      <c r="W21">
        <f t="shared" si="43"/>
        <v>0.1786383393316236</v>
      </c>
      <c r="X21">
        <f t="shared" si="44"/>
        <v>0.14186293877097364</v>
      </c>
      <c r="Y21">
        <f t="shared" si="45"/>
        <v>0.67877315474925826</v>
      </c>
      <c r="Z21">
        <f t="shared" si="13"/>
        <v>17754.128835934265</v>
      </c>
      <c r="AA21">
        <v>0</v>
      </c>
      <c r="AB21">
        <f t="shared" si="22"/>
        <v>4010.3291282353898</v>
      </c>
      <c r="AC21">
        <f t="shared" si="14"/>
        <v>23606.775774046124</v>
      </c>
      <c r="AD21">
        <f t="shared" si="15"/>
        <v>18836.257009597848</v>
      </c>
      <c r="AE21">
        <f t="shared" si="23"/>
        <v>0</v>
      </c>
      <c r="AF21">
        <v>0.25855048692085564</v>
      </c>
      <c r="AG21">
        <f t="shared" ca="1" si="24"/>
        <v>3.4687276227917258E-2</v>
      </c>
      <c r="AH21">
        <f t="shared" si="25"/>
        <v>69.453885263952259</v>
      </c>
      <c r="AI21">
        <f t="shared" si="16"/>
        <v>0.42244397942656525</v>
      </c>
      <c r="AJ21">
        <f t="shared" si="26"/>
        <v>29.34037567754007</v>
      </c>
      <c r="AK21">
        <f t="shared" si="17"/>
        <v>-11.736150271016029</v>
      </c>
      <c r="AL21">
        <f t="shared" si="18"/>
        <v>18.436257009597849</v>
      </c>
    </row>
    <row r="22" spans="1:38" x14ac:dyDescent="0.3">
      <c r="A22" t="s">
        <v>73</v>
      </c>
      <c r="B22" t="s">
        <v>79</v>
      </c>
      <c r="C22">
        <v>20</v>
      </c>
      <c r="E22">
        <v>8</v>
      </c>
      <c r="F22">
        <f t="shared" si="19"/>
        <v>1650.1454336969928</v>
      </c>
      <c r="G22">
        <f t="shared" si="27"/>
        <v>789.4325055992914</v>
      </c>
      <c r="H22">
        <f t="shared" si="28"/>
        <v>586.70668595942993</v>
      </c>
      <c r="I22">
        <f t="shared" si="29"/>
        <v>332.72806217831965</v>
      </c>
      <c r="J22">
        <f t="shared" si="30"/>
        <v>136.12351250494379</v>
      </c>
      <c r="K22">
        <f t="shared" si="31"/>
        <v>88.82349541797673</v>
      </c>
      <c r="L22">
        <f t="shared" si="32"/>
        <v>153.85587280856078</v>
      </c>
      <c r="M22">
        <f t="shared" si="33"/>
        <v>108.44831677007348</v>
      </c>
      <c r="N22">
        <f t="shared" si="34"/>
        <v>68.063274335497823</v>
      </c>
      <c r="O22">
        <f t="shared" si="35"/>
        <v>32.597526238839023</v>
      </c>
      <c r="P22">
        <f t="shared" si="36"/>
        <v>12.582500039510437</v>
      </c>
      <c r="Q22">
        <f t="shared" si="37"/>
        <v>4.7723281144424456</v>
      </c>
      <c r="R22">
        <f t="shared" si="38"/>
        <v>2.0220222051159671</v>
      </c>
      <c r="S22">
        <f t="shared" si="39"/>
        <v>0.99771716634600638</v>
      </c>
      <c r="T22">
        <f t="shared" si="40"/>
        <v>0.57024294606450565</v>
      </c>
      <c r="U22">
        <f t="shared" si="41"/>
        <v>0.36731378960477018</v>
      </c>
      <c r="V22">
        <f t="shared" si="42"/>
        <v>0.25812537458536866</v>
      </c>
      <c r="W22">
        <f t="shared" si="43"/>
        <v>0.19249596934547353</v>
      </c>
      <c r="X22">
        <f t="shared" si="44"/>
        <v>0.14932126451271174</v>
      </c>
      <c r="Y22">
        <f t="shared" si="45"/>
        <v>0.68899300984862089</v>
      </c>
      <c r="Z22">
        <f t="shared" si="13"/>
        <v>18960.699621350908</v>
      </c>
      <c r="AA22">
        <v>0.75179737539021907</v>
      </c>
      <c r="AB22">
        <f t="shared" si="22"/>
        <v>3969.5257453893018</v>
      </c>
      <c r="AC22">
        <f t="shared" si="14"/>
        <v>25514.776197224452</v>
      </c>
      <c r="AD22">
        <f t="shared" si="15"/>
        <v>20758.777884977244</v>
      </c>
      <c r="AE22">
        <f t="shared" si="23"/>
        <v>15606.394730234415</v>
      </c>
      <c r="AF22">
        <v>0.13557223380119687</v>
      </c>
      <c r="AG22">
        <f t="shared" ca="1" si="24"/>
        <v>0.29503780927072737</v>
      </c>
      <c r="AH22">
        <f t="shared" si="25"/>
        <v>34.140135118425327</v>
      </c>
      <c r="AI22">
        <f t="shared" si="16"/>
        <v>0.51793120113443314</v>
      </c>
      <c r="AJ22">
        <f t="shared" si="26"/>
        <v>17.682241188777873</v>
      </c>
      <c r="AK22">
        <f t="shared" si="17"/>
        <v>15599.321833758904</v>
      </c>
      <c r="AL22">
        <f t="shared" si="18"/>
        <v>20.358777884977247</v>
      </c>
    </row>
    <row r="23" spans="1:38" x14ac:dyDescent="0.3">
      <c r="A23" t="s">
        <v>74</v>
      </c>
      <c r="B23" t="s">
        <v>80</v>
      </c>
      <c r="C23">
        <v>5</v>
      </c>
      <c r="E23">
        <v>9</v>
      </c>
      <c r="F23">
        <f t="shared" si="19"/>
        <v>1830.83805276932</v>
      </c>
      <c r="G23">
        <f t="shared" si="27"/>
        <v>762.74698235106951</v>
      </c>
      <c r="H23">
        <f t="shared" si="28"/>
        <v>373.17629813161722</v>
      </c>
      <c r="I23">
        <f t="shared" si="29"/>
        <v>221.69603637618931</v>
      </c>
      <c r="J23">
        <f t="shared" si="30"/>
        <v>93.036794635349722</v>
      </c>
      <c r="K23">
        <f t="shared" si="31"/>
        <v>31.083875108432583</v>
      </c>
      <c r="L23">
        <f t="shared" si="32"/>
        <v>18.46647233222615</v>
      </c>
      <c r="M23">
        <f t="shared" si="33"/>
        <v>30.903353482454015</v>
      </c>
      <c r="N23">
        <f t="shared" si="34"/>
        <v>21.59525311272025</v>
      </c>
      <c r="O23">
        <f t="shared" si="35"/>
        <v>13.575159755073336</v>
      </c>
      <c r="P23">
        <f t="shared" si="36"/>
        <v>6.5361327767114616</v>
      </c>
      <c r="Q23">
        <f t="shared" si="37"/>
        <v>2.5388630319840968</v>
      </c>
      <c r="R23">
        <f t="shared" si="38"/>
        <v>0.96893060916913243</v>
      </c>
      <c r="S23">
        <f t="shared" si="39"/>
        <v>0.41286656234344177</v>
      </c>
      <c r="T23">
        <f t="shared" si="40"/>
        <v>0.20474273155554426</v>
      </c>
      <c r="U23">
        <f t="shared" si="41"/>
        <v>0.11753114703487265</v>
      </c>
      <c r="V23">
        <f t="shared" si="42"/>
        <v>7.5990294862119931E-2</v>
      </c>
      <c r="W23">
        <f t="shared" si="43"/>
        <v>5.3572761616433123E-2</v>
      </c>
      <c r="X23">
        <f t="shared" si="44"/>
        <v>4.006100910931263E-2</v>
      </c>
      <c r="Y23">
        <f t="shared" si="45"/>
        <v>0.17515460812032851</v>
      </c>
      <c r="Z23">
        <f t="shared" si="13"/>
        <v>7668.5225339718827</v>
      </c>
      <c r="AA23">
        <v>0</v>
      </c>
      <c r="AB23">
        <f t="shared" si="22"/>
        <v>3408.2421235869588</v>
      </c>
      <c r="AC23">
        <f t="shared" si="14"/>
        <v>12262.700351972169</v>
      </c>
      <c r="AD23">
        <f t="shared" si="15"/>
        <v>8511.6524290673042</v>
      </c>
      <c r="AE23">
        <f t="shared" si="23"/>
        <v>0</v>
      </c>
      <c r="AF23">
        <v>0.39896911834567089</v>
      </c>
      <c r="AG23">
        <f t="shared" ca="1" si="24"/>
        <v>-0.37058613910178362</v>
      </c>
      <c r="AH23">
        <f t="shared" si="25"/>
        <v>797.03615924715791</v>
      </c>
      <c r="AI23">
        <f t="shared" si="16"/>
        <v>8.4891434183362216E-2</v>
      </c>
      <c r="AJ23">
        <f t="shared" si="26"/>
        <v>67.661542654489907</v>
      </c>
      <c r="AK23">
        <f t="shared" si="17"/>
        <v>-27.064617061795964</v>
      </c>
      <c r="AL23">
        <f t="shared" si="18"/>
        <v>8.1116524290673038</v>
      </c>
    </row>
    <row r="24" spans="1:38" x14ac:dyDescent="0.3">
      <c r="A24" t="s">
        <v>75</v>
      </c>
      <c r="B24" t="s">
        <v>81</v>
      </c>
      <c r="C24">
        <v>0.5</v>
      </c>
      <c r="E24">
        <v>10</v>
      </c>
      <c r="F24">
        <f t="shared" si="19"/>
        <v>1077.5698678479528</v>
      </c>
      <c r="G24">
        <f t="shared" si="27"/>
        <v>887.47131239327825</v>
      </c>
      <c r="H24">
        <f t="shared" si="28"/>
        <v>438.95238028809854</v>
      </c>
      <c r="I24">
        <f t="shared" si="29"/>
        <v>236.75797026653552</v>
      </c>
      <c r="J24">
        <f t="shared" si="30"/>
        <v>150.06775610766636</v>
      </c>
      <c r="K24">
        <f t="shared" si="31"/>
        <v>65.971740514942113</v>
      </c>
      <c r="L24">
        <f t="shared" si="32"/>
        <v>22.822692522350167</v>
      </c>
      <c r="M24">
        <f t="shared" si="33"/>
        <v>13.928351954610907</v>
      </c>
      <c r="N24">
        <f t="shared" si="34"/>
        <v>23.808537118066905</v>
      </c>
      <c r="O24">
        <f t="shared" si="35"/>
        <v>16.922208369438437</v>
      </c>
      <c r="P24">
        <f t="shared" si="36"/>
        <v>10.784750293469274</v>
      </c>
      <c r="Q24">
        <f t="shared" si="37"/>
        <v>5.2511847664768672</v>
      </c>
      <c r="R24">
        <f t="shared" si="38"/>
        <v>2.058638854486357</v>
      </c>
      <c r="S24">
        <f t="shared" si="39"/>
        <v>0.79166858826408204</v>
      </c>
      <c r="T24">
        <f t="shared" si="40"/>
        <v>0.33947529733118681</v>
      </c>
      <c r="U24">
        <f t="shared" si="41"/>
        <v>0.16923733147069397</v>
      </c>
      <c r="V24">
        <f t="shared" si="42"/>
        <v>9.7578337784309729E-2</v>
      </c>
      <c r="W24">
        <f t="shared" si="43"/>
        <v>6.3322875816653384E-2</v>
      </c>
      <c r="X24">
        <f t="shared" si="44"/>
        <v>4.4780714699510948E-2</v>
      </c>
      <c r="Y24">
        <f t="shared" si="45"/>
        <v>0.18068635837971156</v>
      </c>
      <c r="Z24">
        <f t="shared" si="13"/>
        <v>9870.5080461713824</v>
      </c>
      <c r="AA24">
        <v>0</v>
      </c>
      <c r="AB24">
        <f t="shared" si="22"/>
        <v>2954.054140801119</v>
      </c>
      <c r="AC24">
        <f t="shared" si="14"/>
        <v>14501.712056861808</v>
      </c>
      <c r="AD24">
        <f t="shared" si="15"/>
        <v>10556.28179932031</v>
      </c>
      <c r="AE24">
        <f t="shared" si="23"/>
        <v>0</v>
      </c>
      <c r="AF24">
        <v>0.25000584919659713</v>
      </c>
      <c r="AG24">
        <f t="shared" ca="1" si="24"/>
        <v>0.20026651405788251</v>
      </c>
      <c r="AH24">
        <f t="shared" si="25"/>
        <v>397.16484877048913</v>
      </c>
      <c r="AI24">
        <f t="shared" si="16"/>
        <v>0.12252389627689425</v>
      </c>
      <c r="AJ24">
        <f t="shared" si="26"/>
        <v>48.6621847355838</v>
      </c>
      <c r="AK24">
        <f t="shared" si="17"/>
        <v>-19.46487389423352</v>
      </c>
      <c r="AL24">
        <f t="shared" si="18"/>
        <v>10.156281799320309</v>
      </c>
    </row>
    <row r="25" spans="1:38" x14ac:dyDescent="0.3">
      <c r="A25" t="s">
        <v>76</v>
      </c>
      <c r="B25" t="s">
        <v>83</v>
      </c>
      <c r="C25">
        <v>1E-3</v>
      </c>
      <c r="E25">
        <v>11</v>
      </c>
      <c r="F25">
        <f t="shared" si="19"/>
        <v>1314.5080052775256</v>
      </c>
      <c r="G25">
        <f t="shared" si="27"/>
        <v>522.33584689151451</v>
      </c>
      <c r="H25">
        <f t="shared" si="28"/>
        <v>510.72984099087591</v>
      </c>
      <c r="I25">
        <f t="shared" si="29"/>
        <v>278.48894777347488</v>
      </c>
      <c r="J25">
        <f t="shared" si="30"/>
        <v>160.26329527252005</v>
      </c>
      <c r="K25">
        <f t="shared" si="31"/>
        <v>106.41199650522944</v>
      </c>
      <c r="L25">
        <f t="shared" si="32"/>
        <v>48.438386259258074</v>
      </c>
      <c r="M25">
        <f t="shared" si="33"/>
        <v>17.214034618210086</v>
      </c>
      <c r="N25">
        <f t="shared" si="34"/>
        <v>10.7306698832259</v>
      </c>
      <c r="O25">
        <f t="shared" si="35"/>
        <v>18.6565549373497</v>
      </c>
      <c r="P25">
        <f t="shared" si="36"/>
        <v>13.44380434346229</v>
      </c>
      <c r="Q25">
        <f t="shared" si="37"/>
        <v>8.6645602814416076</v>
      </c>
      <c r="R25">
        <f t="shared" si="38"/>
        <v>4.2579268184893007</v>
      </c>
      <c r="S25">
        <f t="shared" si="39"/>
        <v>1.6820190220580773</v>
      </c>
      <c r="T25">
        <f t="shared" si="40"/>
        <v>0.65094137888829495</v>
      </c>
      <c r="U25">
        <f t="shared" si="41"/>
        <v>0.28060528930163486</v>
      </c>
      <c r="V25">
        <f t="shared" si="42"/>
        <v>0.14050656283531998</v>
      </c>
      <c r="W25">
        <f t="shared" si="43"/>
        <v>8.1312238320994004E-2</v>
      </c>
      <c r="X25">
        <f t="shared" si="44"/>
        <v>5.2930697435397842E-2</v>
      </c>
      <c r="Y25">
        <f t="shared" si="45"/>
        <v>0.18928790055801348</v>
      </c>
      <c r="Z25">
        <f t="shared" si="13"/>
        <v>12211.572257494559</v>
      </c>
      <c r="AA25">
        <v>0</v>
      </c>
      <c r="AB25">
        <f t="shared" si="22"/>
        <v>3017.2214729419752</v>
      </c>
      <c r="AC25">
        <f t="shared" si="14"/>
        <v>16449.308012520007</v>
      </c>
      <c r="AD25">
        <f t="shared" si="15"/>
        <v>12685.204942741913</v>
      </c>
      <c r="AE25">
        <f t="shared" si="23"/>
        <v>0</v>
      </c>
      <c r="AF25">
        <v>-1.31122281472884E-2</v>
      </c>
      <c r="AG25">
        <f t="shared" ca="1" si="24"/>
        <v>-2.9479538081808747E-2</v>
      </c>
      <c r="AH25">
        <f t="shared" si="25"/>
        <v>197.6091806905329</v>
      </c>
      <c r="AI25">
        <f t="shared" si="16"/>
        <v>0.17610553322780204</v>
      </c>
      <c r="AJ25">
        <f t="shared" si="26"/>
        <v>34.800070136215375</v>
      </c>
      <c r="AK25">
        <f t="shared" si="17"/>
        <v>-13.920028054486151</v>
      </c>
      <c r="AL25">
        <f t="shared" si="18"/>
        <v>12.285204942741913</v>
      </c>
    </row>
    <row r="26" spans="1:38" x14ac:dyDescent="0.3">
      <c r="A26" t="s">
        <v>63</v>
      </c>
      <c r="B26">
        <f>SUM(AE15:AE114)</f>
        <v>285157.71282785345</v>
      </c>
      <c r="E26">
        <v>12</v>
      </c>
      <c r="F26">
        <f t="shared" si="19"/>
        <v>1669.8187410744413</v>
      </c>
      <c r="G26">
        <f t="shared" si="27"/>
        <v>637.18805867648337</v>
      </c>
      <c r="H26">
        <f t="shared" si="28"/>
        <v>300.59845349515803</v>
      </c>
      <c r="I26">
        <f t="shared" si="29"/>
        <v>324.02743988017863</v>
      </c>
      <c r="J26">
        <f t="shared" si="30"/>
        <v>188.51131565669726</v>
      </c>
      <c r="K26">
        <f t="shared" si="31"/>
        <v>113.64158203458831</v>
      </c>
      <c r="L26">
        <f t="shared" si="32"/>
        <v>78.130807965748374</v>
      </c>
      <c r="M26">
        <f t="shared" si="33"/>
        <v>36.534692701158889</v>
      </c>
      <c r="N26">
        <f t="shared" si="34"/>
        <v>13.262022919034944</v>
      </c>
      <c r="O26">
        <f t="shared" si="35"/>
        <v>8.4086364146686634</v>
      </c>
      <c r="P26">
        <f t="shared" si="36"/>
        <v>14.821651455004984</v>
      </c>
      <c r="Q26">
        <f t="shared" si="37"/>
        <v>10.800866962712435</v>
      </c>
      <c r="R26">
        <f t="shared" si="38"/>
        <v>7.0256647277562427</v>
      </c>
      <c r="S26">
        <f t="shared" si="39"/>
        <v>3.4789559555928888</v>
      </c>
      <c r="T26">
        <f t="shared" si="40"/>
        <v>1.3830228933746638</v>
      </c>
      <c r="U26">
        <f t="shared" si="41"/>
        <v>0.53805857267769674</v>
      </c>
      <c r="V26">
        <f t="shared" si="42"/>
        <v>0.23296801226158939</v>
      </c>
      <c r="W26">
        <f t="shared" si="43"/>
        <v>0.11708442039854407</v>
      </c>
      <c r="X26">
        <f t="shared" si="44"/>
        <v>6.7967751446178046E-2</v>
      </c>
      <c r="Y26">
        <f t="shared" si="45"/>
        <v>0.20334255816155006</v>
      </c>
      <c r="Z26">
        <f t="shared" si="13"/>
        <v>14791.684070307037</v>
      </c>
      <c r="AA26">
        <v>0</v>
      </c>
      <c r="AB26">
        <f t="shared" si="22"/>
        <v>3408.7913341275439</v>
      </c>
      <c r="AC26">
        <f t="shared" si="14"/>
        <v>18310.605716196951</v>
      </c>
      <c r="AD26">
        <f t="shared" si="15"/>
        <v>14548.392687261807</v>
      </c>
      <c r="AE26">
        <f t="shared" si="23"/>
        <v>0</v>
      </c>
      <c r="AF26">
        <v>-0.51438455314845644</v>
      </c>
      <c r="AG26">
        <f t="shared" ca="1" si="24"/>
        <v>-0.11237951989456865</v>
      </c>
      <c r="AH26">
        <f t="shared" si="25"/>
        <v>98.108588942542141</v>
      </c>
      <c r="AI26">
        <f t="shared" si="16"/>
        <v>0.23679688332189389</v>
      </c>
      <c r="AJ26">
        <f t="shared" si="26"/>
        <v>23.231808088702799</v>
      </c>
      <c r="AK26">
        <f t="shared" si="17"/>
        <v>-9.2927232354811196</v>
      </c>
      <c r="AL26">
        <f t="shared" si="18"/>
        <v>14.148392687261806</v>
      </c>
    </row>
    <row r="27" spans="1:38" x14ac:dyDescent="0.3">
      <c r="E27">
        <v>13</v>
      </c>
      <c r="F27">
        <f t="shared" si="19"/>
        <v>2347.0301569917747</v>
      </c>
      <c r="G27">
        <f t="shared" si="27"/>
        <v>809.41961379854661</v>
      </c>
      <c r="H27">
        <f t="shared" si="28"/>
        <v>366.69462025935576</v>
      </c>
      <c r="I27">
        <f t="shared" si="29"/>
        <v>190.71168257763318</v>
      </c>
      <c r="J27">
        <f t="shared" si="30"/>
        <v>219.3366720260982</v>
      </c>
      <c r="K27">
        <f t="shared" si="31"/>
        <v>133.67205576436214</v>
      </c>
      <c r="L27">
        <f t="shared" si="32"/>
        <v>83.438981641810656</v>
      </c>
      <c r="M27">
        <f t="shared" si="33"/>
        <v>58.930226210339399</v>
      </c>
      <c r="N27">
        <f t="shared" si="34"/>
        <v>28.147029019571512</v>
      </c>
      <c r="O27">
        <f t="shared" si="35"/>
        <v>10.392224349710716</v>
      </c>
      <c r="P27">
        <f t="shared" si="36"/>
        <v>6.6802192885342144</v>
      </c>
      <c r="Q27">
        <f t="shared" si="37"/>
        <v>11.907841072609186</v>
      </c>
      <c r="R27">
        <f t="shared" si="38"/>
        <v>8.7578904854120321</v>
      </c>
      <c r="S27">
        <f t="shared" si="39"/>
        <v>5.7403471662527092</v>
      </c>
      <c r="T27">
        <f t="shared" si="40"/>
        <v>2.8605358610866909</v>
      </c>
      <c r="U27">
        <f t="shared" si="41"/>
        <v>1.1431863883974254</v>
      </c>
      <c r="V27">
        <f t="shared" si="42"/>
        <v>0.44671444529431625</v>
      </c>
      <c r="W27">
        <f t="shared" si="43"/>
        <v>0.19413274466772693</v>
      </c>
      <c r="X27">
        <f t="shared" si="44"/>
        <v>9.7869213149103462E-2</v>
      </c>
      <c r="Y27">
        <f t="shared" si="45"/>
        <v>0.22774910349060326</v>
      </c>
      <c r="Z27">
        <f t="shared" si="13"/>
        <v>15679.077607227786</v>
      </c>
      <c r="AA27">
        <v>0</v>
      </c>
      <c r="AB27">
        <f t="shared" si="22"/>
        <v>4285.8297484080958</v>
      </c>
      <c r="AC27">
        <f t="shared" si="14"/>
        <v>20489.696104152794</v>
      </c>
      <c r="AD27">
        <f t="shared" si="15"/>
        <v>16169.399546720299</v>
      </c>
      <c r="AE27">
        <f t="shared" si="23"/>
        <v>0</v>
      </c>
      <c r="AF27">
        <v>-0.12150817249876668</v>
      </c>
      <c r="AG27">
        <f t="shared" ca="1" si="24"/>
        <v>-0.26170246637740147</v>
      </c>
      <c r="AH27">
        <f t="shared" si="25"/>
        <v>48.589658309497011</v>
      </c>
      <c r="AI27">
        <f t="shared" si="16"/>
        <v>0.30024738988863281</v>
      </c>
      <c r="AJ27">
        <f t="shared" si="26"/>
        <v>14.588918083006996</v>
      </c>
      <c r="AK27">
        <f t="shared" si="17"/>
        <v>-5.8355672332027986</v>
      </c>
      <c r="AL27">
        <f t="shared" si="18"/>
        <v>15.769399546720299</v>
      </c>
    </row>
    <row r="28" spans="1:38" x14ac:dyDescent="0.3">
      <c r="E28">
        <v>14</v>
      </c>
      <c r="F28">
        <f t="shared" si="19"/>
        <v>1987.1131997645484</v>
      </c>
      <c r="G28">
        <f t="shared" si="27"/>
        <v>1137.6877001772334</v>
      </c>
      <c r="H28">
        <f t="shared" si="28"/>
        <v>465.81195907663795</v>
      </c>
      <c r="I28">
        <f t="shared" si="29"/>
        <v>232.64573456281755</v>
      </c>
      <c r="J28">
        <f t="shared" si="30"/>
        <v>129.09420815886432</v>
      </c>
      <c r="K28">
        <f t="shared" si="31"/>
        <v>155.53010041920302</v>
      </c>
      <c r="L28">
        <f t="shared" si="32"/>
        <v>98.145942772523185</v>
      </c>
      <c r="M28">
        <f t="shared" si="33"/>
        <v>62.933920574171552</v>
      </c>
      <c r="N28">
        <f t="shared" si="34"/>
        <v>45.400978211039451</v>
      </c>
      <c r="O28">
        <f t="shared" si="35"/>
        <v>22.056230948701355</v>
      </c>
      <c r="P28">
        <f t="shared" si="36"/>
        <v>8.2560755547245286</v>
      </c>
      <c r="Q28">
        <f t="shared" si="37"/>
        <v>5.3669450978205511</v>
      </c>
      <c r="R28">
        <f t="shared" si="38"/>
        <v>9.6554812119834423</v>
      </c>
      <c r="S28">
        <f t="shared" si="39"/>
        <v>7.1556690759341306</v>
      </c>
      <c r="T28">
        <f t="shared" si="40"/>
        <v>4.7199415956258743</v>
      </c>
      <c r="U28">
        <f t="shared" si="41"/>
        <v>2.3644768829080616</v>
      </c>
      <c r="V28">
        <f t="shared" si="42"/>
        <v>0.94911204707609131</v>
      </c>
      <c r="W28">
        <f t="shared" si="43"/>
        <v>0.37224810610621772</v>
      </c>
      <c r="X28">
        <f t="shared" si="44"/>
        <v>0.16227281906878283</v>
      </c>
      <c r="Y28">
        <f t="shared" si="45"/>
        <v>0.27330754241517857</v>
      </c>
      <c r="Z28">
        <f t="shared" si="13"/>
        <v>16257.427182922025</v>
      </c>
      <c r="AA28">
        <v>0</v>
      </c>
      <c r="AB28">
        <f t="shared" si="22"/>
        <v>4375.6955045994009</v>
      </c>
      <c r="AC28">
        <f t="shared" si="14"/>
        <v>22874.62846194287</v>
      </c>
      <c r="AD28">
        <f t="shared" si="15"/>
        <v>17902.060309218181</v>
      </c>
      <c r="AE28">
        <f t="shared" si="23"/>
        <v>0</v>
      </c>
      <c r="AF28">
        <v>-0.20973579042808496</v>
      </c>
      <c r="AG28">
        <f t="shared" ca="1" si="24"/>
        <v>0.26485266202414076</v>
      </c>
      <c r="AH28">
        <f t="shared" si="25"/>
        <v>24.003050793088367</v>
      </c>
      <c r="AI28">
        <f t="shared" si="16"/>
        <v>0.3776375097463599</v>
      </c>
      <c r="AJ28">
        <f t="shared" si="26"/>
        <v>9.0644523278172802</v>
      </c>
      <c r="AK28">
        <f t="shared" si="17"/>
        <v>-3.6257809311269122</v>
      </c>
      <c r="AL28">
        <f t="shared" si="18"/>
        <v>17.502060309218184</v>
      </c>
    </row>
    <row r="29" spans="1:38" x14ac:dyDescent="0.3">
      <c r="E29">
        <v>15</v>
      </c>
      <c r="F29">
        <f t="shared" si="19"/>
        <v>2119.9610973622093</v>
      </c>
      <c r="G29">
        <f t="shared" si="27"/>
        <v>963.22334823747872</v>
      </c>
      <c r="H29">
        <f t="shared" si="28"/>
        <v>654.72658112390229</v>
      </c>
      <c r="I29">
        <f t="shared" si="29"/>
        <v>295.52973891703732</v>
      </c>
      <c r="J29">
        <f t="shared" si="30"/>
        <v>157.4796912228941</v>
      </c>
      <c r="K29">
        <f t="shared" si="31"/>
        <v>91.539800312537992</v>
      </c>
      <c r="L29">
        <f t="shared" si="32"/>
        <v>114.19476006306429</v>
      </c>
      <c r="M29">
        <f t="shared" si="33"/>
        <v>74.026658110938129</v>
      </c>
      <c r="N29">
        <f t="shared" si="34"/>
        <v>48.485501252359676</v>
      </c>
      <c r="O29">
        <f t="shared" si="35"/>
        <v>35.576559786233815</v>
      </c>
      <c r="P29">
        <f t="shared" si="36"/>
        <v>17.522515203398282</v>
      </c>
      <c r="Q29">
        <f t="shared" si="37"/>
        <v>6.6330014497753789</v>
      </c>
      <c r="R29">
        <f t="shared" si="38"/>
        <v>4.3517911636352018</v>
      </c>
      <c r="S29">
        <f t="shared" si="39"/>
        <v>7.8890491308310047</v>
      </c>
      <c r="T29">
        <f t="shared" si="40"/>
        <v>5.8836755230752207</v>
      </c>
      <c r="U29">
        <f t="shared" si="41"/>
        <v>3.9014343233207773</v>
      </c>
      <c r="V29">
        <f t="shared" si="42"/>
        <v>1.9630687675934719</v>
      </c>
      <c r="W29">
        <f t="shared" si="43"/>
        <v>0.79089710603357921</v>
      </c>
      <c r="X29">
        <f t="shared" si="44"/>
        <v>0.31115693374788683</v>
      </c>
      <c r="Y29">
        <f t="shared" si="45"/>
        <v>0.3655464986673489</v>
      </c>
      <c r="Z29">
        <f t="shared" si="13"/>
        <v>17544.661341890987</v>
      </c>
      <c r="AA29">
        <v>0</v>
      </c>
      <c r="AB29">
        <f t="shared" si="22"/>
        <v>4604.3558724887343</v>
      </c>
      <c r="AC29">
        <f t="shared" si="14"/>
        <v>25297.278166190779</v>
      </c>
      <c r="AD29">
        <f t="shared" si="15"/>
        <v>19950.710934325387</v>
      </c>
      <c r="AE29">
        <f t="shared" si="23"/>
        <v>0</v>
      </c>
      <c r="AF29">
        <v>0.37604517413554894</v>
      </c>
      <c r="AG29">
        <f t="shared" ca="1" si="24"/>
        <v>-0.67216958791160819</v>
      </c>
      <c r="AH29">
        <f t="shared" si="25"/>
        <v>11.820236349987837</v>
      </c>
      <c r="AI29">
        <f t="shared" si="16"/>
        <v>0.47755065015278847</v>
      </c>
      <c r="AJ29">
        <f t="shared" si="26"/>
        <v>5.6447615538963154</v>
      </c>
      <c r="AK29">
        <f t="shared" si="17"/>
        <v>-2.2579046215585263</v>
      </c>
      <c r="AL29">
        <f t="shared" si="18"/>
        <v>19.550710934325387</v>
      </c>
    </row>
    <row r="30" spans="1:38" x14ac:dyDescent="0.3">
      <c r="E30">
        <v>16</v>
      </c>
      <c r="F30">
        <f t="shared" si="19"/>
        <v>1516.9187400082603</v>
      </c>
      <c r="G30">
        <f t="shared" si="27"/>
        <v>1027.6193759753503</v>
      </c>
      <c r="H30">
        <f t="shared" si="28"/>
        <v>554.32429264375241</v>
      </c>
      <c r="I30">
        <f t="shared" si="29"/>
        <v>415.38473156666436</v>
      </c>
      <c r="J30">
        <f t="shared" si="30"/>
        <v>200.04635855153029</v>
      </c>
      <c r="K30">
        <f t="shared" si="31"/>
        <v>111.66774786738571</v>
      </c>
      <c r="L30">
        <f t="shared" si="32"/>
        <v>67.211205449851533</v>
      </c>
      <c r="M30">
        <f t="shared" si="33"/>
        <v>86.131491760611951</v>
      </c>
      <c r="N30">
        <f t="shared" si="34"/>
        <v>57.031559321268936</v>
      </c>
      <c r="O30">
        <f t="shared" si="35"/>
        <v>37.993616041749952</v>
      </c>
      <c r="P30">
        <f t="shared" si="36"/>
        <v>28.263705217304796</v>
      </c>
      <c r="Q30">
        <f t="shared" si="37"/>
        <v>14.077738021830632</v>
      </c>
      <c r="R30">
        <f t="shared" si="38"/>
        <v>5.3783738367724059</v>
      </c>
      <c r="S30">
        <f t="shared" si="39"/>
        <v>3.5556481902140131</v>
      </c>
      <c r="T30">
        <f t="shared" si="40"/>
        <v>6.4866897530960523</v>
      </c>
      <c r="U30">
        <f t="shared" si="41"/>
        <v>4.863359676797895</v>
      </c>
      <c r="V30">
        <f t="shared" si="42"/>
        <v>3.2391028748433683</v>
      </c>
      <c r="W30">
        <f t="shared" si="43"/>
        <v>1.6358294176305082</v>
      </c>
      <c r="X30">
        <f t="shared" si="44"/>
        <v>0.66109971921056687</v>
      </c>
      <c r="Y30">
        <f t="shared" si="45"/>
        <v>0.56779257569699171</v>
      </c>
      <c r="Z30">
        <f t="shared" si="13"/>
        <v>20219.164838919627</v>
      </c>
      <c r="AA30">
        <v>0</v>
      </c>
      <c r="AB30">
        <f t="shared" si="22"/>
        <v>4143.0584584698227</v>
      </c>
      <c r="AC30">
        <f t="shared" si="14"/>
        <v>27376.667529344169</v>
      </c>
      <c r="AD30">
        <f t="shared" si="15"/>
        <v>22118.058614630052</v>
      </c>
      <c r="AE30">
        <f t="shared" si="23"/>
        <v>0</v>
      </c>
      <c r="AF30">
        <v>-0.27060282544530012</v>
      </c>
      <c r="AG30">
        <f t="shared" ca="1" si="24"/>
        <v>-9.1840634046049752E-2</v>
      </c>
      <c r="AH30">
        <f t="shared" si="25"/>
        <v>5.7972229439159921</v>
      </c>
      <c r="AI30">
        <f t="shared" si="16"/>
        <v>0.58506758597088848</v>
      </c>
      <c r="AJ30">
        <f t="shared" si="26"/>
        <v>3.391767233131977</v>
      </c>
      <c r="AK30">
        <f t="shared" si="17"/>
        <v>-1.3567068932527908</v>
      </c>
      <c r="AL30">
        <f t="shared" si="18"/>
        <v>21.718058614630053</v>
      </c>
    </row>
    <row r="31" spans="1:38" x14ac:dyDescent="0.3">
      <c r="E31">
        <v>17</v>
      </c>
      <c r="F31">
        <f t="shared" si="19"/>
        <v>2414.0524565736137</v>
      </c>
      <c r="G31">
        <f t="shared" si="27"/>
        <v>735.30362936951076</v>
      </c>
      <c r="H31">
        <f t="shared" si="28"/>
        <v>591.3834883019357</v>
      </c>
      <c r="I31">
        <f t="shared" si="29"/>
        <v>351.68550374943698</v>
      </c>
      <c r="J31">
        <f t="shared" si="30"/>
        <v>281.1771270543548</v>
      </c>
      <c r="K31">
        <f t="shared" si="31"/>
        <v>141.85147402215227</v>
      </c>
      <c r="L31">
        <f t="shared" si="32"/>
        <v>81.989734720986661</v>
      </c>
      <c r="M31">
        <f t="shared" si="33"/>
        <v>50.694107025818838</v>
      </c>
      <c r="N31">
        <f t="shared" si="34"/>
        <v>66.357355676021001</v>
      </c>
      <c r="O31">
        <f t="shared" si="35"/>
        <v>44.690373640493668</v>
      </c>
      <c r="P31">
        <f t="shared" si="36"/>
        <v>30.183929261170466</v>
      </c>
      <c r="Q31">
        <f t="shared" si="37"/>
        <v>22.707301603499179</v>
      </c>
      <c r="R31">
        <f t="shared" si="38"/>
        <v>11.414943661758741</v>
      </c>
      <c r="S31">
        <f t="shared" si="39"/>
        <v>4.394421625471475</v>
      </c>
      <c r="T31">
        <f t="shared" si="40"/>
        <v>2.9235952645976537</v>
      </c>
      <c r="U31">
        <f t="shared" si="41"/>
        <v>5.3618023729181976</v>
      </c>
      <c r="V31">
        <f t="shared" si="42"/>
        <v>4.0377258733667443</v>
      </c>
      <c r="W31">
        <f t="shared" si="43"/>
        <v>2.6991513781230982</v>
      </c>
      <c r="X31">
        <f t="shared" si="44"/>
        <v>1.3673667034836754</v>
      </c>
      <c r="Y31">
        <f t="shared" si="45"/>
        <v>1.0309338585869812</v>
      </c>
      <c r="Z31">
        <f t="shared" si="13"/>
        <v>22309.056848986798</v>
      </c>
      <c r="AA31">
        <v>0.85254714310868351</v>
      </c>
      <c r="AB31">
        <f t="shared" si="22"/>
        <v>4845.3064217373012</v>
      </c>
      <c r="AC31">
        <f t="shared" si="14"/>
        <v>29374.725978804825</v>
      </c>
      <c r="AD31">
        <f t="shared" si="15"/>
        <v>24114.338887628717</v>
      </c>
      <c r="AE31">
        <f t="shared" si="23"/>
        <v>20558.610726602492</v>
      </c>
      <c r="AF31">
        <v>-0.33070647604031334</v>
      </c>
      <c r="AG31">
        <f t="shared" ca="1" si="24"/>
        <v>-0.16568576488098904</v>
      </c>
      <c r="AH31">
        <f t="shared" si="25"/>
        <v>2.8307761272953567</v>
      </c>
      <c r="AI31">
        <f t="shared" si="16"/>
        <v>0.67762264164825137</v>
      </c>
      <c r="AJ31">
        <f t="shared" si="26"/>
        <v>1.9181979972926864</v>
      </c>
      <c r="AK31">
        <f t="shared" si="17"/>
        <v>20557.843447403575</v>
      </c>
      <c r="AL31">
        <f t="shared" si="18"/>
        <v>23.71433888762872</v>
      </c>
    </row>
    <row r="32" spans="1:38" x14ac:dyDescent="0.3">
      <c r="E32">
        <v>18</v>
      </c>
      <c r="F32">
        <f t="shared" si="19"/>
        <v>2604.6442342950336</v>
      </c>
      <c r="G32">
        <f t="shared" si="27"/>
        <v>1108.567260671922</v>
      </c>
      <c r="H32">
        <f t="shared" si="28"/>
        <v>337.46147605371527</v>
      </c>
      <c r="I32">
        <f t="shared" si="29"/>
        <v>203.12906726487509</v>
      </c>
      <c r="J32">
        <f t="shared" si="30"/>
        <v>79.613368460139597</v>
      </c>
      <c r="K32">
        <f t="shared" si="31"/>
        <v>46.092051968460559</v>
      </c>
      <c r="L32">
        <f t="shared" si="32"/>
        <v>19.485639089734295</v>
      </c>
      <c r="M32">
        <f t="shared" si="33"/>
        <v>10.38793979527448</v>
      </c>
      <c r="N32">
        <f t="shared" si="34"/>
        <v>6.2135685219135386</v>
      </c>
      <c r="O32">
        <f t="shared" si="35"/>
        <v>8.0401838238571983</v>
      </c>
      <c r="P32">
        <f t="shared" si="36"/>
        <v>5.4037561794564581</v>
      </c>
      <c r="Q32">
        <f t="shared" si="37"/>
        <v>3.6568310768093162</v>
      </c>
      <c r="R32">
        <f t="shared" si="38"/>
        <v>2.7606620777055944</v>
      </c>
      <c r="S32">
        <f t="shared" si="39"/>
        <v>1.3932311468670373</v>
      </c>
      <c r="T32">
        <f t="shared" si="40"/>
        <v>0.5384135381666072</v>
      </c>
      <c r="U32">
        <f t="shared" si="41"/>
        <v>0.35947274373988181</v>
      </c>
      <c r="V32">
        <f t="shared" si="42"/>
        <v>0.66134871494766534</v>
      </c>
      <c r="W32">
        <f t="shared" si="43"/>
        <v>0.49941295942310804</v>
      </c>
      <c r="X32">
        <f t="shared" si="44"/>
        <v>0.33465306651031357</v>
      </c>
      <c r="Y32">
        <f t="shared" si="45"/>
        <v>0.29819752187127324</v>
      </c>
      <c r="Z32">
        <f t="shared" si="13"/>
        <v>6579.2717781433776</v>
      </c>
      <c r="AA32">
        <v>0</v>
      </c>
      <c r="AB32">
        <f t="shared" si="22"/>
        <v>4439.5407689704225</v>
      </c>
      <c r="AC32">
        <f t="shared" si="14"/>
        <v>11992.294309360606</v>
      </c>
      <c r="AD32">
        <f t="shared" si="15"/>
        <v>7452.9450071968349</v>
      </c>
      <c r="AE32">
        <f t="shared" si="23"/>
        <v>0</v>
      </c>
      <c r="AF32">
        <v>0.14956138987276002</v>
      </c>
      <c r="AG32">
        <f t="shared" ca="1" si="24"/>
        <v>-0.84183679849026716</v>
      </c>
      <c r="AH32">
        <f t="shared" si="25"/>
        <v>1029.3075604338264</v>
      </c>
      <c r="AI32">
        <f t="shared" si="16"/>
        <v>6.9823027516639144E-2</v>
      </c>
      <c r="AJ32">
        <f t="shared" si="26"/>
        <v>71.869370115255776</v>
      </c>
      <c r="AK32">
        <f t="shared" si="17"/>
        <v>-28.747748046102313</v>
      </c>
      <c r="AL32">
        <f t="shared" si="18"/>
        <v>7.0529450071968345</v>
      </c>
    </row>
    <row r="33" spans="5:38" x14ac:dyDescent="0.3">
      <c r="E33">
        <v>19</v>
      </c>
      <c r="F33">
        <f t="shared" si="19"/>
        <v>1110.7212862616873</v>
      </c>
      <c r="G33">
        <f t="shared" si="27"/>
        <v>1262.5622640030667</v>
      </c>
      <c r="H33">
        <f t="shared" si="28"/>
        <v>637.96809301229848</v>
      </c>
      <c r="I33">
        <f t="shared" si="29"/>
        <v>214.09905857806541</v>
      </c>
      <c r="J33">
        <f t="shared" si="30"/>
        <v>137.49963158095051</v>
      </c>
      <c r="K33">
        <f t="shared" si="31"/>
        <v>56.453282877580975</v>
      </c>
      <c r="L33">
        <f t="shared" si="32"/>
        <v>33.842136031327172</v>
      </c>
      <c r="M33">
        <f t="shared" si="33"/>
        <v>14.697059320242433</v>
      </c>
      <c r="N33">
        <f t="shared" si="34"/>
        <v>8.0030683510272933</v>
      </c>
      <c r="O33">
        <f t="shared" si="35"/>
        <v>4.8690006408709143</v>
      </c>
      <c r="P33">
        <f t="shared" si="36"/>
        <v>6.3875030878723091</v>
      </c>
      <c r="Q33">
        <f t="shared" si="37"/>
        <v>4.3414237593860401</v>
      </c>
      <c r="R33">
        <f t="shared" si="38"/>
        <v>2.9651440208374336</v>
      </c>
      <c r="S33">
        <f t="shared" si="39"/>
        <v>2.2556098744836728</v>
      </c>
      <c r="T33">
        <f t="shared" si="40"/>
        <v>1.1455700242450764</v>
      </c>
      <c r="U33">
        <f t="shared" si="41"/>
        <v>0.44504471408935736</v>
      </c>
      <c r="V33">
        <f t="shared" si="42"/>
        <v>0.29844644332872183</v>
      </c>
      <c r="W33">
        <f t="shared" si="43"/>
        <v>0.55110330370635452</v>
      </c>
      <c r="X33">
        <f t="shared" si="44"/>
        <v>0.417452238383481</v>
      </c>
      <c r="Y33">
        <f t="shared" si="45"/>
        <v>0.53091731130970476</v>
      </c>
      <c r="Z33">
        <f t="shared" si="13"/>
        <v>8640.1452872256632</v>
      </c>
      <c r="AA33">
        <v>0</v>
      </c>
      <c r="AB33">
        <f t="shared" si="22"/>
        <v>3500.0530954347591</v>
      </c>
      <c r="AC33">
        <f t="shared" si="14"/>
        <v>15102.936913110754</v>
      </c>
      <c r="AD33">
        <f t="shared" si="15"/>
        <v>10072.771339502875</v>
      </c>
      <c r="AE33">
        <f t="shared" si="23"/>
        <v>0</v>
      </c>
      <c r="AF33">
        <v>0.20399926272667515</v>
      </c>
      <c r="AG33">
        <f t="shared" ca="1" si="24"/>
        <v>-0.1643254710782675</v>
      </c>
      <c r="AH33">
        <f t="shared" si="25"/>
        <v>513.21639281460807</v>
      </c>
      <c r="AI33">
        <f t="shared" si="16"/>
        <v>0.11250095526917032</v>
      </c>
      <c r="AJ33">
        <f t="shared" si="26"/>
        <v>57.737334451441171</v>
      </c>
      <c r="AK33">
        <f t="shared" si="17"/>
        <v>-23.094933780576469</v>
      </c>
      <c r="AL33">
        <f t="shared" si="18"/>
        <v>9.6727713395028747</v>
      </c>
    </row>
    <row r="34" spans="5:38" x14ac:dyDescent="0.3">
      <c r="E34">
        <v>20</v>
      </c>
      <c r="F34">
        <f t="shared" si="19"/>
        <v>1260.5742377507222</v>
      </c>
      <c r="G34">
        <f t="shared" si="27"/>
        <v>538.40550021930801</v>
      </c>
      <c r="H34">
        <f t="shared" si="28"/>
        <v>726.59049969337411</v>
      </c>
      <c r="I34">
        <f t="shared" si="29"/>
        <v>404.75247638351283</v>
      </c>
      <c r="J34">
        <f t="shared" si="30"/>
        <v>144.92530326999056</v>
      </c>
      <c r="K34">
        <f t="shared" si="31"/>
        <v>97.500027286107809</v>
      </c>
      <c r="L34">
        <f t="shared" si="32"/>
        <v>41.449655568933821</v>
      </c>
      <c r="M34">
        <f t="shared" si="33"/>
        <v>25.52545895393116</v>
      </c>
      <c r="N34">
        <f t="shared" si="34"/>
        <v>11.322896803128325</v>
      </c>
      <c r="O34">
        <f t="shared" si="35"/>
        <v>6.2712666308675891</v>
      </c>
      <c r="P34">
        <f t="shared" si="36"/>
        <v>3.8681648715706776</v>
      </c>
      <c r="Q34">
        <f t="shared" si="37"/>
        <v>5.1317744080062981</v>
      </c>
      <c r="R34">
        <f t="shared" si="38"/>
        <v>3.5202464734294159</v>
      </c>
      <c r="S34">
        <f t="shared" si="39"/>
        <v>2.4226826552512191</v>
      </c>
      <c r="T34">
        <f t="shared" si="40"/>
        <v>1.8546520901504753</v>
      </c>
      <c r="U34">
        <f t="shared" si="41"/>
        <v>0.94691133816127404</v>
      </c>
      <c r="V34">
        <f t="shared" si="42"/>
        <v>0.36949119051520635</v>
      </c>
      <c r="W34">
        <f t="shared" si="43"/>
        <v>0.24869606182100973</v>
      </c>
      <c r="X34">
        <f t="shared" si="44"/>
        <v>0.46065946702404309</v>
      </c>
      <c r="Y34">
        <f t="shared" si="45"/>
        <v>0.7957700831961525</v>
      </c>
      <c r="Z34">
        <f t="shared" si="13"/>
        <v>12449.634563035555</v>
      </c>
      <c r="AA34">
        <v>0</v>
      </c>
      <c r="AB34">
        <f t="shared" si="22"/>
        <v>3276.9363711990031</v>
      </c>
      <c r="AC34">
        <f t="shared" si="14"/>
        <v>17637.319591275758</v>
      </c>
      <c r="AD34">
        <f t="shared" si="15"/>
        <v>13087.7597490304</v>
      </c>
      <c r="AE34">
        <f t="shared" si="23"/>
        <v>0</v>
      </c>
      <c r="AF34">
        <v>-4.8451812829954114E-3</v>
      </c>
      <c r="AG34">
        <f t="shared" ca="1" si="24"/>
        <v>-0.113588789680279</v>
      </c>
      <c r="AH34">
        <f t="shared" si="25"/>
        <v>255.45344971827521</v>
      </c>
      <c r="AI34">
        <f t="shared" si="16"/>
        <v>0.18809318784167808</v>
      </c>
      <c r="AJ34">
        <f t="shared" si="26"/>
        <v>48.049053702664203</v>
      </c>
      <c r="AK34">
        <f t="shared" si="17"/>
        <v>-19.219621481065683</v>
      </c>
      <c r="AL34">
        <f t="shared" si="18"/>
        <v>12.6877597490304</v>
      </c>
    </row>
    <row r="35" spans="5:38" x14ac:dyDescent="0.3">
      <c r="E35">
        <v>21</v>
      </c>
      <c r="F35">
        <f t="shared" si="19"/>
        <v>1678.0172157859274</v>
      </c>
      <c r="G35">
        <f t="shared" si="27"/>
        <v>611.04447302349433</v>
      </c>
      <c r="H35">
        <f t="shared" si="28"/>
        <v>309.84635973648727</v>
      </c>
      <c r="I35">
        <f t="shared" si="29"/>
        <v>460.97807600223962</v>
      </c>
      <c r="J35">
        <f t="shared" si="30"/>
        <v>273.98007155539136</v>
      </c>
      <c r="K35">
        <f t="shared" si="31"/>
        <v>102.76551915670122</v>
      </c>
      <c r="L35">
        <f t="shared" si="32"/>
        <v>71.587378855087579</v>
      </c>
      <c r="M35">
        <f t="shared" si="33"/>
        <v>31.263436826210064</v>
      </c>
      <c r="N35">
        <f t="shared" si="34"/>
        <v>19.66530387407342</v>
      </c>
      <c r="O35">
        <f t="shared" si="35"/>
        <v>8.8727100371573222</v>
      </c>
      <c r="P35">
        <f t="shared" si="36"/>
        <v>4.9821914333197421</v>
      </c>
      <c r="Q35">
        <f t="shared" si="37"/>
        <v>3.1077166180263456</v>
      </c>
      <c r="R35">
        <f t="shared" si="38"/>
        <v>4.1611028463100892</v>
      </c>
      <c r="S35">
        <f t="shared" si="39"/>
        <v>2.8762313106727491</v>
      </c>
      <c r="T35">
        <f t="shared" si="40"/>
        <v>1.9920259709634025</v>
      </c>
      <c r="U35">
        <f t="shared" si="41"/>
        <v>1.5330281478561816</v>
      </c>
      <c r="V35">
        <f t="shared" si="42"/>
        <v>0.78615785464493193</v>
      </c>
      <c r="W35">
        <f t="shared" si="43"/>
        <v>0.3078978021442712</v>
      </c>
      <c r="X35">
        <f t="shared" si="44"/>
        <v>0.20788152514957212</v>
      </c>
      <c r="Y35">
        <f t="shared" si="45"/>
        <v>1.054430823741259</v>
      </c>
      <c r="Z35">
        <f t="shared" si="13"/>
        <v>17024.670853838576</v>
      </c>
      <c r="AA35">
        <v>0</v>
      </c>
      <c r="AB35">
        <f t="shared" si="22"/>
        <v>3589.029209185599</v>
      </c>
      <c r="AC35">
        <f t="shared" si="14"/>
        <v>19809.292206322771</v>
      </c>
      <c r="AD35">
        <f t="shared" si="15"/>
        <v>15660.565057343272</v>
      </c>
      <c r="AE35">
        <f t="shared" si="23"/>
        <v>0</v>
      </c>
      <c r="AF35">
        <v>0.1168723431901432</v>
      </c>
      <c r="AG35">
        <f t="shared" ca="1" si="24"/>
        <v>-9.0961409676371632E-2</v>
      </c>
      <c r="AH35">
        <f t="shared" si="25"/>
        <v>126.76574378508433</v>
      </c>
      <c r="AI35">
        <f t="shared" si="16"/>
        <v>0.27930996412876086</v>
      </c>
      <c r="AJ35">
        <f t="shared" si="26"/>
        <v>35.406935349367593</v>
      </c>
      <c r="AK35">
        <f t="shared" si="17"/>
        <v>-14.162774139747038</v>
      </c>
      <c r="AL35">
        <f t="shared" si="18"/>
        <v>15.260565057343273</v>
      </c>
    </row>
    <row r="36" spans="5:38" x14ac:dyDescent="0.3">
      <c r="E36">
        <v>22</v>
      </c>
      <c r="F36">
        <f t="shared" si="19"/>
        <v>1783.7816028348554</v>
      </c>
      <c r="G36">
        <f t="shared" si="27"/>
        <v>813.39370156716166</v>
      </c>
      <c r="H36">
        <f t="shared" si="28"/>
        <v>351.64927833447172</v>
      </c>
      <c r="I36">
        <f t="shared" si="29"/>
        <v>196.57892420544982</v>
      </c>
      <c r="J36">
        <f t="shared" si="30"/>
        <v>312.03961338803288</v>
      </c>
      <c r="K36">
        <f t="shared" si="31"/>
        <v>194.27735293075006</v>
      </c>
      <c r="L36">
        <f t="shared" si="32"/>
        <v>75.453457377224183</v>
      </c>
      <c r="M36">
        <f t="shared" si="33"/>
        <v>53.994839418337889</v>
      </c>
      <c r="N36">
        <f t="shared" si="34"/>
        <v>24.085952242619037</v>
      </c>
      <c r="O36">
        <f t="shared" si="35"/>
        <v>15.409885129310096</v>
      </c>
      <c r="P36">
        <f t="shared" si="36"/>
        <v>7.0489013686442084</v>
      </c>
      <c r="Q36">
        <f t="shared" si="37"/>
        <v>4.0027350502330714</v>
      </c>
      <c r="R36">
        <f t="shared" si="38"/>
        <v>2.5198941801922481</v>
      </c>
      <c r="S36">
        <f t="shared" si="39"/>
        <v>3.3998455459930028</v>
      </c>
      <c r="T36">
        <f t="shared" si="40"/>
        <v>2.3649517021716995</v>
      </c>
      <c r="U36">
        <f t="shared" si="41"/>
        <v>1.6465793778603874</v>
      </c>
      <c r="V36">
        <f t="shared" si="42"/>
        <v>1.2727718755265809</v>
      </c>
      <c r="W36">
        <f t="shared" si="43"/>
        <v>0.65510702771049745</v>
      </c>
      <c r="X36">
        <f t="shared" si="44"/>
        <v>0.25736742363865239</v>
      </c>
      <c r="Y36">
        <f t="shared" si="45"/>
        <v>1.0598363595771656</v>
      </c>
      <c r="Z36">
        <f t="shared" si="13"/>
        <v>18236.793179590863</v>
      </c>
      <c r="AA36">
        <v>0</v>
      </c>
      <c r="AB36">
        <f t="shared" si="22"/>
        <v>3844.8925973397604</v>
      </c>
      <c r="AC36">
        <f t="shared" si="14"/>
        <v>21840.128672268023</v>
      </c>
      <c r="AD36">
        <f t="shared" si="15"/>
        <v>17602.836285175235</v>
      </c>
      <c r="AE36">
        <f t="shared" si="23"/>
        <v>0</v>
      </c>
      <c r="AF36">
        <v>4.4294848080974149E-2</v>
      </c>
      <c r="AG36">
        <f t="shared" ca="1" si="24"/>
        <v>0.8878950722219261</v>
      </c>
      <c r="AH36">
        <f t="shared" si="25"/>
        <v>62.674733185554814</v>
      </c>
      <c r="AI36">
        <f t="shared" si="16"/>
        <v>0.36367872220737185</v>
      </c>
      <c r="AJ36">
        <f t="shared" si="26"/>
        <v>22.793466879610538</v>
      </c>
      <c r="AK36">
        <f t="shared" si="17"/>
        <v>-9.1173867518442151</v>
      </c>
      <c r="AL36">
        <f t="shared" si="18"/>
        <v>17.202836285175238</v>
      </c>
    </row>
    <row r="37" spans="5:38" x14ac:dyDescent="0.3">
      <c r="E37">
        <v>23</v>
      </c>
      <c r="F37">
        <f t="shared" si="19"/>
        <v>1915.3709498057337</v>
      </c>
      <c r="G37">
        <f t="shared" si="27"/>
        <v>864.66140339191134</v>
      </c>
      <c r="H37">
        <f t="shared" si="28"/>
        <v>468.09900225854659</v>
      </c>
      <c r="I37">
        <f t="shared" si="29"/>
        <v>223.1003678448991</v>
      </c>
      <c r="J37">
        <f t="shared" si="30"/>
        <v>133.06578924808989</v>
      </c>
      <c r="K37">
        <f t="shared" si="31"/>
        <v>221.26510791243984</v>
      </c>
      <c r="L37">
        <f t="shared" si="32"/>
        <v>142.64412897450342</v>
      </c>
      <c r="M37">
        <f t="shared" si="33"/>
        <v>56.910832325467716</v>
      </c>
      <c r="N37">
        <f t="shared" si="34"/>
        <v>41.598661427001737</v>
      </c>
      <c r="O37">
        <f t="shared" si="35"/>
        <v>18.873939587485602</v>
      </c>
      <c r="P37">
        <f t="shared" si="36"/>
        <v>12.242343086131664</v>
      </c>
      <c r="Q37">
        <f t="shared" si="37"/>
        <v>5.6631474224802831</v>
      </c>
      <c r="R37">
        <f t="shared" si="38"/>
        <v>3.245620498158412</v>
      </c>
      <c r="S37">
        <f t="shared" si="39"/>
        <v>2.058889511105793</v>
      </c>
      <c r="T37">
        <f t="shared" si="40"/>
        <v>2.7954881379955356</v>
      </c>
      <c r="U37">
        <f t="shared" si="41"/>
        <v>1.954834303966654</v>
      </c>
      <c r="V37">
        <f t="shared" si="42"/>
        <v>1.3670459514350433</v>
      </c>
      <c r="W37">
        <f t="shared" si="43"/>
        <v>1.0606035357953907</v>
      </c>
      <c r="X37">
        <f t="shared" si="44"/>
        <v>0.54759471082688616</v>
      </c>
      <c r="Y37">
        <f t="shared" si="45"/>
        <v>1.1058488272855151</v>
      </c>
      <c r="Z37">
        <f t="shared" si="13"/>
        <v>18292.919363016401</v>
      </c>
      <c r="AA37">
        <v>0</v>
      </c>
      <c r="AB37">
        <f t="shared" si="22"/>
        <v>4117.6315987612606</v>
      </c>
      <c r="AC37">
        <f t="shared" si="14"/>
        <v>23837.715096680669</v>
      </c>
      <c r="AD37">
        <f t="shared" si="15"/>
        <v>19289.091558223092</v>
      </c>
      <c r="AE37">
        <f t="shared" si="23"/>
        <v>0</v>
      </c>
      <c r="AF37">
        <v>7.2148758083449435E-2</v>
      </c>
      <c r="AG37">
        <f t="shared" ca="1" si="24"/>
        <v>0.12626085362491157</v>
      </c>
      <c r="AH37">
        <f t="shared" si="25"/>
        <v>30.881497255185195</v>
      </c>
      <c r="AI37">
        <f t="shared" si="16"/>
        <v>0.4446819541447698</v>
      </c>
      <c r="AJ37">
        <f t="shared" si="26"/>
        <v>13.732444546352097</v>
      </c>
      <c r="AK37">
        <f t="shared" si="17"/>
        <v>-5.4929778185408393</v>
      </c>
      <c r="AL37">
        <f t="shared" si="18"/>
        <v>18.889091558223093</v>
      </c>
    </row>
    <row r="38" spans="5:38" x14ac:dyDescent="0.3">
      <c r="E38">
        <v>24</v>
      </c>
      <c r="F38">
        <f t="shared" si="19"/>
        <v>1883.9470747946787</v>
      </c>
      <c r="G38">
        <f t="shared" si="27"/>
        <v>928.44736757185399</v>
      </c>
      <c r="H38">
        <f t="shared" si="28"/>
        <v>497.6029927935316</v>
      </c>
      <c r="I38">
        <f t="shared" si="29"/>
        <v>296.98073059140575</v>
      </c>
      <c r="J38">
        <f t="shared" si="30"/>
        <v>151.01835890501658</v>
      </c>
      <c r="K38">
        <f t="shared" si="31"/>
        <v>94.356020691575935</v>
      </c>
      <c r="L38">
        <f t="shared" si="32"/>
        <v>162.45932999648076</v>
      </c>
      <c r="M38">
        <f t="shared" si="33"/>
        <v>107.58945167608439</v>
      </c>
      <c r="N38">
        <f t="shared" si="34"/>
        <v>43.845198373383241</v>
      </c>
      <c r="O38">
        <f t="shared" si="35"/>
        <v>32.597034768849376</v>
      </c>
      <c r="P38">
        <f t="shared" si="36"/>
        <v>14.994352123847774</v>
      </c>
      <c r="Q38">
        <f t="shared" si="37"/>
        <v>9.8356027510540791</v>
      </c>
      <c r="R38">
        <f t="shared" si="38"/>
        <v>4.5919670245035897</v>
      </c>
      <c r="S38">
        <f t="shared" si="39"/>
        <v>2.6518470708871202</v>
      </c>
      <c r="T38">
        <f t="shared" si="40"/>
        <v>1.6929007885440917</v>
      </c>
      <c r="U38">
        <f t="shared" si="41"/>
        <v>2.3107093914295898</v>
      </c>
      <c r="V38">
        <f t="shared" si="42"/>
        <v>1.6229696283676778</v>
      </c>
      <c r="W38">
        <f t="shared" si="43"/>
        <v>1.1391623256028656</v>
      </c>
      <c r="X38">
        <f t="shared" si="44"/>
        <v>0.8865435141424044</v>
      </c>
      <c r="Y38">
        <f t="shared" si="45"/>
        <v>1.3877238135115584</v>
      </c>
      <c r="Z38">
        <f t="shared" si="13"/>
        <v>19134.887362555084</v>
      </c>
      <c r="AA38">
        <v>0.76376489706549933</v>
      </c>
      <c r="AB38">
        <f t="shared" si="22"/>
        <v>4239.9573385947506</v>
      </c>
      <c r="AC38">
        <f t="shared" si="14"/>
        <v>25782.271805902335</v>
      </c>
      <c r="AD38">
        <f t="shared" si="15"/>
        <v>20958.984428031938</v>
      </c>
      <c r="AE38">
        <f t="shared" si="23"/>
        <v>16007.736584273216</v>
      </c>
      <c r="AF38">
        <v>8.4672229355819681E-2</v>
      </c>
      <c r="AG38">
        <f t="shared" ca="1" si="24"/>
        <v>9.6059316183383814E-2</v>
      </c>
      <c r="AH38">
        <f t="shared" si="25"/>
        <v>15.166099736665556</v>
      </c>
      <c r="AI38">
        <f t="shared" si="16"/>
        <v>0.52792014735911297</v>
      </c>
      <c r="AJ38">
        <f t="shared" si="26"/>
        <v>8.0064896078434842</v>
      </c>
      <c r="AK38">
        <f t="shared" si="17"/>
        <v>16004.533988430079</v>
      </c>
      <c r="AL38">
        <f t="shared" si="18"/>
        <v>20.558984428031941</v>
      </c>
    </row>
    <row r="39" spans="5:38" x14ac:dyDescent="0.3">
      <c r="E39">
        <v>25</v>
      </c>
      <c r="F39">
        <f t="shared" si="19"/>
        <v>1898.9454641063915</v>
      </c>
      <c r="G39">
        <f t="shared" si="27"/>
        <v>870.14223758187632</v>
      </c>
      <c r="H39">
        <f t="shared" si="28"/>
        <v>437.37170293081226</v>
      </c>
      <c r="I39">
        <f t="shared" si="29"/>
        <v>185.99449305500704</v>
      </c>
      <c r="J39">
        <f t="shared" si="30"/>
        <v>81.163005849240548</v>
      </c>
      <c r="K39">
        <f t="shared" si="31"/>
        <v>33.329419577728636</v>
      </c>
      <c r="L39">
        <f t="shared" si="32"/>
        <v>18.826137406315805</v>
      </c>
      <c r="M39">
        <f t="shared" si="33"/>
        <v>31.200300814201036</v>
      </c>
      <c r="N39">
        <f t="shared" si="34"/>
        <v>20.445798248440077</v>
      </c>
      <c r="O39">
        <f t="shared" si="35"/>
        <v>8.337171347349317</v>
      </c>
      <c r="P39">
        <f t="shared" si="36"/>
        <v>6.22784169360538</v>
      </c>
      <c r="Q39">
        <f t="shared" si="37"/>
        <v>2.8819177338785722</v>
      </c>
      <c r="R39">
        <f t="shared" si="38"/>
        <v>1.901766967928318</v>
      </c>
      <c r="S39">
        <f t="shared" si="39"/>
        <v>0.89281153798474566</v>
      </c>
      <c r="T39">
        <f t="shared" si="40"/>
        <v>0.51814173865823021</v>
      </c>
      <c r="U39">
        <f t="shared" si="41"/>
        <v>0.33219798461198602</v>
      </c>
      <c r="V39">
        <f t="shared" si="42"/>
        <v>0.45511332129583643</v>
      </c>
      <c r="W39">
        <f t="shared" si="43"/>
        <v>0.32067343186810365</v>
      </c>
      <c r="X39">
        <f t="shared" si="44"/>
        <v>0.225691149617986</v>
      </c>
      <c r="Y39">
        <f t="shared" si="45"/>
        <v>0.452159311484441</v>
      </c>
      <c r="Z39">
        <f t="shared" si="13"/>
        <v>7038.4351496179752</v>
      </c>
      <c r="AA39">
        <v>0</v>
      </c>
      <c r="AB39">
        <f t="shared" si="22"/>
        <v>3599.9640457882965</v>
      </c>
      <c r="AC39">
        <f t="shared" si="14"/>
        <v>12347.734243243029</v>
      </c>
      <c r="AD39">
        <f t="shared" si="15"/>
        <v>8313.1227490428082</v>
      </c>
      <c r="AE39">
        <f t="shared" si="23"/>
        <v>0</v>
      </c>
      <c r="AF39">
        <v>0.43391928598116725</v>
      </c>
      <c r="AG39">
        <f t="shared" ca="1" si="24"/>
        <v>1.6504392340150709E-2</v>
      </c>
      <c r="AH39">
        <f t="shared" si="25"/>
        <v>807.80974928983676</v>
      </c>
      <c r="AI39">
        <f t="shared" si="16"/>
        <v>8.1857291551879693E-2</v>
      </c>
      <c r="AJ39">
        <f t="shared" si="26"/>
        <v>66.125118166069001</v>
      </c>
      <c r="AK39">
        <f t="shared" si="17"/>
        <v>-26.450047266427603</v>
      </c>
      <c r="AL39">
        <f t="shared" si="18"/>
        <v>7.9131227490428078</v>
      </c>
    </row>
    <row r="40" spans="5:38" x14ac:dyDescent="0.3">
      <c r="E40">
        <v>26</v>
      </c>
      <c r="F40">
        <f t="shared" si="19"/>
        <v>1014.4418396978657</v>
      </c>
      <c r="G40">
        <f t="shared" si="27"/>
        <v>920.48535950224732</v>
      </c>
      <c r="H40">
        <f t="shared" si="28"/>
        <v>500.75715173393655</v>
      </c>
      <c r="I40">
        <f t="shared" si="29"/>
        <v>277.48610283227396</v>
      </c>
      <c r="J40">
        <f t="shared" si="30"/>
        <v>125.90110620554888</v>
      </c>
      <c r="K40">
        <f t="shared" si="31"/>
        <v>57.552119914333062</v>
      </c>
      <c r="L40">
        <f t="shared" si="32"/>
        <v>24.471437113853966</v>
      </c>
      <c r="M40">
        <f t="shared" si="33"/>
        <v>14.199629632749772</v>
      </c>
      <c r="N40">
        <f t="shared" si="34"/>
        <v>24.03731104624347</v>
      </c>
      <c r="O40">
        <f t="shared" si="35"/>
        <v>16.02148659400547</v>
      </c>
      <c r="P40">
        <f t="shared" si="36"/>
        <v>6.6234440520249658</v>
      </c>
      <c r="Q40">
        <f t="shared" si="37"/>
        <v>5.0035010833951068</v>
      </c>
      <c r="R40">
        <f t="shared" si="38"/>
        <v>2.3368049980070231</v>
      </c>
      <c r="S40">
        <f t="shared" si="39"/>
        <v>1.5538462264063633</v>
      </c>
      <c r="T40">
        <f t="shared" si="40"/>
        <v>0.7341051321709201</v>
      </c>
      <c r="U40">
        <f t="shared" si="41"/>
        <v>0.42828834268197519</v>
      </c>
      <c r="V40">
        <f t="shared" si="42"/>
        <v>0.27580201479797817</v>
      </c>
      <c r="W40">
        <f t="shared" si="43"/>
        <v>0.37924690750590606</v>
      </c>
      <c r="X40">
        <f t="shared" si="44"/>
        <v>0.26804639206416742</v>
      </c>
      <c r="Y40">
        <f t="shared" si="45"/>
        <v>0.56891303865887344</v>
      </c>
      <c r="Z40">
        <f t="shared" si="13"/>
        <v>9624.2189226433857</v>
      </c>
      <c r="AA40">
        <v>0</v>
      </c>
      <c r="AB40">
        <f t="shared" si="22"/>
        <v>2993.5255424607712</v>
      </c>
      <c r="AC40">
        <f t="shared" si="14"/>
        <v>14738.682503138787</v>
      </c>
      <c r="AD40">
        <f t="shared" si="15"/>
        <v>10563.595161890569</v>
      </c>
      <c r="AE40">
        <f t="shared" si="23"/>
        <v>0</v>
      </c>
      <c r="AF40">
        <v>0.24628910325201109</v>
      </c>
      <c r="AG40">
        <f t="shared" ca="1" si="24"/>
        <v>0.2226967037811235</v>
      </c>
      <c r="AH40">
        <f t="shared" si="25"/>
        <v>402.58237228159697</v>
      </c>
      <c r="AI40">
        <f t="shared" si="16"/>
        <v>0.12268123766259049</v>
      </c>
      <c r="AJ40">
        <f t="shared" si="26"/>
        <v>49.389303692648085</v>
      </c>
      <c r="AK40">
        <f t="shared" si="17"/>
        <v>-19.755721477059236</v>
      </c>
      <c r="AL40">
        <f t="shared" si="18"/>
        <v>10.163595161890569</v>
      </c>
    </row>
    <row r="41" spans="5:38" x14ac:dyDescent="0.3">
      <c r="E41">
        <v>27</v>
      </c>
      <c r="F41">
        <f t="shared" si="19"/>
        <v>1301.4769323404146</v>
      </c>
      <c r="G41">
        <f t="shared" si="27"/>
        <v>491.73548117024524</v>
      </c>
      <c r="H41">
        <f t="shared" si="28"/>
        <v>529.72905684717057</v>
      </c>
      <c r="I41">
        <f t="shared" si="29"/>
        <v>317.70036691655997</v>
      </c>
      <c r="J41">
        <f t="shared" si="30"/>
        <v>187.83248218493154</v>
      </c>
      <c r="K41">
        <f t="shared" si="31"/>
        <v>89.275594045248539</v>
      </c>
      <c r="L41">
        <f t="shared" si="32"/>
        <v>42.256453940580862</v>
      </c>
      <c r="M41">
        <f t="shared" si="33"/>
        <v>18.457601583279573</v>
      </c>
      <c r="N41">
        <f t="shared" si="34"/>
        <v>10.939667417197066</v>
      </c>
      <c r="O41">
        <f t="shared" si="35"/>
        <v>18.835823967533859</v>
      </c>
      <c r="P41">
        <f t="shared" si="36"/>
        <v>12.728228276056933</v>
      </c>
      <c r="Q41">
        <f t="shared" si="37"/>
        <v>5.3213313890334888</v>
      </c>
      <c r="R41">
        <f t="shared" si="38"/>
        <v>4.0570923318742738</v>
      </c>
      <c r="S41">
        <f t="shared" si="39"/>
        <v>1.9092957703204805</v>
      </c>
      <c r="T41">
        <f t="shared" si="40"/>
        <v>1.2776341264407116</v>
      </c>
      <c r="U41">
        <f t="shared" si="41"/>
        <v>0.60680050834353227</v>
      </c>
      <c r="V41">
        <f t="shared" si="42"/>
        <v>0.35557948361470487</v>
      </c>
      <c r="W41">
        <f t="shared" si="43"/>
        <v>0.22982641092160064</v>
      </c>
      <c r="X41">
        <f t="shared" si="44"/>
        <v>0.31700713297715044</v>
      </c>
      <c r="Y41">
        <f t="shared" si="45"/>
        <v>0.70247110647541477</v>
      </c>
      <c r="Z41">
        <f t="shared" si="13"/>
        <v>12607.809020297522</v>
      </c>
      <c r="AA41">
        <v>0</v>
      </c>
      <c r="AB41">
        <f t="shared" si="22"/>
        <v>3035.7447269492204</v>
      </c>
      <c r="AC41">
        <f t="shared" si="14"/>
        <v>16752.901195851795</v>
      </c>
      <c r="AD41">
        <f t="shared" si="15"/>
        <v>12893.85199622294</v>
      </c>
      <c r="AE41">
        <f t="shared" si="23"/>
        <v>0</v>
      </c>
      <c r="AF41">
        <v>-8.6517945394119208E-2</v>
      </c>
      <c r="AG41">
        <f t="shared" ca="1" si="24"/>
        <v>-0.63163925555976752</v>
      </c>
      <c r="AH41">
        <f t="shared" si="25"/>
        <v>200.30340006694553</v>
      </c>
      <c r="AI41">
        <f t="shared" si="16"/>
        <v>0.18224220482351641</v>
      </c>
      <c r="AJ41">
        <f t="shared" si="26"/>
        <v>36.503733261847039</v>
      </c>
      <c r="AK41">
        <f t="shared" si="17"/>
        <v>-14.601493304738817</v>
      </c>
      <c r="AL41">
        <f t="shared" si="18"/>
        <v>12.49385199622294</v>
      </c>
    </row>
    <row r="42" spans="5:38" x14ac:dyDescent="0.3">
      <c r="E42">
        <v>28</v>
      </c>
      <c r="F42">
        <f t="shared" si="19"/>
        <v>1761.1422700876487</v>
      </c>
      <c r="G42">
        <f t="shared" si="27"/>
        <v>630.87144133072866</v>
      </c>
      <c r="H42">
        <f t="shared" si="28"/>
        <v>282.98828435409536</v>
      </c>
      <c r="I42">
        <f t="shared" si="29"/>
        <v>336.08130237174987</v>
      </c>
      <c r="J42">
        <f t="shared" si="30"/>
        <v>215.05382756076651</v>
      </c>
      <c r="K42">
        <f t="shared" si="31"/>
        <v>133.19069969628484</v>
      </c>
      <c r="L42">
        <f t="shared" si="32"/>
        <v>65.548758819073925</v>
      </c>
      <c r="M42">
        <f t="shared" si="33"/>
        <v>31.871965162025258</v>
      </c>
      <c r="N42">
        <f t="shared" si="34"/>
        <v>14.220090795502426</v>
      </c>
      <c r="O42">
        <f t="shared" si="35"/>
        <v>8.5724085084755028</v>
      </c>
      <c r="P42">
        <f t="shared" si="36"/>
        <v>14.964071268898225</v>
      </c>
      <c r="Q42">
        <f t="shared" si="37"/>
        <v>10.225967052814182</v>
      </c>
      <c r="R42">
        <f t="shared" si="38"/>
        <v>4.3148052561548402</v>
      </c>
      <c r="S42">
        <f t="shared" si="39"/>
        <v>3.3148633436053294</v>
      </c>
      <c r="T42">
        <f t="shared" si="40"/>
        <v>1.5698988691255498</v>
      </c>
      <c r="U42">
        <f t="shared" si="41"/>
        <v>1.0560735832327137</v>
      </c>
      <c r="V42">
        <f t="shared" si="42"/>
        <v>0.5037863278341671</v>
      </c>
      <c r="W42">
        <f t="shared" si="43"/>
        <v>0.2963051469235416</v>
      </c>
      <c r="X42">
        <f t="shared" si="44"/>
        <v>0.19210865050376311</v>
      </c>
      <c r="Y42">
        <f t="shared" si="45"/>
        <v>0.85567900045124512</v>
      </c>
      <c r="Z42">
        <f t="shared" si="13"/>
        <v>15447.224705522869</v>
      </c>
      <c r="AA42">
        <v>0</v>
      </c>
      <c r="AB42">
        <f t="shared" si="22"/>
        <v>3516.8346071858946</v>
      </c>
      <c r="AC42">
        <f t="shared" si="14"/>
        <v>18674.738407412406</v>
      </c>
      <c r="AD42">
        <f t="shared" si="15"/>
        <v>14853.247985967611</v>
      </c>
      <c r="AE42">
        <f t="shared" si="23"/>
        <v>0</v>
      </c>
      <c r="AF42">
        <v>5.3811060401637308E-2</v>
      </c>
      <c r="AG42">
        <f t="shared" ca="1" si="24"/>
        <v>-0.2167567836426724</v>
      </c>
      <c r="AH42">
        <f t="shared" si="25"/>
        <v>99.421625368235823</v>
      </c>
      <c r="AI42">
        <f t="shared" si="16"/>
        <v>0.24799201339095991</v>
      </c>
      <c r="AJ42">
        <f t="shared" si="26"/>
        <v>24.655769049670539</v>
      </c>
      <c r="AK42">
        <f t="shared" si="17"/>
        <v>-9.8623076198682167</v>
      </c>
      <c r="AL42">
        <f t="shared" si="18"/>
        <v>14.453247985967611</v>
      </c>
    </row>
    <row r="43" spans="5:38" x14ac:dyDescent="0.3">
      <c r="E43">
        <v>29</v>
      </c>
      <c r="F43">
        <f t="shared" si="19"/>
        <v>1785.5114017829458</v>
      </c>
      <c r="G43">
        <f t="shared" si="27"/>
        <v>853.68732607552568</v>
      </c>
      <c r="H43">
        <f t="shared" si="28"/>
        <v>363.05947743553014</v>
      </c>
      <c r="I43">
        <f t="shared" si="29"/>
        <v>179.53908688288229</v>
      </c>
      <c r="J43">
        <f t="shared" si="30"/>
        <v>227.49602447149329</v>
      </c>
      <c r="K43">
        <f t="shared" si="31"/>
        <v>152.4931653566814</v>
      </c>
      <c r="L43">
        <f t="shared" si="32"/>
        <v>97.792517033384399</v>
      </c>
      <c r="M43">
        <f t="shared" si="33"/>
        <v>49.440205286350213</v>
      </c>
      <c r="N43">
        <f t="shared" si="34"/>
        <v>24.554774161213647</v>
      </c>
      <c r="O43">
        <f t="shared" si="35"/>
        <v>11.142973792332363</v>
      </c>
      <c r="P43">
        <f t="shared" si="36"/>
        <v>6.8103276017041789</v>
      </c>
      <c r="Q43">
        <f t="shared" si="37"/>
        <v>12.02226236463455</v>
      </c>
      <c r="R43">
        <f t="shared" si="38"/>
        <v>8.2917324938041332</v>
      </c>
      <c r="S43">
        <f t="shared" si="39"/>
        <v>3.5254287081545579</v>
      </c>
      <c r="T43">
        <f t="shared" si="40"/>
        <v>2.7256123934942984</v>
      </c>
      <c r="U43">
        <f t="shared" si="41"/>
        <v>1.2976553222236902</v>
      </c>
      <c r="V43">
        <f t="shared" si="42"/>
        <v>0.87678804665449361</v>
      </c>
      <c r="W43">
        <f t="shared" si="43"/>
        <v>0.41980622832762671</v>
      </c>
      <c r="X43">
        <f t="shared" si="44"/>
        <v>0.24767728689031554</v>
      </c>
      <c r="Y43">
        <f t="shared" si="45"/>
        <v>0.87968566811335003</v>
      </c>
      <c r="Z43">
        <f t="shared" si="13"/>
        <v>16160.1825331701</v>
      </c>
      <c r="AA43">
        <v>0.30213284268694757</v>
      </c>
      <c r="AB43">
        <f t="shared" si="22"/>
        <v>3781.8139283923401</v>
      </c>
      <c r="AC43">
        <f t="shared" si="14"/>
        <v>20636.733221280279</v>
      </c>
      <c r="AD43">
        <f t="shared" si="15"/>
        <v>16489.226262003358</v>
      </c>
      <c r="AE43">
        <f t="shared" si="23"/>
        <v>4981.9368042473452</v>
      </c>
      <c r="AF43">
        <v>-0.39814132365313293</v>
      </c>
      <c r="AG43">
        <f t="shared" ca="1" si="24"/>
        <v>0.16651776766096235</v>
      </c>
      <c r="AH43">
        <f t="shared" si="25"/>
        <v>49.217697303124503</v>
      </c>
      <c r="AI43">
        <f t="shared" si="16"/>
        <v>0.31385567452828017</v>
      </c>
      <c r="AJ43">
        <f t="shared" si="26"/>
        <v>15.447253585800857</v>
      </c>
      <c r="AK43">
        <f t="shared" si="17"/>
        <v>4975.7579028130249</v>
      </c>
      <c r="AL43">
        <f t="shared" si="18"/>
        <v>16.089226262003361</v>
      </c>
    </row>
    <row r="44" spans="5:38" x14ac:dyDescent="0.3">
      <c r="E44">
        <v>30</v>
      </c>
      <c r="F44">
        <f t="shared" si="19"/>
        <v>2330.1784516511839</v>
      </c>
      <c r="G44">
        <f t="shared" si="27"/>
        <v>849.35125361518612</v>
      </c>
      <c r="H44">
        <f t="shared" si="28"/>
        <v>456.02771149989576</v>
      </c>
      <c r="I44">
        <f t="shared" si="29"/>
        <v>192.90349962613783</v>
      </c>
      <c r="J44">
        <f t="shared" si="30"/>
        <v>92.86564059581201</v>
      </c>
      <c r="K44">
        <f t="shared" si="31"/>
        <v>117.36335380371277</v>
      </c>
      <c r="L44">
        <f t="shared" si="32"/>
        <v>79.70940360112435</v>
      </c>
      <c r="M44">
        <f t="shared" si="33"/>
        <v>52.011281007353105</v>
      </c>
      <c r="N44">
        <f t="shared" si="34"/>
        <v>26.73869124111388</v>
      </c>
      <c r="O44">
        <f t="shared" si="35"/>
        <v>13.476782134974631</v>
      </c>
      <c r="P44">
        <f t="shared" si="36"/>
        <v>6.192768558954727</v>
      </c>
      <c r="Q44">
        <f t="shared" si="37"/>
        <v>3.824847240188463</v>
      </c>
      <c r="R44">
        <f t="shared" si="38"/>
        <v>6.8115698759075221</v>
      </c>
      <c r="S44">
        <f t="shared" si="39"/>
        <v>4.7325374455311735</v>
      </c>
      <c r="T44">
        <f t="shared" si="40"/>
        <v>2.0245405066416988</v>
      </c>
      <c r="U44">
        <f t="shared" si="41"/>
        <v>1.573297376423225</v>
      </c>
      <c r="V44">
        <f t="shared" si="42"/>
        <v>0.7522773169158693</v>
      </c>
      <c r="W44">
        <f t="shared" si="43"/>
        <v>0.51013513655713627</v>
      </c>
      <c r="X44">
        <f t="shared" si="44"/>
        <v>0.24499735412331877</v>
      </c>
      <c r="Y44">
        <f t="shared" si="45"/>
        <v>0.66072569280445259</v>
      </c>
      <c r="Z44">
        <f t="shared" si="13"/>
        <v>12241.352164795022</v>
      </c>
      <c r="AA44">
        <v>0</v>
      </c>
      <c r="AB44">
        <f t="shared" si="22"/>
        <v>4237.953765280542</v>
      </c>
      <c r="AC44">
        <f t="shared" si="14"/>
        <v>18061.351906395936</v>
      </c>
      <c r="AD44">
        <f t="shared" si="15"/>
        <v>13658.506707604098</v>
      </c>
      <c r="AE44">
        <f t="shared" si="23"/>
        <v>0</v>
      </c>
      <c r="AF44">
        <v>2.5313653933977966E-2</v>
      </c>
      <c r="AG44">
        <f t="shared" ca="1" si="24"/>
        <v>-0.59558765834894289</v>
      </c>
      <c r="AH44">
        <f t="shared" si="25"/>
        <v>273.3967437922135</v>
      </c>
      <c r="AI44">
        <f t="shared" si="16"/>
        <v>0.20614865951047312</v>
      </c>
      <c r="AJ44">
        <f t="shared" si="26"/>
        <v>56.360372247293078</v>
      </c>
      <c r="AK44">
        <f t="shared" si="17"/>
        <v>-22.544148898917232</v>
      </c>
      <c r="AL44">
        <f t="shared" si="18"/>
        <v>13.258506707604099</v>
      </c>
    </row>
    <row r="45" spans="5:38" x14ac:dyDescent="0.3">
      <c r="E45">
        <v>31</v>
      </c>
      <c r="F45">
        <f t="shared" si="19"/>
        <v>1638.4163187872364</v>
      </c>
      <c r="G45">
        <f t="shared" si="27"/>
        <v>1129.519088523102</v>
      </c>
      <c r="H45">
        <f t="shared" si="28"/>
        <v>488.79217237396603</v>
      </c>
      <c r="I45">
        <f t="shared" si="29"/>
        <v>289.3222208928413</v>
      </c>
      <c r="J45">
        <f t="shared" si="30"/>
        <v>130.57786601601015</v>
      </c>
      <c r="K45">
        <f t="shared" si="31"/>
        <v>65.850376382302741</v>
      </c>
      <c r="L45">
        <f t="shared" si="32"/>
        <v>86.171615601662324</v>
      </c>
      <c r="M45">
        <f t="shared" si="33"/>
        <v>60.120883267516419</v>
      </c>
      <c r="N45">
        <f t="shared" si="34"/>
        <v>40.070489926759919</v>
      </c>
      <c r="O45">
        <f t="shared" si="35"/>
        <v>20.952646507379189</v>
      </c>
      <c r="P45">
        <f t="shared" si="36"/>
        <v>10.706594449532792</v>
      </c>
      <c r="Q45">
        <f t="shared" si="37"/>
        <v>4.9753230281624576</v>
      </c>
      <c r="R45">
        <f t="shared" si="38"/>
        <v>3.1013800437172239</v>
      </c>
      <c r="S45">
        <f t="shared" si="39"/>
        <v>5.5654201203799145</v>
      </c>
      <c r="T45">
        <f t="shared" si="40"/>
        <v>3.8912803868971162</v>
      </c>
      <c r="U45">
        <f t="shared" si="41"/>
        <v>1.6734554149748513</v>
      </c>
      <c r="V45">
        <f t="shared" si="42"/>
        <v>1.3062047525686353</v>
      </c>
      <c r="W45">
        <f t="shared" si="43"/>
        <v>0.62687430289857771</v>
      </c>
      <c r="X45">
        <f t="shared" si="44"/>
        <v>0.4264147547949787</v>
      </c>
      <c r="Y45">
        <f t="shared" si="45"/>
        <v>0.76026815149169602</v>
      </c>
      <c r="Z45">
        <f t="shared" si="13"/>
        <v>14001.54916899212</v>
      </c>
      <c r="AA45">
        <v>0</v>
      </c>
      <c r="AB45">
        <f t="shared" si="22"/>
        <v>3982.8268936841955</v>
      </c>
      <c r="AC45">
        <f t="shared" si="14"/>
        <v>20540.00677958802</v>
      </c>
      <c r="AD45">
        <f t="shared" si="15"/>
        <v>15651.04807651555</v>
      </c>
      <c r="AE45">
        <f t="shared" si="23"/>
        <v>0</v>
      </c>
      <c r="AF45">
        <v>3.4637632665303959E-2</v>
      </c>
      <c r="AG45">
        <f t="shared" ca="1" si="24"/>
        <v>0.36095435505931633</v>
      </c>
      <c r="AH45">
        <f t="shared" si="25"/>
        <v>135.57116445116088</v>
      </c>
      <c r="AI45">
        <f t="shared" si="16"/>
        <v>0.2789269792616737</v>
      </c>
      <c r="AJ45">
        <f t="shared" si="26"/>
        <v>37.814455375349908</v>
      </c>
      <c r="AK45">
        <f t="shared" si="17"/>
        <v>-15.125782150139964</v>
      </c>
      <c r="AL45">
        <f t="shared" si="18"/>
        <v>15.25104807651555</v>
      </c>
    </row>
    <row r="46" spans="5:38" x14ac:dyDescent="0.3">
      <c r="E46">
        <v>32</v>
      </c>
      <c r="F46">
        <f t="shared" si="19"/>
        <v>1732.3311538550397</v>
      </c>
      <c r="G46">
        <f t="shared" si="27"/>
        <v>794.19776013573926</v>
      </c>
      <c r="H46">
        <f t="shared" si="28"/>
        <v>650.0256362336612</v>
      </c>
      <c r="I46">
        <f t="shared" si="29"/>
        <v>310.10930542168313</v>
      </c>
      <c r="J46">
        <f t="shared" si="30"/>
        <v>195.84444174635894</v>
      </c>
      <c r="K46">
        <f t="shared" si="31"/>
        <v>92.591851724543432</v>
      </c>
      <c r="L46">
        <f t="shared" si="32"/>
        <v>48.349277154527478</v>
      </c>
      <c r="M46">
        <f t="shared" si="33"/>
        <v>64.995011987365558</v>
      </c>
      <c r="N46">
        <f t="shared" si="34"/>
        <v>46.318283278166952</v>
      </c>
      <c r="O46">
        <f t="shared" si="35"/>
        <v>31.399547690723995</v>
      </c>
      <c r="P46">
        <f t="shared" si="36"/>
        <v>16.645775419693759</v>
      </c>
      <c r="Q46">
        <f t="shared" si="37"/>
        <v>8.601769210465708</v>
      </c>
      <c r="R46">
        <f t="shared" si="38"/>
        <v>4.0342441361996686</v>
      </c>
      <c r="S46">
        <f t="shared" si="39"/>
        <v>2.5339948368288479</v>
      </c>
      <c r="T46">
        <f t="shared" si="40"/>
        <v>4.5761096258682095</v>
      </c>
      <c r="U46">
        <f t="shared" si="41"/>
        <v>3.2164751523990529</v>
      </c>
      <c r="V46">
        <f t="shared" si="42"/>
        <v>1.3893593474498092</v>
      </c>
      <c r="W46">
        <f t="shared" si="43"/>
        <v>1.0884632239959531</v>
      </c>
      <c r="X46">
        <f t="shared" si="44"/>
        <v>0.52399537495459514</v>
      </c>
      <c r="Y46">
        <f t="shared" si="45"/>
        <v>0.99591342809104</v>
      </c>
      <c r="Z46">
        <f t="shared" si="13"/>
        <v>16149.897331785049</v>
      </c>
      <c r="AA46">
        <v>0</v>
      </c>
      <c r="AB46">
        <f t="shared" si="22"/>
        <v>4009.7683689837563</v>
      </c>
      <c r="AC46">
        <f t="shared" si="14"/>
        <v>22819.01829703039</v>
      </c>
      <c r="AD46">
        <f t="shared" si="15"/>
        <v>17905.87629396531</v>
      </c>
      <c r="AE46">
        <f t="shared" si="23"/>
        <v>0</v>
      </c>
      <c r="AF46">
        <v>0.38986956549812246</v>
      </c>
      <c r="AG46">
        <f t="shared" ca="1" si="24"/>
        <v>0.20924924330778075</v>
      </c>
      <c r="AH46">
        <f t="shared" si="25"/>
        <v>67.02929311807344</v>
      </c>
      <c r="AI46">
        <f t="shared" si="16"/>
        <v>0.37781689870091378</v>
      </c>
      <c r="AJ46">
        <f t="shared" si="26"/>
        <v>25.32479964798501</v>
      </c>
      <c r="AK46">
        <f t="shared" si="17"/>
        <v>-10.129919859194004</v>
      </c>
      <c r="AL46">
        <f t="shared" si="18"/>
        <v>17.505876293965311</v>
      </c>
    </row>
    <row r="47" spans="5:38" x14ac:dyDescent="0.3">
      <c r="E47">
        <v>33</v>
      </c>
      <c r="F47">
        <f t="shared" si="19"/>
        <v>1464.2822206872449</v>
      </c>
      <c r="G47">
        <f t="shared" si="27"/>
        <v>839.72156919397446</v>
      </c>
      <c r="H47">
        <f t="shared" si="28"/>
        <v>457.05195208573383</v>
      </c>
      <c r="I47">
        <f t="shared" si="29"/>
        <v>412.40226409453197</v>
      </c>
      <c r="J47">
        <f t="shared" si="30"/>
        <v>209.91537951436823</v>
      </c>
      <c r="K47">
        <f t="shared" si="31"/>
        <v>138.87192419756263</v>
      </c>
      <c r="L47">
        <f t="shared" si="32"/>
        <v>67.983652443997087</v>
      </c>
      <c r="M47">
        <f t="shared" si="33"/>
        <v>36.467482085578453</v>
      </c>
      <c r="N47">
        <f t="shared" si="34"/>
        <v>50.073405666766348</v>
      </c>
      <c r="O47">
        <f t="shared" si="35"/>
        <v>36.29536717428568</v>
      </c>
      <c r="P47">
        <f t="shared" si="36"/>
        <v>24.945288842422812</v>
      </c>
      <c r="Q47">
        <f t="shared" si="37"/>
        <v>13.373357808999369</v>
      </c>
      <c r="R47">
        <f t="shared" si="38"/>
        <v>6.9747505442034656</v>
      </c>
      <c r="S47">
        <f t="shared" si="39"/>
        <v>3.2961951349194596</v>
      </c>
      <c r="T47">
        <f t="shared" si="40"/>
        <v>2.0835512708645725</v>
      </c>
      <c r="U47">
        <f t="shared" si="41"/>
        <v>3.7825449319513105</v>
      </c>
      <c r="V47">
        <f t="shared" si="42"/>
        <v>2.6704265789434443</v>
      </c>
      <c r="W47">
        <f t="shared" si="43"/>
        <v>1.1577561263961713</v>
      </c>
      <c r="X47">
        <f t="shared" si="44"/>
        <v>0.90983103398054599</v>
      </c>
      <c r="Y47">
        <f t="shared" si="45"/>
        <v>1.2756111211043257</v>
      </c>
      <c r="Z47">
        <f t="shared" ref="Z47:Z78" si="46">SUMPRODUCT(F47:Y47,fecundity,pmature)</f>
        <v>19148.202058363368</v>
      </c>
      <c r="AA47">
        <v>0.66639720235016653</v>
      </c>
      <c r="AB47">
        <f t="shared" si="22"/>
        <v>3773.5345305378291</v>
      </c>
      <c r="AC47">
        <f t="shared" ref="AC47:AC78" si="47">SUMPRODUCT(F47:Y47,Weight)</f>
        <v>24721.616484258764</v>
      </c>
      <c r="AD47">
        <f t="shared" ref="AD47:AD78" si="48">SUMPRODUCT(F47:Y47,Weight,vul)</f>
        <v>20045.766366977117</v>
      </c>
      <c r="AE47">
        <f t="shared" si="23"/>
        <v>13358.442625918613</v>
      </c>
      <c r="AF47">
        <v>-0.17069591238133219</v>
      </c>
      <c r="AG47">
        <f t="shared" ca="1" si="24"/>
        <v>4.9389812079439661E-2</v>
      </c>
      <c r="AH47">
        <f t="shared" si="25"/>
        <v>33.00815056607702</v>
      </c>
      <c r="AI47">
        <f t="shared" ref="AI47:AI78" si="49">1/(1+EXP(-(AL47-erh)/ersd))</f>
        <v>0.48229572292497147</v>
      </c>
      <c r="AJ47">
        <f t="shared" si="26"/>
        <v>15.919689839682423</v>
      </c>
      <c r="AK47">
        <f t="shared" ref="AK47:AK78" si="50">AE47-cpe*AJ47</f>
        <v>13352.074749982739</v>
      </c>
      <c r="AL47">
        <f t="shared" ref="AL47:AL78" si="51">q*AD47-cpe</f>
        <v>19.645766366977121</v>
      </c>
    </row>
    <row r="48" spans="5:38" x14ac:dyDescent="0.3">
      <c r="E48">
        <v>34</v>
      </c>
      <c r="F48">
        <f t="shared" ref="F48:F79" si="52">Z47*maxsj/(1+sjscale*EXP(AF47)*Z47)</f>
        <v>2226.0892455544663</v>
      </c>
      <c r="G48">
        <f t="shared" si="27"/>
        <v>680.57873819556335</v>
      </c>
      <c r="H48">
        <f t="shared" si="28"/>
        <v>406.75208986402606</v>
      </c>
      <c r="I48">
        <f t="shared" si="29"/>
        <v>186.02504626075162</v>
      </c>
      <c r="J48">
        <f t="shared" si="30"/>
        <v>133.92685059103883</v>
      </c>
      <c r="K48">
        <f t="shared" si="31"/>
        <v>59.397719749738997</v>
      </c>
      <c r="L48">
        <f t="shared" si="32"/>
        <v>37.17446975543924</v>
      </c>
      <c r="M48">
        <f t="shared" si="33"/>
        <v>17.928747848126143</v>
      </c>
      <c r="N48">
        <f t="shared" si="34"/>
        <v>9.6283238822392931</v>
      </c>
      <c r="O48">
        <f t="shared" si="35"/>
        <v>13.309832875808752</v>
      </c>
      <c r="P48">
        <f t="shared" si="36"/>
        <v>9.726367048154188</v>
      </c>
      <c r="Q48">
        <f t="shared" si="37"/>
        <v>6.7382066783971339</v>
      </c>
      <c r="R48">
        <f t="shared" si="38"/>
        <v>3.6385708680969664</v>
      </c>
      <c r="S48">
        <f t="shared" si="39"/>
        <v>1.909711998349213</v>
      </c>
      <c r="T48">
        <f t="shared" si="40"/>
        <v>0.90745025956560232</v>
      </c>
      <c r="U48">
        <f t="shared" si="41"/>
        <v>0.57628977253659475</v>
      </c>
      <c r="V48">
        <f t="shared" si="42"/>
        <v>1.0503774871148674</v>
      </c>
      <c r="W48">
        <f t="shared" si="43"/>
        <v>0.74405594824955079</v>
      </c>
      <c r="X48">
        <f t="shared" si="44"/>
        <v>0.32350611048059685</v>
      </c>
      <c r="Y48">
        <f t="shared" si="45"/>
        <v>0.61287883442877367</v>
      </c>
      <c r="Z48">
        <f t="shared" si="46"/>
        <v>9039.7482707972522</v>
      </c>
      <c r="AA48">
        <v>0</v>
      </c>
      <c r="AB48">
        <f t="shared" si="22"/>
        <v>3797.0384795825717</v>
      </c>
      <c r="AC48">
        <f t="shared" si="47"/>
        <v>13743.473551528901</v>
      </c>
      <c r="AD48">
        <f t="shared" si="48"/>
        <v>9858.3624290288299</v>
      </c>
      <c r="AE48">
        <f t="shared" si="23"/>
        <v>0</v>
      </c>
      <c r="AF48">
        <v>0.44403108909434269</v>
      </c>
      <c r="AG48">
        <f t="shared" ca="1" si="24"/>
        <v>-0.20125452686999015</v>
      </c>
      <c r="AH48">
        <f t="shared" ref="AH48:AH79" si="53">AH47*(1-dep)+pinv*AK47</f>
        <v>684.10781278217553</v>
      </c>
      <c r="AI48">
        <f t="shared" si="49"/>
        <v>0.10829006177902339</v>
      </c>
      <c r="AJ48">
        <f t="shared" si="26"/>
        <v>74.082077309694355</v>
      </c>
      <c r="AK48">
        <f t="shared" si="50"/>
        <v>-29.632830923877744</v>
      </c>
      <c r="AL48">
        <f t="shared" si="51"/>
        <v>9.4583624290288295</v>
      </c>
    </row>
    <row r="49" spans="5:38" x14ac:dyDescent="0.3">
      <c r="E49">
        <v>35</v>
      </c>
      <c r="F49">
        <f t="shared" si="52"/>
        <v>1136.2484958196867</v>
      </c>
      <c r="G49">
        <f t="shared" si="27"/>
        <v>1079.0634055636503</v>
      </c>
      <c r="H49">
        <f t="shared" si="28"/>
        <v>391.66547232160843</v>
      </c>
      <c r="I49">
        <f t="shared" si="29"/>
        <v>258.05979554444576</v>
      </c>
      <c r="J49">
        <f t="shared" si="30"/>
        <v>125.92178790605618</v>
      </c>
      <c r="K49">
        <f t="shared" si="31"/>
        <v>94.966593268878512</v>
      </c>
      <c r="L49">
        <f t="shared" si="32"/>
        <v>43.611547455010239</v>
      </c>
      <c r="M49">
        <f t="shared" si="33"/>
        <v>28.038874407875468</v>
      </c>
      <c r="N49">
        <f t="shared" si="34"/>
        <v>13.812651719656575</v>
      </c>
      <c r="O49">
        <f t="shared" si="35"/>
        <v>7.5448295110614669</v>
      </c>
      <c r="P49">
        <f t="shared" si="36"/>
        <v>10.573962045622348</v>
      </c>
      <c r="Q49">
        <f t="shared" si="37"/>
        <v>7.8142461637885043</v>
      </c>
      <c r="R49">
        <f t="shared" si="38"/>
        <v>5.463679569538388</v>
      </c>
      <c r="S49">
        <f t="shared" si="39"/>
        <v>2.97290872554355</v>
      </c>
      <c r="T49">
        <f t="shared" si="40"/>
        <v>1.5702411083541505</v>
      </c>
      <c r="U49">
        <f t="shared" si="41"/>
        <v>0.75008504186927982</v>
      </c>
      <c r="V49">
        <f t="shared" si="42"/>
        <v>0.47845528189675418</v>
      </c>
      <c r="W49">
        <f t="shared" si="43"/>
        <v>0.87528181457733667</v>
      </c>
      <c r="X49">
        <f t="shared" si="44"/>
        <v>0.62194585706809458</v>
      </c>
      <c r="Y49">
        <f t="shared" si="45"/>
        <v>0.78587684902995369</v>
      </c>
      <c r="Z49">
        <f t="shared" si="46"/>
        <v>11072.902133893482</v>
      </c>
      <c r="AA49">
        <v>0</v>
      </c>
      <c r="AB49">
        <f t="shared" si="22"/>
        <v>3210.8401359752183</v>
      </c>
      <c r="AC49">
        <f t="shared" si="47"/>
        <v>16082.865672207807</v>
      </c>
      <c r="AD49">
        <f t="shared" si="48"/>
        <v>11848.076799511338</v>
      </c>
      <c r="AE49">
        <f t="shared" si="23"/>
        <v>0</v>
      </c>
      <c r="AF49">
        <v>0.30835706814044161</v>
      </c>
      <c r="AG49">
        <f t="shared" ca="1" si="24"/>
        <v>0.10887015223477507</v>
      </c>
      <c r="AH49">
        <f t="shared" si="53"/>
        <v>340.57226484489388</v>
      </c>
      <c r="AI49">
        <f t="shared" si="49"/>
        <v>0.15311383283352109</v>
      </c>
      <c r="AJ49">
        <f t="shared" si="26"/>
        <v>52.146324827194753</v>
      </c>
      <c r="AK49">
        <f t="shared" si="50"/>
        <v>-20.858529930877904</v>
      </c>
      <c r="AL49">
        <f t="shared" si="51"/>
        <v>11.448076799511337</v>
      </c>
    </row>
    <row r="50" spans="5:38" x14ac:dyDescent="0.3">
      <c r="E50">
        <v>36</v>
      </c>
      <c r="F50">
        <f t="shared" si="52"/>
        <v>1339.843794920165</v>
      </c>
      <c r="G50">
        <f t="shared" si="27"/>
        <v>550.77943254713387</v>
      </c>
      <c r="H50">
        <f t="shared" si="28"/>
        <v>620.98895349799739</v>
      </c>
      <c r="I50">
        <f t="shared" si="29"/>
        <v>248.48824192377469</v>
      </c>
      <c r="J50">
        <f t="shared" si="30"/>
        <v>174.68266502177954</v>
      </c>
      <c r="K50">
        <f t="shared" si="31"/>
        <v>89.290259294461208</v>
      </c>
      <c r="L50">
        <f t="shared" si="32"/>
        <v>69.727257316212885</v>
      </c>
      <c r="M50">
        <f t="shared" si="33"/>
        <v>32.894045560534579</v>
      </c>
      <c r="N50">
        <f t="shared" si="34"/>
        <v>21.601687417766559</v>
      </c>
      <c r="O50">
        <f t="shared" si="35"/>
        <v>10.823701362260511</v>
      </c>
      <c r="P50">
        <f t="shared" si="36"/>
        <v>5.9939701448586176</v>
      </c>
      <c r="Q50">
        <f t="shared" si="37"/>
        <v>8.4952112070179631</v>
      </c>
      <c r="R50">
        <f t="shared" si="38"/>
        <v>6.3361869343240498</v>
      </c>
      <c r="S50">
        <f t="shared" si="39"/>
        <v>4.4641210119812982</v>
      </c>
      <c r="T50">
        <f t="shared" si="40"/>
        <v>2.4444437152138572</v>
      </c>
      <c r="U50">
        <f t="shared" si="41"/>
        <v>1.2979382121379399</v>
      </c>
      <c r="V50">
        <f t="shared" si="42"/>
        <v>0.62274599907343609</v>
      </c>
      <c r="W50">
        <f t="shared" si="43"/>
        <v>0.39869781337659682</v>
      </c>
      <c r="X50">
        <f t="shared" si="44"/>
        <v>0.73163570511614051</v>
      </c>
      <c r="Y50">
        <f t="shared" si="45"/>
        <v>1.181289790603933</v>
      </c>
      <c r="Z50">
        <f t="shared" si="46"/>
        <v>12942.097686346078</v>
      </c>
      <c r="AA50">
        <v>0</v>
      </c>
      <c r="AB50">
        <f t="shared" si="22"/>
        <v>3191.0862793957895</v>
      </c>
      <c r="AC50">
        <f t="shared" si="47"/>
        <v>18091.651806576818</v>
      </c>
      <c r="AD50">
        <f t="shared" si="48"/>
        <v>14027.232043068723</v>
      </c>
      <c r="AE50">
        <f t="shared" si="23"/>
        <v>0</v>
      </c>
      <c r="AF50">
        <v>-0.27921142038795466</v>
      </c>
      <c r="AG50">
        <f t="shared" ca="1" si="24"/>
        <v>-7.0747308214729313E-2</v>
      </c>
      <c r="AH50">
        <f t="shared" si="53"/>
        <v>169.24320592590306</v>
      </c>
      <c r="AI50">
        <f t="shared" si="49"/>
        <v>0.21847874890770383</v>
      </c>
      <c r="AJ50">
        <f t="shared" si="26"/>
        <v>36.976043891820183</v>
      </c>
      <c r="AK50">
        <f t="shared" si="50"/>
        <v>-14.790417556728073</v>
      </c>
      <c r="AL50">
        <f t="shared" si="51"/>
        <v>13.627232043068723</v>
      </c>
    </row>
    <row r="51" spans="5:38" x14ac:dyDescent="0.3">
      <c r="E51">
        <v>37</v>
      </c>
      <c r="F51">
        <f t="shared" si="52"/>
        <v>1960.8720881223069</v>
      </c>
      <c r="G51">
        <f t="shared" si="27"/>
        <v>649.46920306861716</v>
      </c>
      <c r="H51">
        <f t="shared" si="28"/>
        <v>316.96741976622468</v>
      </c>
      <c r="I51">
        <f t="shared" si="29"/>
        <v>393.98023112462329</v>
      </c>
      <c r="J51">
        <f t="shared" si="30"/>
        <v>168.20360658755044</v>
      </c>
      <c r="K51">
        <f t="shared" si="31"/>
        <v>123.86625629615959</v>
      </c>
      <c r="L51">
        <f t="shared" si="32"/>
        <v>65.559526475049154</v>
      </c>
      <c r="M51">
        <f t="shared" si="33"/>
        <v>52.59184121674928</v>
      </c>
      <c r="N51">
        <f t="shared" si="34"/>
        <v>25.342204532463619</v>
      </c>
      <c r="O51">
        <f t="shared" si="35"/>
        <v>16.927250340937352</v>
      </c>
      <c r="P51">
        <f t="shared" si="36"/>
        <v>8.5988613430083518</v>
      </c>
      <c r="Q51">
        <f t="shared" si="37"/>
        <v>4.8156066883382715</v>
      </c>
      <c r="R51">
        <f t="shared" si="38"/>
        <v>6.8883479130293894</v>
      </c>
      <c r="S51">
        <f t="shared" si="39"/>
        <v>5.1770066068766774</v>
      </c>
      <c r="T51">
        <f t="shared" si="40"/>
        <v>3.6705777267671293</v>
      </c>
      <c r="U51">
        <f t="shared" si="41"/>
        <v>2.0205412331371222</v>
      </c>
      <c r="V51">
        <f t="shared" si="42"/>
        <v>1.0775922509254543</v>
      </c>
      <c r="W51">
        <f t="shared" si="43"/>
        <v>0.51893557771023013</v>
      </c>
      <c r="X51">
        <f t="shared" si="44"/>
        <v>0.33326587044300593</v>
      </c>
      <c r="Y51">
        <f t="shared" si="45"/>
        <v>1.6053249401160363</v>
      </c>
      <c r="Z51">
        <f t="shared" si="46"/>
        <v>16015.103039551212</v>
      </c>
      <c r="AA51">
        <v>0</v>
      </c>
      <c r="AB51">
        <f t="shared" si="22"/>
        <v>3808.4856876810331</v>
      </c>
      <c r="AC51">
        <f t="shared" si="47"/>
        <v>20078.899192011817</v>
      </c>
      <c r="AD51">
        <f t="shared" si="48"/>
        <v>15990.339168901999</v>
      </c>
      <c r="AE51">
        <f t="shared" si="23"/>
        <v>0</v>
      </c>
      <c r="AF51">
        <v>-0.12505109718544263</v>
      </c>
      <c r="AG51">
        <f t="shared" ca="1" si="24"/>
        <v>-0.24231248107257963</v>
      </c>
      <c r="AH51">
        <f t="shared" si="53"/>
        <v>83.88208208511513</v>
      </c>
      <c r="AI51">
        <f t="shared" si="49"/>
        <v>0.29277754665789418</v>
      </c>
      <c r="AJ51">
        <f t="shared" si="26"/>
        <v>24.558790201436103</v>
      </c>
      <c r="AK51">
        <f t="shared" si="50"/>
        <v>-9.8235160805744428</v>
      </c>
      <c r="AL51">
        <f t="shared" si="51"/>
        <v>15.590339168901998</v>
      </c>
    </row>
    <row r="52" spans="5:38" x14ac:dyDescent="0.3">
      <c r="E52">
        <v>38</v>
      </c>
      <c r="F52">
        <f t="shared" si="52"/>
        <v>2009.8481910261748</v>
      </c>
      <c r="G52">
        <f t="shared" si="27"/>
        <v>950.50336257158494</v>
      </c>
      <c r="H52">
        <f t="shared" si="28"/>
        <v>373.7622818671046</v>
      </c>
      <c r="I52">
        <f t="shared" si="29"/>
        <v>201.0968095246084</v>
      </c>
      <c r="J52">
        <f t="shared" si="30"/>
        <v>266.68825569495846</v>
      </c>
      <c r="K52">
        <f t="shared" si="31"/>
        <v>119.27200126534726</v>
      </c>
      <c r="L52">
        <f t="shared" si="32"/>
        <v>90.946237284776601</v>
      </c>
      <c r="M52">
        <f t="shared" si="33"/>
        <v>49.448326799731383</v>
      </c>
      <c r="N52">
        <f t="shared" si="34"/>
        <v>40.517764663546316</v>
      </c>
      <c r="O52">
        <f t="shared" si="35"/>
        <v>19.858348656569966</v>
      </c>
      <c r="P52">
        <f t="shared" si="36"/>
        <v>13.447809924581309</v>
      </c>
      <c r="Q52">
        <f t="shared" si="37"/>
        <v>6.9083984729225172</v>
      </c>
      <c r="R52">
        <f t="shared" si="38"/>
        <v>3.9047380310194049</v>
      </c>
      <c r="S52">
        <f t="shared" si="39"/>
        <v>5.6281519194197625</v>
      </c>
      <c r="T52">
        <f t="shared" si="40"/>
        <v>4.2567405972030166</v>
      </c>
      <c r="U52">
        <f t="shared" si="41"/>
        <v>3.034045578635407</v>
      </c>
      <c r="V52">
        <f t="shared" si="42"/>
        <v>1.6775217457520446</v>
      </c>
      <c r="W52">
        <f t="shared" si="43"/>
        <v>0.89795993567535592</v>
      </c>
      <c r="X52">
        <f t="shared" si="44"/>
        <v>0.43377091924526623</v>
      </c>
      <c r="Y52">
        <f t="shared" si="45"/>
        <v>1.6276134198514463</v>
      </c>
      <c r="Z52">
        <f t="shared" si="46"/>
        <v>17103.094411550326</v>
      </c>
      <c r="AA52">
        <v>0</v>
      </c>
      <c r="AB52">
        <f t="shared" si="22"/>
        <v>4163.7583298987092</v>
      </c>
      <c r="AC52">
        <f t="shared" si="47"/>
        <v>22203.864166964362</v>
      </c>
      <c r="AD52">
        <f t="shared" si="48"/>
        <v>17687.341077011355</v>
      </c>
      <c r="AE52">
        <f t="shared" si="23"/>
        <v>0</v>
      </c>
      <c r="AF52">
        <v>0.2594334818910613</v>
      </c>
      <c r="AG52">
        <f t="shared" ca="1" si="24"/>
        <v>0.23256787374364371</v>
      </c>
      <c r="AH52">
        <f t="shared" si="53"/>
        <v>41.449865238528844</v>
      </c>
      <c r="AI52">
        <f t="shared" si="49"/>
        <v>0.36759882143619965</v>
      </c>
      <c r="AJ52">
        <f t="shared" si="26"/>
        <v>15.236921610372503</v>
      </c>
      <c r="AK52">
        <f t="shared" si="50"/>
        <v>-6.0947686441490019</v>
      </c>
      <c r="AL52">
        <f t="shared" si="51"/>
        <v>17.287341077011355</v>
      </c>
    </row>
    <row r="53" spans="5:38" x14ac:dyDescent="0.3">
      <c r="E53">
        <v>39</v>
      </c>
      <c r="F53">
        <f t="shared" si="52"/>
        <v>1628.9101950195343</v>
      </c>
      <c r="G53">
        <f t="shared" si="27"/>
        <v>974.24379458536089</v>
      </c>
      <c r="H53">
        <f t="shared" si="28"/>
        <v>547.00408277800602</v>
      </c>
      <c r="I53">
        <f t="shared" si="29"/>
        <v>237.12974178717553</v>
      </c>
      <c r="J53">
        <f t="shared" si="30"/>
        <v>136.12398064961516</v>
      </c>
      <c r="K53">
        <f t="shared" si="31"/>
        <v>189.10677729223337</v>
      </c>
      <c r="L53">
        <f t="shared" si="32"/>
        <v>87.573000531903247</v>
      </c>
      <c r="M53">
        <f t="shared" si="33"/>
        <v>68.596274321399846</v>
      </c>
      <c r="N53">
        <f t="shared" si="34"/>
        <v>38.095940775687595</v>
      </c>
      <c r="O53">
        <f t="shared" si="35"/>
        <v>31.750035654665794</v>
      </c>
      <c r="P53">
        <f t="shared" si="36"/>
        <v>15.776413343623384</v>
      </c>
      <c r="Q53">
        <f t="shared" si="37"/>
        <v>10.80408508071457</v>
      </c>
      <c r="R53">
        <f t="shared" si="38"/>
        <v>5.6016797044455897</v>
      </c>
      <c r="S53">
        <f t="shared" si="39"/>
        <v>3.1903816592284029</v>
      </c>
      <c r="T53">
        <f t="shared" si="40"/>
        <v>4.6276902043735175</v>
      </c>
      <c r="U53">
        <f t="shared" si="41"/>
        <v>3.5185591886966252</v>
      </c>
      <c r="V53">
        <f t="shared" si="42"/>
        <v>2.5189673698771453</v>
      </c>
      <c r="W53">
        <f t="shared" si="43"/>
        <v>1.3978824714226001</v>
      </c>
      <c r="X53">
        <f t="shared" si="44"/>
        <v>0.75059202620487553</v>
      </c>
      <c r="Y53">
        <f t="shared" si="45"/>
        <v>1.7305632140340381</v>
      </c>
      <c r="Z53">
        <f t="shared" si="46"/>
        <v>17554.76980771574</v>
      </c>
      <c r="AA53">
        <v>0.68294122042448901</v>
      </c>
      <c r="AB53">
        <f t="shared" si="22"/>
        <v>3988.450637658203</v>
      </c>
      <c r="AC53">
        <f t="shared" si="47"/>
        <v>24222.602997482893</v>
      </c>
      <c r="AD53">
        <f t="shared" si="48"/>
        <v>19435.15126435379</v>
      </c>
      <c r="AE53">
        <f t="shared" si="23"/>
        <v>13273.065923612328</v>
      </c>
      <c r="AF53">
        <v>-0.39749387372510064</v>
      </c>
      <c r="AG53">
        <f t="shared" ca="1" si="24"/>
        <v>4.8459031916137693E-2</v>
      </c>
      <c r="AH53">
        <f t="shared" si="53"/>
        <v>20.420194187056971</v>
      </c>
      <c r="AI53">
        <f t="shared" si="49"/>
        <v>0.45190670946290318</v>
      </c>
      <c r="AJ53">
        <f t="shared" si="26"/>
        <v>9.2280227616664199</v>
      </c>
      <c r="AK53">
        <f t="shared" si="50"/>
        <v>13269.374714507661</v>
      </c>
      <c r="AL53">
        <f t="shared" si="51"/>
        <v>19.035151264353793</v>
      </c>
    </row>
    <row r="54" spans="5:38" x14ac:dyDescent="0.3">
      <c r="E54">
        <v>40</v>
      </c>
      <c r="F54">
        <f t="shared" si="52"/>
        <v>2427.1784230156941</v>
      </c>
      <c r="G54">
        <f t="shared" si="27"/>
        <v>756.28890986149486</v>
      </c>
      <c r="H54">
        <f t="shared" si="28"/>
        <v>469.70981479555849</v>
      </c>
      <c r="I54">
        <f t="shared" si="29"/>
        <v>219.54804837136984</v>
      </c>
      <c r="J54">
        <f t="shared" si="30"/>
        <v>74.934269669676155</v>
      </c>
      <c r="K54">
        <f t="shared" si="31"/>
        <v>37.077600664646774</v>
      </c>
      <c r="L54">
        <f t="shared" si="32"/>
        <v>48.431478167966326</v>
      </c>
      <c r="M54">
        <f t="shared" si="33"/>
        <v>22.028422937396538</v>
      </c>
      <c r="N54">
        <f t="shared" si="34"/>
        <v>17.248748550466718</v>
      </c>
      <c r="O54">
        <f t="shared" si="35"/>
        <v>9.6364236528549547</v>
      </c>
      <c r="P54">
        <f t="shared" si="36"/>
        <v>8.0933393595848422</v>
      </c>
      <c r="Q54">
        <f t="shared" si="37"/>
        <v>4.0526441218241516</v>
      </c>
      <c r="R54">
        <f t="shared" si="38"/>
        <v>2.7950215181162714</v>
      </c>
      <c r="S54">
        <f t="shared" si="39"/>
        <v>1.4582116773385125</v>
      </c>
      <c r="T54">
        <f t="shared" si="40"/>
        <v>0.83499959688248271</v>
      </c>
      <c r="U54">
        <f t="shared" si="41"/>
        <v>1.216786089798042</v>
      </c>
      <c r="V54">
        <f t="shared" si="42"/>
        <v>0.92880537208243819</v>
      </c>
      <c r="W54">
        <f t="shared" si="43"/>
        <v>0.66716803643987665</v>
      </c>
      <c r="X54">
        <f t="shared" si="44"/>
        <v>0.37129206759804639</v>
      </c>
      <c r="Y54">
        <f t="shared" si="45"/>
        <v>0.66154659967403751</v>
      </c>
      <c r="Z54">
        <f t="shared" si="46"/>
        <v>8054.1987638556038</v>
      </c>
      <c r="AA54">
        <v>0</v>
      </c>
      <c r="AB54">
        <f t="shared" si="22"/>
        <v>4103.1619541264618</v>
      </c>
      <c r="AC54">
        <f t="shared" si="47"/>
        <v>13637.582112003178</v>
      </c>
      <c r="AD54">
        <f t="shared" si="48"/>
        <v>9400.2936921458095</v>
      </c>
      <c r="AE54">
        <f t="shared" si="23"/>
        <v>0</v>
      </c>
      <c r="AF54">
        <v>0.150041547890818</v>
      </c>
      <c r="AG54">
        <f t="shared" ca="1" si="24"/>
        <v>7.1363751585678384E-2</v>
      </c>
      <c r="AH54">
        <f t="shared" si="53"/>
        <v>673.67883281891159</v>
      </c>
      <c r="AI54">
        <f t="shared" si="49"/>
        <v>9.9755763973961659E-2</v>
      </c>
      <c r="AJ54">
        <f t="shared" si="26"/>
        <v>67.203346640937326</v>
      </c>
      <c r="AK54">
        <f t="shared" si="50"/>
        <v>-26.881338656374933</v>
      </c>
      <c r="AL54">
        <f t="shared" si="51"/>
        <v>9.0002936921458101</v>
      </c>
    </row>
    <row r="55" spans="5:38" x14ac:dyDescent="0.3">
      <c r="E55">
        <v>41</v>
      </c>
      <c r="F55">
        <f t="shared" si="52"/>
        <v>1245.935628067698</v>
      </c>
      <c r="G55">
        <f t="shared" si="27"/>
        <v>1176.5383711727939</v>
      </c>
      <c r="H55">
        <f t="shared" si="28"/>
        <v>435.23583160686479</v>
      </c>
      <c r="I55">
        <f t="shared" si="29"/>
        <v>298.00269449600592</v>
      </c>
      <c r="J55">
        <f t="shared" si="30"/>
        <v>148.61376646807503</v>
      </c>
      <c r="K55">
        <f t="shared" si="31"/>
        <v>53.135366643921884</v>
      </c>
      <c r="L55">
        <f t="shared" si="32"/>
        <v>27.223461569183677</v>
      </c>
      <c r="M55">
        <f t="shared" si="33"/>
        <v>36.529482267616686</v>
      </c>
      <c r="N55">
        <f t="shared" si="34"/>
        <v>16.971120155463286</v>
      </c>
      <c r="O55">
        <f t="shared" si="35"/>
        <v>13.516253574778288</v>
      </c>
      <c r="P55">
        <f t="shared" si="36"/>
        <v>7.6556316605616477</v>
      </c>
      <c r="Q55">
        <f t="shared" si="37"/>
        <v>6.5022578039429755</v>
      </c>
      <c r="R55">
        <f t="shared" si="38"/>
        <v>3.2860893035545207</v>
      </c>
      <c r="S55">
        <f t="shared" si="39"/>
        <v>2.2836833912309555</v>
      </c>
      <c r="T55">
        <f t="shared" si="40"/>
        <v>1.1989995991114282</v>
      </c>
      <c r="U55">
        <f t="shared" si="41"/>
        <v>0.69019838937315348</v>
      </c>
      <c r="V55">
        <f t="shared" si="42"/>
        <v>1.0102170112092399</v>
      </c>
      <c r="W55">
        <f t="shared" si="43"/>
        <v>0.7739755101744582</v>
      </c>
      <c r="X55">
        <f t="shared" si="44"/>
        <v>0.55767633765743141</v>
      </c>
      <c r="Y55">
        <f t="shared" si="45"/>
        <v>0.8668006813532414</v>
      </c>
      <c r="Z55">
        <f t="shared" si="46"/>
        <v>10820.052589673096</v>
      </c>
      <c r="AA55">
        <v>0</v>
      </c>
      <c r="AB55">
        <f t="shared" si="22"/>
        <v>3476.52750571057</v>
      </c>
      <c r="AC55">
        <f t="shared" si="47"/>
        <v>16314.964561498809</v>
      </c>
      <c r="AD55">
        <f t="shared" si="48"/>
        <v>11679.444171796109</v>
      </c>
      <c r="AE55">
        <f t="shared" si="23"/>
        <v>0</v>
      </c>
      <c r="AF55">
        <v>2.8422177785808689E-2</v>
      </c>
      <c r="AG55">
        <f t="shared" ca="1" si="24"/>
        <v>4.5473464280666058E-2</v>
      </c>
      <c r="AH55">
        <f t="shared" si="53"/>
        <v>335.49534947663705</v>
      </c>
      <c r="AI55">
        <f t="shared" si="49"/>
        <v>0.148791492614576</v>
      </c>
      <c r="AJ55">
        <f t="shared" si="26"/>
        <v>49.918853813877632</v>
      </c>
      <c r="AK55">
        <f t="shared" si="50"/>
        <v>-19.967541525551056</v>
      </c>
      <c r="AL55">
        <f t="shared" si="51"/>
        <v>11.27944417179611</v>
      </c>
    </row>
    <row r="56" spans="5:38" x14ac:dyDescent="0.3">
      <c r="E56">
        <v>42</v>
      </c>
      <c r="F56">
        <f t="shared" si="52"/>
        <v>1540.6241903383661</v>
      </c>
      <c r="G56">
        <f t="shared" si="27"/>
        <v>603.94862632784816</v>
      </c>
      <c r="H56">
        <f t="shared" si="28"/>
        <v>677.08470892235721</v>
      </c>
      <c r="I56">
        <f t="shared" si="29"/>
        <v>276.13102063134073</v>
      </c>
      <c r="J56">
        <f t="shared" si="30"/>
        <v>201.72032124728199</v>
      </c>
      <c r="K56">
        <f t="shared" si="31"/>
        <v>105.38098261883651</v>
      </c>
      <c r="L56">
        <f t="shared" si="32"/>
        <v>39.013544184765607</v>
      </c>
      <c r="M56">
        <f t="shared" si="33"/>
        <v>20.533318293646403</v>
      </c>
      <c r="N56">
        <f t="shared" si="34"/>
        <v>28.14301480148799</v>
      </c>
      <c r="O56">
        <f t="shared" si="35"/>
        <v>13.298701804257314</v>
      </c>
      <c r="P56">
        <f t="shared" si="36"/>
        <v>10.737952432030719</v>
      </c>
      <c r="Q56">
        <f t="shared" si="37"/>
        <v>6.1505997088886879</v>
      </c>
      <c r="R56">
        <f t="shared" si="38"/>
        <v>5.2723602606570186</v>
      </c>
      <c r="S56">
        <f t="shared" si="39"/>
        <v>2.6849122684704061</v>
      </c>
      <c r="T56">
        <f t="shared" si="40"/>
        <v>1.8777352514285934</v>
      </c>
      <c r="U56">
        <f t="shared" si="41"/>
        <v>0.99107543914447294</v>
      </c>
      <c r="V56">
        <f t="shared" si="42"/>
        <v>0.5730260724542845</v>
      </c>
      <c r="W56">
        <f t="shared" si="43"/>
        <v>0.84181600380342114</v>
      </c>
      <c r="X56">
        <f t="shared" si="44"/>
        <v>0.64695519625591513</v>
      </c>
      <c r="Y56">
        <f t="shared" si="45"/>
        <v>1.1953958943420364</v>
      </c>
      <c r="Z56">
        <f t="shared" si="46"/>
        <v>13246.250130549812</v>
      </c>
      <c r="AA56">
        <v>0</v>
      </c>
      <c r="AB56">
        <f t="shared" si="22"/>
        <v>3536.8502576976639</v>
      </c>
      <c r="AC56">
        <f t="shared" si="47"/>
        <v>18678.342316302947</v>
      </c>
      <c r="AD56">
        <f t="shared" si="48"/>
        <v>14198.520977420354</v>
      </c>
      <c r="AE56">
        <f t="shared" si="23"/>
        <v>0</v>
      </c>
      <c r="AF56">
        <v>0.33494000380672456</v>
      </c>
      <c r="AG56">
        <f t="shared" ca="1" si="24"/>
        <v>-0.44985273792907238</v>
      </c>
      <c r="AH56">
        <f t="shared" si="53"/>
        <v>166.74929766204096</v>
      </c>
      <c r="AI56">
        <f t="shared" si="49"/>
        <v>0.22438450087050765</v>
      </c>
      <c r="AJ56">
        <f t="shared" si="26"/>
        <v>37.415957926404772</v>
      </c>
      <c r="AK56">
        <f t="shared" si="50"/>
        <v>-14.96638317056191</v>
      </c>
      <c r="AL56">
        <f t="shared" si="51"/>
        <v>13.798520977420354</v>
      </c>
    </row>
    <row r="57" spans="5:38" x14ac:dyDescent="0.3">
      <c r="E57">
        <v>43</v>
      </c>
      <c r="F57">
        <f t="shared" si="52"/>
        <v>1416.8359806018386</v>
      </c>
      <c r="G57">
        <f t="shared" si="27"/>
        <v>746.79449120926267</v>
      </c>
      <c r="H57">
        <f t="shared" si="28"/>
        <v>347.56569771169097</v>
      </c>
      <c r="I57">
        <f t="shared" si="29"/>
        <v>429.56962214793867</v>
      </c>
      <c r="J57">
        <f t="shared" si="30"/>
        <v>186.91521659660853</v>
      </c>
      <c r="K57">
        <f t="shared" si="31"/>
        <v>143.0384692645041</v>
      </c>
      <c r="L57">
        <f t="shared" si="32"/>
        <v>77.373807339753853</v>
      </c>
      <c r="M57">
        <f t="shared" si="33"/>
        <v>29.425997809765345</v>
      </c>
      <c r="N57">
        <f t="shared" si="34"/>
        <v>15.819262819775439</v>
      </c>
      <c r="O57">
        <f t="shared" si="35"/>
        <v>22.053085376176913</v>
      </c>
      <c r="P57">
        <f t="shared" si="36"/>
        <v>10.56511899483349</v>
      </c>
      <c r="Q57">
        <f t="shared" si="37"/>
        <v>8.6269624808024528</v>
      </c>
      <c r="R57">
        <f t="shared" si="38"/>
        <v>4.9872180498116929</v>
      </c>
      <c r="S57">
        <f t="shared" si="39"/>
        <v>4.3078028136124251</v>
      </c>
      <c r="T57">
        <f t="shared" si="40"/>
        <v>2.2076415815164658</v>
      </c>
      <c r="U57">
        <f t="shared" si="41"/>
        <v>1.5521083495655965</v>
      </c>
      <c r="V57">
        <f t="shared" si="42"/>
        <v>0.82282438664432</v>
      </c>
      <c r="W57">
        <f t="shared" si="43"/>
        <v>0.47750385613801805</v>
      </c>
      <c r="X57">
        <f t="shared" si="44"/>
        <v>0.70366210660755002</v>
      </c>
      <c r="Y57">
        <f t="shared" si="45"/>
        <v>1.5462049987313415</v>
      </c>
      <c r="Z57">
        <f t="shared" si="46"/>
        <v>16791.492455002834</v>
      </c>
      <c r="AA57">
        <v>0</v>
      </c>
      <c r="AB57">
        <f t="shared" si="22"/>
        <v>3451.1886784955786</v>
      </c>
      <c r="AC57">
        <f t="shared" si="47"/>
        <v>20684.068073566261</v>
      </c>
      <c r="AD57">
        <f t="shared" si="48"/>
        <v>16473.633943726407</v>
      </c>
      <c r="AE57">
        <f t="shared" si="23"/>
        <v>0</v>
      </c>
      <c r="AF57">
        <v>-3.9817194616900619E-3</v>
      </c>
      <c r="AG57">
        <f t="shared" ca="1" si="24"/>
        <v>-0.14801918438429928</v>
      </c>
      <c r="AH57">
        <f t="shared" si="53"/>
        <v>82.626329672492389</v>
      </c>
      <c r="AI57">
        <f t="shared" si="49"/>
        <v>0.31318450262412278</v>
      </c>
      <c r="AJ57">
        <f t="shared" si="26"/>
        <v>25.877285962136327</v>
      </c>
      <c r="AK57">
        <f t="shared" si="50"/>
        <v>-10.350914384854532</v>
      </c>
      <c r="AL57">
        <f t="shared" si="51"/>
        <v>16.07363394372641</v>
      </c>
    </row>
    <row r="58" spans="5:38" x14ac:dyDescent="0.3">
      <c r="E58">
        <v>44</v>
      </c>
      <c r="F58">
        <f t="shared" si="52"/>
        <v>1911.4169714776015</v>
      </c>
      <c r="G58">
        <f t="shared" si="27"/>
        <v>686.79001140968728</v>
      </c>
      <c r="H58">
        <f t="shared" si="28"/>
        <v>429.77189957791995</v>
      </c>
      <c r="I58">
        <f t="shared" si="29"/>
        <v>220.50958095808471</v>
      </c>
      <c r="J58">
        <f t="shared" si="30"/>
        <v>290.77898884205268</v>
      </c>
      <c r="K58">
        <f t="shared" si="31"/>
        <v>132.54027308159644</v>
      </c>
      <c r="L58">
        <f t="shared" si="32"/>
        <v>105.0230381991786</v>
      </c>
      <c r="M58">
        <f t="shared" si="33"/>
        <v>58.359257865166491</v>
      </c>
      <c r="N58">
        <f t="shared" si="34"/>
        <v>22.670353930609096</v>
      </c>
      <c r="O58">
        <f t="shared" si="35"/>
        <v>12.396097433535926</v>
      </c>
      <c r="P58">
        <f t="shared" si="36"/>
        <v>17.520016211502927</v>
      </c>
      <c r="Q58">
        <f t="shared" si="37"/>
        <v>8.4881066246635335</v>
      </c>
      <c r="R58">
        <f t="shared" si="38"/>
        <v>6.995178524970223</v>
      </c>
      <c r="S58">
        <f t="shared" si="39"/>
        <v>4.0748262419382257</v>
      </c>
      <c r="T58">
        <f t="shared" si="40"/>
        <v>3.5420466910534509</v>
      </c>
      <c r="U58">
        <f t="shared" si="41"/>
        <v>1.8248040712411411</v>
      </c>
      <c r="V58">
        <f t="shared" si="42"/>
        <v>1.2886129050269706</v>
      </c>
      <c r="W58">
        <f t="shared" si="43"/>
        <v>0.68566132752782838</v>
      </c>
      <c r="X58">
        <f t="shared" si="44"/>
        <v>0.39913872842190407</v>
      </c>
      <c r="Y58">
        <f t="shared" si="45"/>
        <v>1.8883742142360096</v>
      </c>
      <c r="Z58">
        <f t="shared" si="46"/>
        <v>18109.451643927106</v>
      </c>
      <c r="AA58">
        <v>0.48277869696765907</v>
      </c>
      <c r="AB58">
        <f t="shared" si="22"/>
        <v>3916.9632383160147</v>
      </c>
      <c r="AC58">
        <f t="shared" si="47"/>
        <v>22578.052467703576</v>
      </c>
      <c r="AD58">
        <f t="shared" si="48"/>
        <v>18320.157290731564</v>
      </c>
      <c r="AE58">
        <f t="shared" si="23"/>
        <v>8844.5816650619436</v>
      </c>
      <c r="AF58">
        <v>-4.9157444219942135E-2</v>
      </c>
      <c r="AG58">
        <f t="shared" ca="1" si="24"/>
        <v>0.16693430192244632</v>
      </c>
      <c r="AH58">
        <f t="shared" si="53"/>
        <v>40.795619117003469</v>
      </c>
      <c r="AI58">
        <f t="shared" si="49"/>
        <v>0.39748184398021619</v>
      </c>
      <c r="AJ58">
        <f t="shared" si="26"/>
        <v>16.215517912941099</v>
      </c>
      <c r="AK58">
        <f t="shared" si="50"/>
        <v>8838.0954578967667</v>
      </c>
      <c r="AL58">
        <f t="shared" si="51"/>
        <v>17.920157290731566</v>
      </c>
    </row>
    <row r="59" spans="5:38" x14ac:dyDescent="0.3">
      <c r="E59">
        <v>45</v>
      </c>
      <c r="F59">
        <f t="shared" si="52"/>
        <v>2023.9960369689272</v>
      </c>
      <c r="G59">
        <f t="shared" si="27"/>
        <v>898.90721517554925</v>
      </c>
      <c r="H59">
        <f t="shared" si="28"/>
        <v>349.9131536022457</v>
      </c>
      <c r="I59">
        <f t="shared" si="29"/>
        <v>201.85371395070345</v>
      </c>
      <c r="J59">
        <f t="shared" si="30"/>
        <v>93.006939083008973</v>
      </c>
      <c r="K59">
        <f t="shared" si="31"/>
        <v>116.42108513813123</v>
      </c>
      <c r="L59">
        <f t="shared" si="32"/>
        <v>52.517628816925701</v>
      </c>
      <c r="M59">
        <f t="shared" si="33"/>
        <v>41.891746116104656</v>
      </c>
      <c r="N59">
        <f t="shared" si="34"/>
        <v>23.551249586195521</v>
      </c>
      <c r="O59">
        <f t="shared" si="35"/>
        <v>9.2604079163113848</v>
      </c>
      <c r="P59">
        <f t="shared" si="36"/>
        <v>5.120097241776226</v>
      </c>
      <c r="Q59">
        <f t="shared" si="37"/>
        <v>7.306922960621133</v>
      </c>
      <c r="R59">
        <f t="shared" si="38"/>
        <v>3.5694998638618856</v>
      </c>
      <c r="S59">
        <f t="shared" si="39"/>
        <v>2.9623906053925682</v>
      </c>
      <c r="T59">
        <f t="shared" si="40"/>
        <v>1.7358963641395946</v>
      </c>
      <c r="U59">
        <f t="shared" si="41"/>
        <v>1.5164753610038577</v>
      </c>
      <c r="V59">
        <f t="shared" si="42"/>
        <v>0.78455252038148815</v>
      </c>
      <c r="W59">
        <f t="shared" si="43"/>
        <v>0.55598817344750373</v>
      </c>
      <c r="X59">
        <f t="shared" si="44"/>
        <v>0.29672118115120349</v>
      </c>
      <c r="Y59">
        <f t="shared" si="45"/>
        <v>0.99416155343266155</v>
      </c>
      <c r="Z59">
        <f t="shared" si="46"/>
        <v>11038.752432644396</v>
      </c>
      <c r="AA59">
        <v>0</v>
      </c>
      <c r="AB59">
        <f t="shared" si="22"/>
        <v>3836.1618821793109</v>
      </c>
      <c r="AC59">
        <f t="shared" si="47"/>
        <v>16040.135090123433</v>
      </c>
      <c r="AD59">
        <f t="shared" si="48"/>
        <v>11961.659587852013</v>
      </c>
      <c r="AE59">
        <f t="shared" si="23"/>
        <v>0</v>
      </c>
      <c r="AF59">
        <v>0.20645288918306579</v>
      </c>
      <c r="AG59">
        <f t="shared" ca="1" si="24"/>
        <v>0.66731219683237075</v>
      </c>
      <c r="AH59">
        <f t="shared" si="53"/>
        <v>462.30258245334005</v>
      </c>
      <c r="AI59">
        <f t="shared" si="49"/>
        <v>0.1560827561917581</v>
      </c>
      <c r="AJ59">
        <f t="shared" si="26"/>
        <v>72.157461263884827</v>
      </c>
      <c r="AK59">
        <f t="shared" si="50"/>
        <v>-28.862984505553932</v>
      </c>
      <c r="AL59">
        <f t="shared" si="51"/>
        <v>11.561659587852013</v>
      </c>
    </row>
    <row r="60" spans="5:38" x14ac:dyDescent="0.3">
      <c r="E60">
        <v>46</v>
      </c>
      <c r="F60">
        <f t="shared" si="52"/>
        <v>1416.8361127683131</v>
      </c>
      <c r="G60">
        <f t="shared" si="27"/>
        <v>981.10175091162387</v>
      </c>
      <c r="H60">
        <f t="shared" si="28"/>
        <v>517.31107548038938</v>
      </c>
      <c r="I60">
        <f t="shared" si="29"/>
        <v>221.99890087127477</v>
      </c>
      <c r="J60">
        <f t="shared" si="30"/>
        <v>136.63633509071713</v>
      </c>
      <c r="K60">
        <f t="shared" si="31"/>
        <v>65.950570151542621</v>
      </c>
      <c r="L60">
        <f t="shared" si="32"/>
        <v>85.479774318907374</v>
      </c>
      <c r="M60">
        <f t="shared" si="33"/>
        <v>39.611464757523407</v>
      </c>
      <c r="N60">
        <f t="shared" si="34"/>
        <v>32.274205869346687</v>
      </c>
      <c r="O60">
        <f t="shared" si="35"/>
        <v>18.45494242544904</v>
      </c>
      <c r="P60">
        <f t="shared" si="36"/>
        <v>7.3569069384808046</v>
      </c>
      <c r="Q60">
        <f t="shared" si="37"/>
        <v>4.1135297518272029</v>
      </c>
      <c r="R60">
        <f t="shared" si="38"/>
        <v>5.9248235623477985</v>
      </c>
      <c r="S60">
        <f t="shared" si="39"/>
        <v>2.9164739882204525</v>
      </c>
      <c r="T60">
        <f t="shared" si="40"/>
        <v>2.4357952987730762</v>
      </c>
      <c r="U60">
        <f t="shared" si="41"/>
        <v>1.4348664108594569</v>
      </c>
      <c r="V60">
        <f t="shared" si="42"/>
        <v>1.2590291914169083</v>
      </c>
      <c r="W60">
        <f t="shared" si="43"/>
        <v>0.65376929922302784</v>
      </c>
      <c r="X60">
        <f t="shared" si="44"/>
        <v>0.46474266064002384</v>
      </c>
      <c r="Y60">
        <f t="shared" si="45"/>
        <v>1.0836694057575376</v>
      </c>
      <c r="Z60">
        <f t="shared" si="46"/>
        <v>12340.912495953738</v>
      </c>
      <c r="AA60">
        <v>0</v>
      </c>
      <c r="AB60">
        <f t="shared" si="22"/>
        <v>3543.2987391526331</v>
      </c>
      <c r="AC60">
        <f t="shared" si="47"/>
        <v>18336.967252579256</v>
      </c>
      <c r="AD60">
        <f t="shared" si="48"/>
        <v>13879.189481474934</v>
      </c>
      <c r="AE60">
        <f t="shared" si="23"/>
        <v>0</v>
      </c>
      <c r="AF60">
        <v>-0.10552159042643255</v>
      </c>
      <c r="AG60">
        <f t="shared" ca="1" si="24"/>
        <v>0.36703100395489202</v>
      </c>
      <c r="AH60">
        <f t="shared" si="53"/>
        <v>229.70814200139233</v>
      </c>
      <c r="AI60">
        <f t="shared" si="49"/>
        <v>0.21346537507580357</v>
      </c>
      <c r="AJ60">
        <f t="shared" si="26"/>
        <v>49.034734690293163</v>
      </c>
      <c r="AK60">
        <f t="shared" si="50"/>
        <v>-19.613893876117267</v>
      </c>
      <c r="AL60">
        <f t="shared" si="51"/>
        <v>13.479189481474934</v>
      </c>
    </row>
    <row r="61" spans="5:38" x14ac:dyDescent="0.3">
      <c r="E61">
        <v>47</v>
      </c>
      <c r="F61">
        <f t="shared" si="52"/>
        <v>1759.3008006980231</v>
      </c>
      <c r="G61">
        <f t="shared" si="27"/>
        <v>686.79007547540539</v>
      </c>
      <c r="H61">
        <f t="shared" si="28"/>
        <v>564.61311395822736</v>
      </c>
      <c r="I61">
        <f t="shared" si="29"/>
        <v>328.20283828406059</v>
      </c>
      <c r="J61">
        <f t="shared" si="30"/>
        <v>150.27276741921293</v>
      </c>
      <c r="K61">
        <f t="shared" si="31"/>
        <v>96.887869781495141</v>
      </c>
      <c r="L61">
        <f t="shared" si="32"/>
        <v>48.42284235770888</v>
      </c>
      <c r="M61">
        <f t="shared" si="33"/>
        <v>64.473190130457681</v>
      </c>
      <c r="N61">
        <f t="shared" si="34"/>
        <v>30.51743331078789</v>
      </c>
      <c r="O61">
        <f t="shared" si="35"/>
        <v>25.290318841298436</v>
      </c>
      <c r="P61">
        <f t="shared" si="36"/>
        <v>14.661480920284381</v>
      </c>
      <c r="Q61">
        <f t="shared" si="37"/>
        <v>5.9106017217685114</v>
      </c>
      <c r="R61">
        <f t="shared" si="38"/>
        <v>3.3354584589698124</v>
      </c>
      <c r="S61">
        <f t="shared" si="39"/>
        <v>4.8409005360454023</v>
      </c>
      <c r="T61">
        <f t="shared" si="40"/>
        <v>2.3980408311347405</v>
      </c>
      <c r="U61">
        <f t="shared" si="41"/>
        <v>2.013392579269095</v>
      </c>
      <c r="V61">
        <f t="shared" si="42"/>
        <v>1.1912746777895507</v>
      </c>
      <c r="W61">
        <f t="shared" si="43"/>
        <v>1.0491517276290547</v>
      </c>
      <c r="X61">
        <f t="shared" si="44"/>
        <v>0.54647652248013479</v>
      </c>
      <c r="Y61">
        <f t="shared" si="45"/>
        <v>1.2996599595793241</v>
      </c>
      <c r="Z61">
        <f t="shared" si="46"/>
        <v>14679.546777749401</v>
      </c>
      <c r="AA61">
        <v>0</v>
      </c>
      <c r="AB61">
        <f t="shared" si="22"/>
        <v>3792.0176881916277</v>
      </c>
      <c r="AC61">
        <f t="shared" si="47"/>
        <v>20506.665310272041</v>
      </c>
      <c r="AD61">
        <f t="shared" si="48"/>
        <v>16013.550621694672</v>
      </c>
      <c r="AE61">
        <f t="shared" si="23"/>
        <v>0</v>
      </c>
      <c r="AF61">
        <v>-0.13515712295340621</v>
      </c>
      <c r="AG61">
        <f t="shared" ca="1" si="24"/>
        <v>-8.0173846114820844E-3</v>
      </c>
      <c r="AH61">
        <f t="shared" si="53"/>
        <v>113.87337630689031</v>
      </c>
      <c r="AI61">
        <f t="shared" si="49"/>
        <v>0.29373969787361132</v>
      </c>
      <c r="AJ61">
        <f t="shared" si="26"/>
        <v>33.44913115223401</v>
      </c>
      <c r="AK61">
        <f t="shared" si="50"/>
        <v>-13.379652460893604</v>
      </c>
      <c r="AL61">
        <f t="shared" si="51"/>
        <v>15.613550621694673</v>
      </c>
    </row>
    <row r="62" spans="5:38" x14ac:dyDescent="0.3">
      <c r="E62">
        <v>48</v>
      </c>
      <c r="F62">
        <f t="shared" si="52"/>
        <v>1942.7546898626049</v>
      </c>
      <c r="G62">
        <f t="shared" si="27"/>
        <v>852.79470138189356</v>
      </c>
      <c r="H62">
        <f t="shared" si="28"/>
        <v>395.24002764184689</v>
      </c>
      <c r="I62">
        <f t="shared" si="29"/>
        <v>358.21314353536735</v>
      </c>
      <c r="J62">
        <f t="shared" si="30"/>
        <v>222.16303139439495</v>
      </c>
      <c r="K62">
        <f t="shared" si="31"/>
        <v>106.55736859270287</v>
      </c>
      <c r="L62">
        <f t="shared" si="32"/>
        <v>71.137914865984314</v>
      </c>
      <c r="M62">
        <f t="shared" si="33"/>
        <v>36.522968700622677</v>
      </c>
      <c r="N62">
        <f t="shared" si="34"/>
        <v>49.671384084989995</v>
      </c>
      <c r="O62">
        <f t="shared" si="35"/>
        <v>23.913698195155952</v>
      </c>
      <c r="P62">
        <f t="shared" si="36"/>
        <v>20.09182790233406</v>
      </c>
      <c r="Q62">
        <f t="shared" si="37"/>
        <v>11.779158700219183</v>
      </c>
      <c r="R62">
        <f t="shared" si="38"/>
        <v>4.7926155151101648</v>
      </c>
      <c r="S62">
        <f t="shared" si="39"/>
        <v>2.7252495322554044</v>
      </c>
      <c r="T62">
        <f t="shared" si="40"/>
        <v>3.9803808269115422</v>
      </c>
      <c r="U62">
        <f t="shared" si="41"/>
        <v>1.9821852914417601</v>
      </c>
      <c r="V62">
        <f t="shared" si="42"/>
        <v>1.6715866912627824</v>
      </c>
      <c r="W62">
        <f t="shared" si="43"/>
        <v>0.99269174599287846</v>
      </c>
      <c r="X62">
        <f t="shared" si="44"/>
        <v>0.87697110945731693</v>
      </c>
      <c r="Y62">
        <f t="shared" si="45"/>
        <v>1.5495690184543502</v>
      </c>
      <c r="Z62">
        <f t="shared" si="46"/>
        <v>17410.999225722786</v>
      </c>
      <c r="AA62">
        <v>0</v>
      </c>
      <c r="AB62">
        <f t="shared" si="22"/>
        <v>4109.4111645890034</v>
      </c>
      <c r="AC62">
        <f t="shared" si="47"/>
        <v>22651.05767640689</v>
      </c>
      <c r="AD62">
        <f t="shared" si="48"/>
        <v>18028.971062208097</v>
      </c>
      <c r="AE62">
        <f t="shared" si="23"/>
        <v>0</v>
      </c>
      <c r="AF62">
        <v>-1.4785800790933367E-2</v>
      </c>
      <c r="AG62">
        <f t="shared" ca="1" si="24"/>
        <v>0.37025396384605802</v>
      </c>
      <c r="AH62">
        <f t="shared" si="53"/>
        <v>56.267705530400477</v>
      </c>
      <c r="AI62">
        <f t="shared" si="49"/>
        <v>0.38362127440343424</v>
      </c>
      <c r="AJ62">
        <f t="shared" si="26"/>
        <v>21.585488903329395</v>
      </c>
      <c r="AK62">
        <f t="shared" si="50"/>
        <v>-8.634195561331758</v>
      </c>
      <c r="AL62">
        <f t="shared" si="51"/>
        <v>17.628971062208098</v>
      </c>
    </row>
    <row r="63" spans="5:38" x14ac:dyDescent="0.3">
      <c r="E63">
        <v>49</v>
      </c>
      <c r="F63">
        <f t="shared" si="52"/>
        <v>1951.7953829692299</v>
      </c>
      <c r="G63">
        <f t="shared" si="27"/>
        <v>941.72122524033989</v>
      </c>
      <c r="H63">
        <f t="shared" si="28"/>
        <v>490.77383815379636</v>
      </c>
      <c r="I63">
        <f t="shared" si="29"/>
        <v>250.75608279808074</v>
      </c>
      <c r="J63">
        <f t="shared" si="30"/>
        <v>242.47723837249234</v>
      </c>
      <c r="K63">
        <f t="shared" si="31"/>
        <v>157.53425208390797</v>
      </c>
      <c r="L63">
        <f t="shared" si="32"/>
        <v>78.237544414861119</v>
      </c>
      <c r="M63">
        <f t="shared" si="33"/>
        <v>53.65583083464491</v>
      </c>
      <c r="N63">
        <f t="shared" si="34"/>
        <v>28.137996624362458</v>
      </c>
      <c r="O63">
        <f t="shared" si="35"/>
        <v>38.922883056624144</v>
      </c>
      <c r="P63">
        <f t="shared" si="36"/>
        <v>18.9981752171837</v>
      </c>
      <c r="Q63">
        <f t="shared" si="37"/>
        <v>16.141945736985914</v>
      </c>
      <c r="R63">
        <f t="shared" si="38"/>
        <v>9.5511390208718119</v>
      </c>
      <c r="S63">
        <f t="shared" si="39"/>
        <v>3.9158254709213214</v>
      </c>
      <c r="T63">
        <f t="shared" si="40"/>
        <v>2.2408084830432307</v>
      </c>
      <c r="U63">
        <f t="shared" si="41"/>
        <v>3.2901242660273686</v>
      </c>
      <c r="V63">
        <f t="shared" si="42"/>
        <v>1.6456773442533097</v>
      </c>
      <c r="W63">
        <f t="shared" si="43"/>
        <v>1.3929367777775032</v>
      </c>
      <c r="X63">
        <f t="shared" si="44"/>
        <v>0.82977700832638535</v>
      </c>
      <c r="Y63">
        <f t="shared" si="45"/>
        <v>2.036443691057594</v>
      </c>
      <c r="Z63">
        <f t="shared" si="46"/>
        <v>18664.853425567224</v>
      </c>
      <c r="AA63">
        <v>0</v>
      </c>
      <c r="AB63">
        <f t="shared" si="22"/>
        <v>4294.0551275647867</v>
      </c>
      <c r="AC63">
        <f t="shared" si="47"/>
        <v>24774.909470356157</v>
      </c>
      <c r="AD63">
        <f t="shared" si="48"/>
        <v>19898.000675238964</v>
      </c>
      <c r="AE63">
        <f t="shared" si="23"/>
        <v>0</v>
      </c>
      <c r="AF63">
        <v>-0.35297302594320573</v>
      </c>
      <c r="AG63">
        <f t="shared" ca="1" si="24"/>
        <v>7.731501804101247E-2</v>
      </c>
      <c r="AH63">
        <f t="shared" si="53"/>
        <v>27.702142987133652</v>
      </c>
      <c r="AI63">
        <f t="shared" si="49"/>
        <v>0.47492109677998634</v>
      </c>
      <c r="AJ63">
        <f t="shared" si="26"/>
        <v>13.15633213060552</v>
      </c>
      <c r="AK63">
        <f t="shared" si="50"/>
        <v>-5.2625328522422086</v>
      </c>
      <c r="AL63">
        <f t="shared" si="51"/>
        <v>19.498000675238966</v>
      </c>
    </row>
    <row r="64" spans="5:38" x14ac:dyDescent="0.3">
      <c r="E64">
        <v>50</v>
      </c>
      <c r="F64">
        <f t="shared" si="52"/>
        <v>2440.6695471265425</v>
      </c>
      <c r="G64">
        <f t="shared" si="27"/>
        <v>946.10356575600986</v>
      </c>
      <c r="H64">
        <f t="shared" si="28"/>
        <v>541.9500607041532</v>
      </c>
      <c r="I64">
        <f t="shared" si="29"/>
        <v>311.36655345733891</v>
      </c>
      <c r="J64">
        <f t="shared" si="30"/>
        <v>169.73872555845915</v>
      </c>
      <c r="K64">
        <f t="shared" si="31"/>
        <v>171.93891420472301</v>
      </c>
      <c r="L64">
        <f t="shared" si="32"/>
        <v>115.66626697950113</v>
      </c>
      <c r="M64">
        <f t="shared" si="33"/>
        <v>59.010732264927491</v>
      </c>
      <c r="N64">
        <f t="shared" si="34"/>
        <v>41.337482702408622</v>
      </c>
      <c r="O64">
        <f t="shared" si="35"/>
        <v>22.049153093535455</v>
      </c>
      <c r="P64">
        <f t="shared" si="36"/>
        <v>30.922183019667145</v>
      </c>
      <c r="Q64">
        <f t="shared" si="37"/>
        <v>15.263295850842145</v>
      </c>
      <c r="R64">
        <f t="shared" si="38"/>
        <v>13.08870792261698</v>
      </c>
      <c r="S64">
        <f t="shared" si="39"/>
        <v>7.8037959307029174</v>
      </c>
      <c r="T64">
        <f t="shared" si="40"/>
        <v>3.2197473403822285</v>
      </c>
      <c r="U64">
        <f t="shared" si="41"/>
        <v>1.852219344373893</v>
      </c>
      <c r="V64">
        <f t="shared" si="42"/>
        <v>2.7315725667810891</v>
      </c>
      <c r="W64">
        <f t="shared" si="43"/>
        <v>1.3713464633018417</v>
      </c>
      <c r="X64">
        <f t="shared" si="44"/>
        <v>1.1643361767816125</v>
      </c>
      <c r="Y64">
        <f t="shared" si="45"/>
        <v>2.4058189278666253</v>
      </c>
      <c r="Z64">
        <f t="shared" si="46"/>
        <v>19847.894795331664</v>
      </c>
      <c r="AA64">
        <v>0.56717962323962945</v>
      </c>
      <c r="AB64">
        <f t="shared" si="22"/>
        <v>4899.654025390917</v>
      </c>
      <c r="AC64">
        <f t="shared" si="47"/>
        <v>27051.962049200014</v>
      </c>
      <c r="AD64">
        <f t="shared" si="48"/>
        <v>21754.246157401794</v>
      </c>
      <c r="AE64">
        <f t="shared" si="23"/>
        <v>12338.565139417306</v>
      </c>
      <c r="AF64">
        <v>-0.24599254174275748</v>
      </c>
      <c r="AG64">
        <f t="shared" ca="1" si="24"/>
        <v>-5.6613949364207716E-2</v>
      </c>
      <c r="AH64">
        <f t="shared" si="53"/>
        <v>13.587944850954715</v>
      </c>
      <c r="AI64">
        <f t="shared" si="49"/>
        <v>0.56730137816499926</v>
      </c>
      <c r="AJ64">
        <f t="shared" si="26"/>
        <v>7.7084598403766149</v>
      </c>
      <c r="AK64">
        <f t="shared" si="50"/>
        <v>12335.481755481154</v>
      </c>
      <c r="AL64">
        <f t="shared" si="51"/>
        <v>21.354246157401796</v>
      </c>
    </row>
    <row r="65" spans="5:38" x14ac:dyDescent="0.3">
      <c r="E65">
        <v>51</v>
      </c>
      <c r="F65">
        <f t="shared" si="52"/>
        <v>2361.3742528482667</v>
      </c>
      <c r="G65">
        <f t="shared" si="27"/>
        <v>1141.6393894405826</v>
      </c>
      <c r="H65">
        <f t="shared" si="28"/>
        <v>471.11486564305267</v>
      </c>
      <c r="I65">
        <f t="shared" si="29"/>
        <v>238.93054447872825</v>
      </c>
      <c r="J65">
        <f t="shared" si="30"/>
        <v>117.44121368192593</v>
      </c>
      <c r="K65">
        <f t="shared" si="31"/>
        <v>58.798467450051035</v>
      </c>
      <c r="L65">
        <f t="shared" si="32"/>
        <v>57.969286637476131</v>
      </c>
      <c r="M65">
        <f t="shared" si="33"/>
        <v>38.95115680508583</v>
      </c>
      <c r="N65">
        <f t="shared" si="34"/>
        <v>20.029435364163245</v>
      </c>
      <c r="O65">
        <f t="shared" si="35"/>
        <v>14.174626135865678</v>
      </c>
      <c r="P65">
        <f t="shared" si="36"/>
        <v>7.6369971047451166</v>
      </c>
      <c r="Q65">
        <f t="shared" si="37"/>
        <v>10.807889990981996</v>
      </c>
      <c r="R65">
        <f t="shared" si="38"/>
        <v>5.3771428059277584</v>
      </c>
      <c r="S65">
        <f t="shared" si="39"/>
        <v>4.6423853012377938</v>
      </c>
      <c r="T65">
        <f t="shared" si="40"/>
        <v>2.783879096076153</v>
      </c>
      <c r="U65">
        <f t="shared" si="41"/>
        <v>1.1542054785591733</v>
      </c>
      <c r="V65">
        <f t="shared" si="42"/>
        <v>0.66671918798373875</v>
      </c>
      <c r="W65">
        <f t="shared" si="43"/>
        <v>0.98667576456127237</v>
      </c>
      <c r="X65">
        <f t="shared" si="44"/>
        <v>0.49680401319571615</v>
      </c>
      <c r="Y65">
        <f t="shared" si="45"/>
        <v>1.29842477285609</v>
      </c>
      <c r="Z65">
        <f t="shared" si="46"/>
        <v>11041.495824647789</v>
      </c>
      <c r="AA65">
        <v>0</v>
      </c>
      <c r="AB65">
        <f t="shared" si="22"/>
        <v>4556.2743620013225</v>
      </c>
      <c r="AC65">
        <f t="shared" si="47"/>
        <v>17668.131351715234</v>
      </c>
      <c r="AD65">
        <f t="shared" si="48"/>
        <v>12651.578055778535</v>
      </c>
      <c r="AE65">
        <f t="shared" si="23"/>
        <v>0</v>
      </c>
      <c r="AF65">
        <v>2.9595045862461099E-2</v>
      </c>
      <c r="AG65">
        <f t="shared" ca="1" si="24"/>
        <v>-0.19526977694453054</v>
      </c>
      <c r="AH65">
        <f t="shared" si="53"/>
        <v>623.56806019953513</v>
      </c>
      <c r="AI65">
        <f t="shared" si="49"/>
        <v>0.17513185689455457</v>
      </c>
      <c r="AJ65">
        <f t="shared" si="26"/>
        <v>109.20663228287998</v>
      </c>
      <c r="AK65">
        <f t="shared" si="50"/>
        <v>-43.682652913151998</v>
      </c>
      <c r="AL65">
        <f t="shared" si="51"/>
        <v>12.251578055778534</v>
      </c>
    </row>
    <row r="66" spans="5:38" x14ac:dyDescent="0.3">
      <c r="E66">
        <v>52</v>
      </c>
      <c r="F66">
        <f t="shared" si="52"/>
        <v>1555.3320102437258</v>
      </c>
      <c r="G66">
        <f t="shared" si="27"/>
        <v>1144.6407857085292</v>
      </c>
      <c r="H66">
        <f t="shared" si="28"/>
        <v>657.00073421587433</v>
      </c>
      <c r="I66">
        <f t="shared" si="29"/>
        <v>298.89411495448496</v>
      </c>
      <c r="J66">
        <f t="shared" si="30"/>
        <v>161.73392750542072</v>
      </c>
      <c r="K66">
        <f t="shared" si="31"/>
        <v>83.276743412654895</v>
      </c>
      <c r="L66">
        <f t="shared" si="32"/>
        <v>43.171558845759286</v>
      </c>
      <c r="M66">
        <f t="shared" si="33"/>
        <v>43.723382155424147</v>
      </c>
      <c r="N66">
        <f t="shared" si="34"/>
        <v>30.008719380958539</v>
      </c>
      <c r="O66">
        <f t="shared" si="35"/>
        <v>15.695221398211922</v>
      </c>
      <c r="P66">
        <f t="shared" si="36"/>
        <v>11.2609947976092</v>
      </c>
      <c r="Q66">
        <f t="shared" si="37"/>
        <v>6.1356285479626909</v>
      </c>
      <c r="R66">
        <f t="shared" si="38"/>
        <v>8.7635851127667728</v>
      </c>
      <c r="S66">
        <f t="shared" si="39"/>
        <v>4.3934158068486866</v>
      </c>
      <c r="T66">
        <f t="shared" si="40"/>
        <v>3.8171537106767714</v>
      </c>
      <c r="U66">
        <f t="shared" si="41"/>
        <v>2.3011135280724835</v>
      </c>
      <c r="V66">
        <f t="shared" si="42"/>
        <v>0.95826046882645322</v>
      </c>
      <c r="W66">
        <f t="shared" si="43"/>
        <v>0.55557853041467309</v>
      </c>
      <c r="X66">
        <f t="shared" si="44"/>
        <v>0.82474833442573514</v>
      </c>
      <c r="Y66">
        <f t="shared" si="45"/>
        <v>1.5069028426765356</v>
      </c>
      <c r="Z66">
        <f t="shared" si="46"/>
        <v>13382.774374085617</v>
      </c>
      <c r="AA66">
        <v>0</v>
      </c>
      <c r="AB66">
        <f t="shared" si="22"/>
        <v>4073.9945795013236</v>
      </c>
      <c r="AC66">
        <f t="shared" si="47"/>
        <v>20535.730396600386</v>
      </c>
      <c r="AD66">
        <f t="shared" si="48"/>
        <v>15187.02601170372</v>
      </c>
      <c r="AE66">
        <f t="shared" si="23"/>
        <v>0</v>
      </c>
      <c r="AF66">
        <v>-0.22739680383317989</v>
      </c>
      <c r="AG66">
        <f t="shared" ca="1" si="24"/>
        <v>-0.10248088455957619</v>
      </c>
      <c r="AH66">
        <f t="shared" si="53"/>
        <v>309.59989745410996</v>
      </c>
      <c r="AI66">
        <f t="shared" si="49"/>
        <v>0.26064963634303528</v>
      </c>
      <c r="AJ66">
        <f t="shared" si="26"/>
        <v>80.697100683254774</v>
      </c>
      <c r="AK66">
        <f t="shared" si="50"/>
        <v>-32.27884027330191</v>
      </c>
      <c r="AL66">
        <f t="shared" si="51"/>
        <v>14.78702601170372</v>
      </c>
    </row>
    <row r="67" spans="5:38" x14ac:dyDescent="0.3">
      <c r="E67">
        <v>53</v>
      </c>
      <c r="F67">
        <f t="shared" si="52"/>
        <v>1946.6609998242141</v>
      </c>
      <c r="G67">
        <f t="shared" si="27"/>
        <v>753.92388652312445</v>
      </c>
      <c r="H67">
        <f t="shared" si="28"/>
        <v>658.72800428902758</v>
      </c>
      <c r="I67">
        <f t="shared" si="29"/>
        <v>416.82754525238448</v>
      </c>
      <c r="J67">
        <f t="shared" si="30"/>
        <v>202.32373062770691</v>
      </c>
      <c r="K67">
        <f t="shared" si="31"/>
        <v>114.68439706752336</v>
      </c>
      <c r="L67">
        <f t="shared" si="32"/>
        <v>61.144226790889036</v>
      </c>
      <c r="M67">
        <f t="shared" si="33"/>
        <v>32.562183789893496</v>
      </c>
      <c r="N67">
        <f t="shared" si="34"/>
        <v>33.685333456315099</v>
      </c>
      <c r="O67">
        <f t="shared" si="35"/>
        <v>23.515066001494027</v>
      </c>
      <c r="P67">
        <f t="shared" si="36"/>
        <v>12.469027741435728</v>
      </c>
      <c r="Q67">
        <f t="shared" si="37"/>
        <v>9.0471791740945449</v>
      </c>
      <c r="R67">
        <f t="shared" si="38"/>
        <v>4.9750786735669887</v>
      </c>
      <c r="S67">
        <f t="shared" si="39"/>
        <v>7.1603218937478674</v>
      </c>
      <c r="T67">
        <f t="shared" si="40"/>
        <v>3.6124410968617768</v>
      </c>
      <c r="U67">
        <f t="shared" si="41"/>
        <v>3.1552031317563078</v>
      </c>
      <c r="V67">
        <f t="shared" si="42"/>
        <v>1.9104623649735895</v>
      </c>
      <c r="W67">
        <f t="shared" si="43"/>
        <v>0.79852050551462683</v>
      </c>
      <c r="X67">
        <f t="shared" si="44"/>
        <v>0.46440024581524458</v>
      </c>
      <c r="Y67">
        <f t="shared" si="45"/>
        <v>1.9568422672870707</v>
      </c>
      <c r="Z67">
        <f t="shared" si="46"/>
        <v>16862.868917734828</v>
      </c>
      <c r="AA67">
        <v>0</v>
      </c>
      <c r="AB67">
        <f t="shared" si="22"/>
        <v>4289.6048507176256</v>
      </c>
      <c r="AC67">
        <f t="shared" si="47"/>
        <v>23140.264263751331</v>
      </c>
      <c r="AD67">
        <f t="shared" si="48"/>
        <v>17929.585660099736</v>
      </c>
      <c r="AE67">
        <f t="shared" si="23"/>
        <v>0</v>
      </c>
      <c r="AF67">
        <v>8.6146391752219859E-2</v>
      </c>
      <c r="AG67">
        <f t="shared" ca="1" si="24"/>
        <v>-0.28881642473080893</v>
      </c>
      <c r="AH67">
        <f t="shared" si="53"/>
        <v>153.18600671338987</v>
      </c>
      <c r="AI67">
        <f t="shared" si="49"/>
        <v>0.37893222105822594</v>
      </c>
      <c r="AJ67">
        <f t="shared" si="26"/>
        <v>58.04711375894513</v>
      </c>
      <c r="AK67">
        <f t="shared" si="50"/>
        <v>-23.218845503578052</v>
      </c>
      <c r="AL67">
        <f t="shared" si="51"/>
        <v>17.529585660099738</v>
      </c>
    </row>
    <row r="68" spans="5:38" x14ac:dyDescent="0.3">
      <c r="E68">
        <v>54</v>
      </c>
      <c r="F68">
        <f t="shared" si="52"/>
        <v>1812.0017136544407</v>
      </c>
      <c r="G68">
        <f t="shared" si="27"/>
        <v>943.61475046120825</v>
      </c>
      <c r="H68">
        <f t="shared" si="28"/>
        <v>433.87478705626597</v>
      </c>
      <c r="I68">
        <f t="shared" si="29"/>
        <v>417.92339447611425</v>
      </c>
      <c r="J68">
        <f t="shared" si="30"/>
        <v>282.1537787610639</v>
      </c>
      <c r="K68">
        <f t="shared" si="31"/>
        <v>143.46634263681554</v>
      </c>
      <c r="L68">
        <f t="shared" si="32"/>
        <v>84.204647015620651</v>
      </c>
      <c r="M68">
        <f t="shared" si="33"/>
        <v>46.118083379132656</v>
      </c>
      <c r="N68">
        <f t="shared" si="34"/>
        <v>25.086531849922491</v>
      </c>
      <c r="O68">
        <f t="shared" si="35"/>
        <v>26.396089398276843</v>
      </c>
      <c r="P68">
        <f t="shared" si="36"/>
        <v>18.681482909678806</v>
      </c>
      <c r="Q68">
        <f t="shared" si="37"/>
        <v>10.017723134680324</v>
      </c>
      <c r="R68">
        <f t="shared" si="38"/>
        <v>7.3359115228581908</v>
      </c>
      <c r="S68">
        <f t="shared" si="39"/>
        <v>4.0649077165421783</v>
      </c>
      <c r="T68">
        <f t="shared" si="40"/>
        <v>5.8875012548123236</v>
      </c>
      <c r="U68">
        <f t="shared" si="41"/>
        <v>2.985990695167116</v>
      </c>
      <c r="V68">
        <f t="shared" si="42"/>
        <v>2.6195564727814493</v>
      </c>
      <c r="W68">
        <f t="shared" si="43"/>
        <v>1.5919923894112606</v>
      </c>
      <c r="X68">
        <f t="shared" si="44"/>
        <v>0.66747201115335286</v>
      </c>
      <c r="Y68">
        <f t="shared" si="45"/>
        <v>2.0327524496033216</v>
      </c>
      <c r="Z68">
        <f t="shared" si="46"/>
        <v>20268.961954261798</v>
      </c>
      <c r="AA68">
        <v>0</v>
      </c>
      <c r="AB68">
        <f t="shared" si="22"/>
        <v>4270.7254092455505</v>
      </c>
      <c r="AC68">
        <f t="shared" si="47"/>
        <v>25457.7308909965</v>
      </c>
      <c r="AD68">
        <f t="shared" si="48"/>
        <v>20381.228782693186</v>
      </c>
      <c r="AE68">
        <f t="shared" si="23"/>
        <v>0</v>
      </c>
      <c r="AF68">
        <v>0.82050463139300689</v>
      </c>
      <c r="AG68">
        <f t="shared" ca="1" si="24"/>
        <v>0.49681234421786635</v>
      </c>
      <c r="AH68">
        <f t="shared" si="53"/>
        <v>75.432061081516039</v>
      </c>
      <c r="AI68">
        <f t="shared" si="49"/>
        <v>0.49906144023702437</v>
      </c>
      <c r="AJ68">
        <f t="shared" si="26"/>
        <v>37.645233043388586</v>
      </c>
      <c r="AK68">
        <f t="shared" si="50"/>
        <v>-15.058093217355434</v>
      </c>
      <c r="AL68">
        <f t="shared" si="51"/>
        <v>19.981228782693186</v>
      </c>
    </row>
    <row r="69" spans="5:38" x14ac:dyDescent="0.3">
      <c r="E69">
        <v>55</v>
      </c>
      <c r="F69">
        <f t="shared" si="52"/>
        <v>1124.795296341606</v>
      </c>
      <c r="G69">
        <f t="shared" si="27"/>
        <v>878.34067925525642</v>
      </c>
      <c r="H69">
        <f t="shared" si="28"/>
        <v>543.03976334745141</v>
      </c>
      <c r="I69">
        <f t="shared" si="29"/>
        <v>275.26751952782627</v>
      </c>
      <c r="J69">
        <f t="shared" si="30"/>
        <v>282.89556754865595</v>
      </c>
      <c r="K69">
        <f t="shared" si="31"/>
        <v>200.07327155553958</v>
      </c>
      <c r="L69">
        <f t="shared" si="32"/>
        <v>105.33719537490718</v>
      </c>
      <c r="M69">
        <f t="shared" si="33"/>
        <v>63.511424312515423</v>
      </c>
      <c r="N69">
        <f t="shared" si="34"/>
        <v>35.530257276757929</v>
      </c>
      <c r="O69">
        <f t="shared" si="35"/>
        <v>19.658001553169459</v>
      </c>
      <c r="P69">
        <f t="shared" si="36"/>
        <v>20.970304439925137</v>
      </c>
      <c r="Q69">
        <f t="shared" si="37"/>
        <v>15.00886255249247</v>
      </c>
      <c r="R69">
        <f t="shared" si="38"/>
        <v>8.1228777680153961</v>
      </c>
      <c r="S69">
        <f t="shared" si="39"/>
        <v>5.9938355378322088</v>
      </c>
      <c r="T69">
        <f t="shared" si="40"/>
        <v>3.3423286881466954</v>
      </c>
      <c r="U69">
        <f t="shared" si="41"/>
        <v>4.8665219704001679</v>
      </c>
      <c r="V69">
        <f t="shared" si="42"/>
        <v>2.4790705785196745</v>
      </c>
      <c r="W69">
        <f t="shared" si="43"/>
        <v>2.1828820314702848</v>
      </c>
      <c r="X69">
        <f t="shared" si="44"/>
        <v>1.3307239508099289</v>
      </c>
      <c r="Y69">
        <f t="shared" si="45"/>
        <v>2.266696677585772</v>
      </c>
      <c r="Z69">
        <f t="shared" si="46"/>
        <v>21552.81366875739</v>
      </c>
      <c r="AA69">
        <v>0.74868602812136376</v>
      </c>
      <c r="AB69">
        <f t="shared" si="22"/>
        <v>3595.013080288883</v>
      </c>
      <c r="AC69">
        <f t="shared" si="47"/>
        <v>27145.63446152402</v>
      </c>
      <c r="AD69">
        <f t="shared" si="48"/>
        <v>22439.58052881699</v>
      </c>
      <c r="AE69">
        <f t="shared" si="23"/>
        <v>16800.200418829485</v>
      </c>
      <c r="AF69">
        <v>-0.64001837193313449</v>
      </c>
      <c r="AG69">
        <f t="shared" ca="1" si="24"/>
        <v>1.2037329089642923E-2</v>
      </c>
      <c r="AH69">
        <f t="shared" si="53"/>
        <v>36.963125879890249</v>
      </c>
      <c r="AI69">
        <f t="shared" si="49"/>
        <v>0.6005880950008996</v>
      </c>
      <c r="AJ69">
        <f t="shared" si="26"/>
        <v>22.199613357481734</v>
      </c>
      <c r="AK69">
        <f t="shared" si="50"/>
        <v>16791.320573486493</v>
      </c>
      <c r="AL69">
        <f t="shared" si="51"/>
        <v>22.039580528816991</v>
      </c>
    </row>
    <row r="70" spans="5:38" x14ac:dyDescent="0.3">
      <c r="E70">
        <v>56</v>
      </c>
      <c r="F70">
        <f t="shared" si="52"/>
        <v>3037.1578199325841</v>
      </c>
      <c r="G70">
        <f t="shared" si="27"/>
        <v>520.01906653115316</v>
      </c>
      <c r="H70">
        <f t="shared" si="28"/>
        <v>415.57808256730709</v>
      </c>
      <c r="I70">
        <f t="shared" si="29"/>
        <v>205.77245094522146</v>
      </c>
      <c r="J70">
        <f t="shared" si="30"/>
        <v>77.422380915329271</v>
      </c>
      <c r="K70">
        <f t="shared" si="31"/>
        <v>65.162192243914532</v>
      </c>
      <c r="L70">
        <f t="shared" si="32"/>
        <v>42.031191991097558</v>
      </c>
      <c r="M70">
        <f t="shared" si="33"/>
        <v>21.399182268177046</v>
      </c>
      <c r="N70">
        <f t="shared" si="34"/>
        <v>12.797155258191145</v>
      </c>
      <c r="O70">
        <f t="shared" si="35"/>
        <v>7.1723751053674283</v>
      </c>
      <c r="P70">
        <f t="shared" si="36"/>
        <v>3.9899476552659987</v>
      </c>
      <c r="Q70">
        <f t="shared" si="37"/>
        <v>4.2835451508333211</v>
      </c>
      <c r="R70">
        <f t="shared" si="38"/>
        <v>3.0850191911396441</v>
      </c>
      <c r="S70">
        <f t="shared" si="39"/>
        <v>1.6791723820862869</v>
      </c>
      <c r="T70">
        <f t="shared" si="40"/>
        <v>1.2453080117979973</v>
      </c>
      <c r="U70">
        <f t="shared" si="41"/>
        <v>0.69746052025148952</v>
      </c>
      <c r="V70">
        <f t="shared" si="42"/>
        <v>1.0193461275869771</v>
      </c>
      <c r="W70">
        <f t="shared" si="43"/>
        <v>0.52094006259073078</v>
      </c>
      <c r="X70">
        <f t="shared" si="44"/>
        <v>0.45995847824914854</v>
      </c>
      <c r="Y70">
        <f t="shared" si="45"/>
        <v>0.76073360896073061</v>
      </c>
      <c r="Z70">
        <f t="shared" si="46"/>
        <v>8126.3899833158412</v>
      </c>
      <c r="AA70">
        <v>0</v>
      </c>
      <c r="AB70">
        <f t="shared" si="22"/>
        <v>4422.2533289471057</v>
      </c>
      <c r="AC70">
        <f t="shared" si="47"/>
        <v>12969.650314558607</v>
      </c>
      <c r="AD70">
        <f t="shared" si="48"/>
        <v>9010.3266161007305</v>
      </c>
      <c r="AE70">
        <f t="shared" si="23"/>
        <v>0</v>
      </c>
      <c r="AF70">
        <v>0.29777302910415909</v>
      </c>
      <c r="AG70">
        <f t="shared" ca="1" si="24"/>
        <v>-0.26553625793649793</v>
      </c>
      <c r="AH70">
        <f t="shared" si="53"/>
        <v>858.04759161426978</v>
      </c>
      <c r="AI70">
        <f t="shared" si="49"/>
        <v>9.2966963309095069E-2</v>
      </c>
      <c r="AJ70">
        <f t="shared" si="26"/>
        <v>79.77007896706121</v>
      </c>
      <c r="AK70">
        <f t="shared" si="50"/>
        <v>-31.908031586824485</v>
      </c>
      <c r="AL70">
        <f t="shared" si="51"/>
        <v>8.6103266161007301</v>
      </c>
    </row>
    <row r="71" spans="5:38" x14ac:dyDescent="0.3">
      <c r="E71">
        <v>57</v>
      </c>
      <c r="F71">
        <f t="shared" si="52"/>
        <v>1166.8664823374386</v>
      </c>
      <c r="G71">
        <f t="shared" si="27"/>
        <v>1472.2167437606176</v>
      </c>
      <c r="H71">
        <f t="shared" si="28"/>
        <v>299.26517224027754</v>
      </c>
      <c r="I71">
        <f t="shared" si="29"/>
        <v>263.65935834754498</v>
      </c>
      <c r="J71">
        <f t="shared" si="30"/>
        <v>139.288958372378</v>
      </c>
      <c r="K71">
        <f t="shared" si="31"/>
        <v>54.899668930064585</v>
      </c>
      <c r="L71">
        <f t="shared" si="32"/>
        <v>47.84399218171108</v>
      </c>
      <c r="M71">
        <f t="shared" si="33"/>
        <v>31.702061151235398</v>
      </c>
      <c r="N71">
        <f t="shared" si="34"/>
        <v>16.486341057369113</v>
      </c>
      <c r="O71">
        <f t="shared" si="35"/>
        <v>10.027950433588911</v>
      </c>
      <c r="P71">
        <f t="shared" si="36"/>
        <v>5.6980747127911213</v>
      </c>
      <c r="Q71">
        <f t="shared" si="37"/>
        <v>3.2055579441448416</v>
      </c>
      <c r="R71">
        <f t="shared" si="38"/>
        <v>3.473315563447589</v>
      </c>
      <c r="S71">
        <f t="shared" si="39"/>
        <v>2.5206271374907123</v>
      </c>
      <c r="T71">
        <f t="shared" si="40"/>
        <v>1.380682272847457</v>
      </c>
      <c r="U71">
        <f t="shared" si="41"/>
        <v>1.0293532921758148</v>
      </c>
      <c r="V71">
        <f t="shared" si="42"/>
        <v>0.57905533939975118</v>
      </c>
      <c r="W71">
        <f t="shared" si="43"/>
        <v>0.84942331607602284</v>
      </c>
      <c r="X71">
        <f t="shared" si="44"/>
        <v>0.43544643984276415</v>
      </c>
      <c r="Y71">
        <f t="shared" si="45"/>
        <v>1.0244161526337772</v>
      </c>
      <c r="Z71">
        <f t="shared" si="46"/>
        <v>10436.054398719243</v>
      </c>
      <c r="AA71">
        <v>0</v>
      </c>
      <c r="AB71">
        <f t="shared" si="22"/>
        <v>3522.4526809830763</v>
      </c>
      <c r="AC71">
        <f t="shared" si="47"/>
        <v>15758.105169298706</v>
      </c>
      <c r="AD71">
        <f t="shared" si="48"/>
        <v>11070.34716201962</v>
      </c>
      <c r="AE71">
        <f t="shared" si="23"/>
        <v>0</v>
      </c>
      <c r="AF71">
        <v>-2.1785395181396664E-2</v>
      </c>
      <c r="AG71">
        <f t="shared" ca="1" si="24"/>
        <v>-2.1963204001108051E-2</v>
      </c>
      <c r="AH71">
        <f t="shared" si="53"/>
        <v>427.42839422779366</v>
      </c>
      <c r="AI71">
        <f t="shared" si="49"/>
        <v>0.13401329235482431</v>
      </c>
      <c r="AJ71">
        <f t="shared" si="26"/>
        <v>57.281086356402412</v>
      </c>
      <c r="AK71">
        <f t="shared" si="50"/>
        <v>-22.912434542560966</v>
      </c>
      <c r="AL71">
        <f t="shared" si="51"/>
        <v>10.670347162019619</v>
      </c>
    </row>
    <row r="72" spans="5:38" x14ac:dyDescent="0.3">
      <c r="E72">
        <v>58</v>
      </c>
      <c r="F72">
        <f t="shared" si="52"/>
        <v>1549.9613967079383</v>
      </c>
      <c r="G72">
        <f t="shared" si="27"/>
        <v>565.62104272485976</v>
      </c>
      <c r="H72">
        <f t="shared" si="28"/>
        <v>847.24431420467431</v>
      </c>
      <c r="I72">
        <f t="shared" si="29"/>
        <v>189.8657956194304</v>
      </c>
      <c r="J72">
        <f t="shared" si="30"/>
        <v>178.47305225098177</v>
      </c>
      <c r="K72">
        <f t="shared" si="31"/>
        <v>98.768826402018419</v>
      </c>
      <c r="L72">
        <f t="shared" si="32"/>
        <v>40.308946654781025</v>
      </c>
      <c r="M72">
        <f t="shared" si="33"/>
        <v>36.086370478978793</v>
      </c>
      <c r="N72">
        <f t="shared" si="34"/>
        <v>24.423876847765271</v>
      </c>
      <c r="O72">
        <f t="shared" si="35"/>
        <v>12.918825130977394</v>
      </c>
      <c r="P72">
        <f t="shared" si="36"/>
        <v>7.9666790912810956</v>
      </c>
      <c r="Q72">
        <f t="shared" si="37"/>
        <v>4.5778817769228866</v>
      </c>
      <c r="R72">
        <f t="shared" si="38"/>
        <v>2.5992288874941223</v>
      </c>
      <c r="S72">
        <f t="shared" si="39"/>
        <v>2.8378862249672605</v>
      </c>
      <c r="T72">
        <f t="shared" si="40"/>
        <v>2.0725598171568911</v>
      </c>
      <c r="U72">
        <f t="shared" si="41"/>
        <v>1.1412516658849317</v>
      </c>
      <c r="V72">
        <f t="shared" si="42"/>
        <v>0.85460395629016206</v>
      </c>
      <c r="W72">
        <f t="shared" si="43"/>
        <v>0.48252805722509073</v>
      </c>
      <c r="X72">
        <f t="shared" si="44"/>
        <v>0.71002095148003397</v>
      </c>
      <c r="Y72">
        <f t="shared" si="45"/>
        <v>1.2253409387509997</v>
      </c>
      <c r="Z72">
        <f t="shared" si="46"/>
        <v>11831.937167108881</v>
      </c>
      <c r="AA72">
        <v>0</v>
      </c>
      <c r="AB72">
        <f t="shared" si="22"/>
        <v>3568.1404283898587</v>
      </c>
      <c r="AC72">
        <f t="shared" si="47"/>
        <v>18242.486902347853</v>
      </c>
      <c r="AD72">
        <f t="shared" si="48"/>
        <v>13616.152053287507</v>
      </c>
      <c r="AE72">
        <f t="shared" si="23"/>
        <v>0</v>
      </c>
      <c r="AF72">
        <v>-8.1890199316134712E-2</v>
      </c>
      <c r="AG72">
        <f t="shared" ca="1" si="24"/>
        <v>0.31589897323980409</v>
      </c>
      <c r="AH72">
        <f t="shared" si="53"/>
        <v>212.56857538676877</v>
      </c>
      <c r="AI72">
        <f t="shared" si="49"/>
        <v>0.20476583030233325</v>
      </c>
      <c r="AJ72">
        <f t="shared" si="26"/>
        <v>43.526780835255828</v>
      </c>
      <c r="AK72">
        <f t="shared" si="50"/>
        <v>-17.410712334102332</v>
      </c>
      <c r="AL72">
        <f t="shared" si="51"/>
        <v>13.216152053287507</v>
      </c>
    </row>
    <row r="73" spans="5:38" x14ac:dyDescent="0.3">
      <c r="E73">
        <v>59</v>
      </c>
      <c r="F73">
        <f t="shared" si="52"/>
        <v>1702.290443648194</v>
      </c>
      <c r="G73">
        <f t="shared" si="27"/>
        <v>751.32056208612528</v>
      </c>
      <c r="H73">
        <f t="shared" si="28"/>
        <v>325.50860087288726</v>
      </c>
      <c r="I73">
        <f t="shared" si="29"/>
        <v>537.52568197729943</v>
      </c>
      <c r="J73">
        <f t="shared" si="30"/>
        <v>128.52162075580028</v>
      </c>
      <c r="K73">
        <f t="shared" si="31"/>
        <v>126.55399337605539</v>
      </c>
      <c r="L73">
        <f t="shared" si="32"/>
        <v>72.518968368751601</v>
      </c>
      <c r="M73">
        <f t="shared" si="33"/>
        <v>30.403056188899306</v>
      </c>
      <c r="N73">
        <f t="shared" si="34"/>
        <v>27.801632968178922</v>
      </c>
      <c r="O73">
        <f t="shared" si="35"/>
        <v>19.138739937432714</v>
      </c>
      <c r="P73">
        <f t="shared" si="36"/>
        <v>10.263326961623225</v>
      </c>
      <c r="Q73">
        <f t="shared" si="37"/>
        <v>6.4004978651295614</v>
      </c>
      <c r="R73">
        <f t="shared" si="38"/>
        <v>3.7119786213333352</v>
      </c>
      <c r="S73">
        <f t="shared" si="39"/>
        <v>2.1237102476329182</v>
      </c>
      <c r="T73">
        <f t="shared" si="40"/>
        <v>2.3334228486429116</v>
      </c>
      <c r="U73">
        <f t="shared" si="41"/>
        <v>1.7131474709951604</v>
      </c>
      <c r="V73">
        <f t="shared" si="42"/>
        <v>0.94750577493797461</v>
      </c>
      <c r="W73">
        <f t="shared" si="43"/>
        <v>0.71214331112641405</v>
      </c>
      <c r="X73">
        <f t="shared" si="44"/>
        <v>0.4033383871418339</v>
      </c>
      <c r="Y73">
        <f t="shared" si="45"/>
        <v>1.6242090324090437</v>
      </c>
      <c r="Z73">
        <f t="shared" si="46"/>
        <v>16387.212758533798</v>
      </c>
      <c r="AA73">
        <v>0</v>
      </c>
      <c r="AB73">
        <f t="shared" si="22"/>
        <v>3751.8165807005967</v>
      </c>
      <c r="AC73">
        <f t="shared" si="47"/>
        <v>20485.035822184804</v>
      </c>
      <c r="AD73">
        <f t="shared" si="48"/>
        <v>16064.708408574797</v>
      </c>
      <c r="AE73">
        <f t="shared" si="23"/>
        <v>0</v>
      </c>
      <c r="AF73">
        <v>0.4062305960487424</v>
      </c>
      <c r="AG73">
        <f t="shared" ca="1" si="24"/>
        <v>-4.3892101028774099E-3</v>
      </c>
      <c r="AH73">
        <f t="shared" si="53"/>
        <v>105.41375207667927</v>
      </c>
      <c r="AI73">
        <f t="shared" si="49"/>
        <v>0.29586677322502969</v>
      </c>
      <c r="AJ73">
        <f t="shared" si="26"/>
        <v>31.188426680470368</v>
      </c>
      <c r="AK73">
        <f t="shared" si="50"/>
        <v>-12.475370672188149</v>
      </c>
      <c r="AL73">
        <f t="shared" si="51"/>
        <v>15.664708408574798</v>
      </c>
    </row>
    <row r="74" spans="5:38" x14ac:dyDescent="0.3">
      <c r="E74">
        <v>60</v>
      </c>
      <c r="F74">
        <f t="shared" si="52"/>
        <v>1454.654639373246</v>
      </c>
      <c r="G74">
        <f t="shared" si="27"/>
        <v>825.15978505792305</v>
      </c>
      <c r="H74">
        <f t="shared" si="28"/>
        <v>432.37660288153398</v>
      </c>
      <c r="I74">
        <f t="shared" si="29"/>
        <v>206.5156764585933</v>
      </c>
      <c r="J74">
        <f t="shared" si="30"/>
        <v>363.8552779883621</v>
      </c>
      <c r="K74">
        <f t="shared" si="31"/>
        <v>91.133782588850082</v>
      </c>
      <c r="L74">
        <f t="shared" si="32"/>
        <v>92.919652656618069</v>
      </c>
      <c r="M74">
        <f t="shared" si="33"/>
        <v>54.697491575723333</v>
      </c>
      <c r="N74">
        <f t="shared" si="34"/>
        <v>23.423098473344137</v>
      </c>
      <c r="O74">
        <f t="shared" si="35"/>
        <v>21.785575915341088</v>
      </c>
      <c r="P74">
        <f t="shared" si="36"/>
        <v>15.204722071850457</v>
      </c>
      <c r="Q74">
        <f t="shared" si="37"/>
        <v>8.2456443336457603</v>
      </c>
      <c r="R74">
        <f t="shared" si="38"/>
        <v>5.189848143527275</v>
      </c>
      <c r="S74">
        <f t="shared" si="39"/>
        <v>3.032886820798594</v>
      </c>
      <c r="T74">
        <f t="shared" si="40"/>
        <v>1.7461989744782374</v>
      </c>
      <c r="U74">
        <f t="shared" si="41"/>
        <v>1.9287730172240041</v>
      </c>
      <c r="V74">
        <f t="shared" si="42"/>
        <v>1.422313036300938</v>
      </c>
      <c r="W74">
        <f t="shared" si="43"/>
        <v>0.78955859601313161</v>
      </c>
      <c r="X74">
        <f t="shared" si="44"/>
        <v>0.59527053447502054</v>
      </c>
      <c r="Y74">
        <f t="shared" si="45"/>
        <v>1.7021994542936794</v>
      </c>
      <c r="Z74">
        <f t="shared" si="46"/>
        <v>18094.394184989604</v>
      </c>
      <c r="AA74">
        <v>0</v>
      </c>
      <c r="AB74">
        <f t="shared" si="22"/>
        <v>3606.3789979521421</v>
      </c>
      <c r="AC74">
        <f t="shared" si="47"/>
        <v>22417.47708547521</v>
      </c>
      <c r="AD74">
        <f t="shared" si="48"/>
        <v>18087.988617368741</v>
      </c>
      <c r="AE74">
        <f t="shared" si="23"/>
        <v>0</v>
      </c>
      <c r="AF74">
        <v>-0.11585254054087768</v>
      </c>
      <c r="AG74">
        <f t="shared" ca="1" si="24"/>
        <v>0.11023372449854579</v>
      </c>
      <c r="AH74">
        <f t="shared" si="53"/>
        <v>52.083107504730229</v>
      </c>
      <c r="AI74">
        <f t="shared" si="49"/>
        <v>0.38641609204620225</v>
      </c>
      <c r="AJ74">
        <f t="shared" si="26"/>
        <v>20.125750863600082</v>
      </c>
      <c r="AK74">
        <f t="shared" si="50"/>
        <v>-8.0503003454400339</v>
      </c>
      <c r="AL74">
        <f t="shared" si="51"/>
        <v>17.687988617368742</v>
      </c>
    </row>
    <row r="75" spans="5:38" x14ac:dyDescent="0.3">
      <c r="E75">
        <v>61</v>
      </c>
      <c r="F75">
        <f t="shared" si="52"/>
        <v>2105.7710839872811</v>
      </c>
      <c r="G75">
        <f t="shared" si="27"/>
        <v>705.12203956588996</v>
      </c>
      <c r="H75">
        <f t="shared" si="28"/>
        <v>474.87025206279822</v>
      </c>
      <c r="I75">
        <f t="shared" si="29"/>
        <v>274.31701156129435</v>
      </c>
      <c r="J75">
        <f t="shared" si="30"/>
        <v>139.79205345200506</v>
      </c>
      <c r="K75">
        <f t="shared" si="31"/>
        <v>258.00723335883146</v>
      </c>
      <c r="L75">
        <f t="shared" si="32"/>
        <v>66.913095332177051</v>
      </c>
      <c r="M75">
        <f t="shared" si="33"/>
        <v>70.084724489745227</v>
      </c>
      <c r="N75">
        <f t="shared" si="34"/>
        <v>42.139998145675314</v>
      </c>
      <c r="O75">
        <f t="shared" si="35"/>
        <v>18.354522216288853</v>
      </c>
      <c r="P75">
        <f t="shared" si="36"/>
        <v>17.307494017414065</v>
      </c>
      <c r="Q75">
        <f t="shared" si="37"/>
        <v>12.215603270285337</v>
      </c>
      <c r="R75">
        <f t="shared" si="38"/>
        <v>6.6859864402581746</v>
      </c>
      <c r="S75">
        <f t="shared" si="39"/>
        <v>4.2403859618124811</v>
      </c>
      <c r="T75">
        <f t="shared" si="40"/>
        <v>2.4937600890187355</v>
      </c>
      <c r="U75">
        <f t="shared" si="41"/>
        <v>1.4433823970810302</v>
      </c>
      <c r="V75">
        <f t="shared" si="42"/>
        <v>1.6013326656984246</v>
      </c>
      <c r="W75">
        <f t="shared" si="43"/>
        <v>1.1852165060486903</v>
      </c>
      <c r="X75">
        <f t="shared" si="44"/>
        <v>0.65998087759143864</v>
      </c>
      <c r="Y75">
        <f t="shared" si="45"/>
        <v>1.9285551667612268</v>
      </c>
      <c r="Z75">
        <f t="shared" si="46"/>
        <v>18847.256226787427</v>
      </c>
      <c r="AA75">
        <v>0</v>
      </c>
      <c r="AB75">
        <f t="shared" si="22"/>
        <v>4205.1337115639571</v>
      </c>
      <c r="AC75">
        <f t="shared" si="47"/>
        <v>24315.464142481389</v>
      </c>
      <c r="AD75">
        <f t="shared" si="48"/>
        <v>19823.077420082671</v>
      </c>
      <c r="AE75">
        <f t="shared" si="23"/>
        <v>0</v>
      </c>
      <c r="AF75">
        <v>-0.30612934199400088</v>
      </c>
      <c r="AG75">
        <f t="shared" ca="1" si="24"/>
        <v>-0.14411473809586403</v>
      </c>
      <c r="AH75">
        <f t="shared" si="53"/>
        <v>25.639038735093113</v>
      </c>
      <c r="AI75">
        <f t="shared" si="49"/>
        <v>0.47118583223914173</v>
      </c>
      <c r="AJ75">
        <f t="shared" si="26"/>
        <v>12.080751804206439</v>
      </c>
      <c r="AK75">
        <f t="shared" si="50"/>
        <v>-4.832300721682576</v>
      </c>
      <c r="AL75">
        <f t="shared" si="51"/>
        <v>19.423077420082674</v>
      </c>
    </row>
    <row r="76" spans="5:38" x14ac:dyDescent="0.3">
      <c r="E76">
        <v>62</v>
      </c>
      <c r="F76">
        <f t="shared" si="52"/>
        <v>2389.4067376537059</v>
      </c>
      <c r="G76">
        <f t="shared" si="27"/>
        <v>1020.7409796181863</v>
      </c>
      <c r="H76">
        <f t="shared" si="28"/>
        <v>405.78986849217807</v>
      </c>
      <c r="I76">
        <f t="shared" si="29"/>
        <v>301.27668231140717</v>
      </c>
      <c r="J76">
        <f t="shared" si="30"/>
        <v>185.68729987265374</v>
      </c>
      <c r="K76">
        <f t="shared" si="31"/>
        <v>99.125567605083148</v>
      </c>
      <c r="L76">
        <f t="shared" si="32"/>
        <v>189.43647582387237</v>
      </c>
      <c r="M76">
        <f t="shared" si="33"/>
        <v>50.46925722421625</v>
      </c>
      <c r="N76">
        <f t="shared" si="34"/>
        <v>53.994617942385467</v>
      </c>
      <c r="O76">
        <f t="shared" si="35"/>
        <v>33.021230433683996</v>
      </c>
      <c r="P76">
        <f t="shared" si="36"/>
        <v>14.581702346790554</v>
      </c>
      <c r="Q76">
        <f t="shared" si="37"/>
        <v>13.904988168839088</v>
      </c>
      <c r="R76">
        <f t="shared" si="38"/>
        <v>9.9050304039235488</v>
      </c>
      <c r="S76">
        <f t="shared" si="39"/>
        <v>5.4628116773510307</v>
      </c>
      <c r="T76">
        <f t="shared" si="40"/>
        <v>3.4866138759569338</v>
      </c>
      <c r="U76">
        <f t="shared" si="41"/>
        <v>2.0613054226013263</v>
      </c>
      <c r="V76">
        <f t="shared" si="42"/>
        <v>1.1983449378955688</v>
      </c>
      <c r="W76">
        <f t="shared" si="43"/>
        <v>1.3343939474791908</v>
      </c>
      <c r="X76">
        <f t="shared" si="44"/>
        <v>0.99070573577146348</v>
      </c>
      <c r="Y76">
        <f t="shared" si="45"/>
        <v>2.172903143359576</v>
      </c>
      <c r="Z76">
        <f t="shared" si="46"/>
        <v>19891.173305951866</v>
      </c>
      <c r="AA76">
        <v>0</v>
      </c>
      <c r="AB76">
        <f t="shared" si="22"/>
        <v>4784.0475166373417</v>
      </c>
      <c r="AC76">
        <f t="shared" si="47"/>
        <v>26451.82713581244</v>
      </c>
      <c r="AD76">
        <f t="shared" si="48"/>
        <v>21415.203399324135</v>
      </c>
      <c r="AE76">
        <f t="shared" si="23"/>
        <v>0</v>
      </c>
      <c r="AF76">
        <v>-0.24933918504398805</v>
      </c>
      <c r="AG76">
        <f t="shared" ca="1" si="24"/>
        <v>0.61278240248020432</v>
      </c>
      <c r="AH76">
        <f t="shared" si="53"/>
        <v>12.577904331462427</v>
      </c>
      <c r="AI76">
        <f t="shared" si="49"/>
        <v>0.55058650136518494</v>
      </c>
      <c r="AJ76">
        <f t="shared" si="26"/>
        <v>6.9252243403659035</v>
      </c>
      <c r="AK76">
        <f t="shared" si="50"/>
        <v>-2.7700897361463617</v>
      </c>
      <c r="AL76">
        <f t="shared" si="51"/>
        <v>21.015203399324136</v>
      </c>
    </row>
    <row r="77" spans="5:38" x14ac:dyDescent="0.3">
      <c r="E77">
        <v>63</v>
      </c>
      <c r="F77">
        <f t="shared" si="52"/>
        <v>2368.1317282092177</v>
      </c>
      <c r="G77">
        <f t="shared" si="27"/>
        <v>1158.2291126729472</v>
      </c>
      <c r="H77">
        <f t="shared" si="28"/>
        <v>587.42504792340344</v>
      </c>
      <c r="I77">
        <f t="shared" si="29"/>
        <v>257.44932381811583</v>
      </c>
      <c r="J77">
        <f t="shared" si="30"/>
        <v>203.93650883914043</v>
      </c>
      <c r="K77">
        <f t="shared" si="31"/>
        <v>131.66956591886361</v>
      </c>
      <c r="L77">
        <f t="shared" si="32"/>
        <v>72.780898220135882</v>
      </c>
      <c r="M77">
        <f t="shared" si="33"/>
        <v>142.88261779763306</v>
      </c>
      <c r="N77">
        <f t="shared" si="34"/>
        <v>38.882485184860293</v>
      </c>
      <c r="O77">
        <f t="shared" si="35"/>
        <v>42.310602745890705</v>
      </c>
      <c r="P77">
        <f t="shared" si="36"/>
        <v>26.233630471810692</v>
      </c>
      <c r="Q77">
        <f t="shared" si="37"/>
        <v>11.715063914489813</v>
      </c>
      <c r="R77">
        <f t="shared" si="38"/>
        <v>11.274869323365905</v>
      </c>
      <c r="S77">
        <f t="shared" si="39"/>
        <v>8.0929442855677056</v>
      </c>
      <c r="T77">
        <f t="shared" si="40"/>
        <v>4.4917408857401462</v>
      </c>
      <c r="U77">
        <f t="shared" si="41"/>
        <v>2.8819837644667112</v>
      </c>
      <c r="V77">
        <f t="shared" si="42"/>
        <v>1.7113655560899246</v>
      </c>
      <c r="W77">
        <f t="shared" si="43"/>
        <v>0.99858340891506048</v>
      </c>
      <c r="X77">
        <f t="shared" si="44"/>
        <v>1.1154010518750319</v>
      </c>
      <c r="Y77">
        <f t="shared" si="45"/>
        <v>2.6553000349629494</v>
      </c>
      <c r="Z77">
        <f t="shared" si="46"/>
        <v>20457.88055690028</v>
      </c>
      <c r="AA77">
        <v>0</v>
      </c>
      <c r="AB77">
        <f t="shared" si="22"/>
        <v>5074.8687740274927</v>
      </c>
      <c r="AC77">
        <f t="shared" si="47"/>
        <v>28793.70919745522</v>
      </c>
      <c r="AD77">
        <f t="shared" si="48"/>
        <v>23141.516364272935</v>
      </c>
      <c r="AE77">
        <f t="shared" si="23"/>
        <v>0</v>
      </c>
      <c r="AF77">
        <v>-0.33187825878271188</v>
      </c>
      <c r="AG77">
        <f t="shared" ca="1" si="24"/>
        <v>-4.1583750030773692E-2</v>
      </c>
      <c r="AH77">
        <f t="shared" si="53"/>
        <v>6.1504476789238955</v>
      </c>
      <c r="AI77">
        <f t="shared" si="49"/>
        <v>0.63374184782645937</v>
      </c>
      <c r="AJ77">
        <f t="shared" si="26"/>
        <v>3.8977960770011877</v>
      </c>
      <c r="AK77">
        <f t="shared" si="50"/>
        <v>-1.5591184308004751</v>
      </c>
      <c r="AL77">
        <f t="shared" si="51"/>
        <v>22.741516364272936</v>
      </c>
    </row>
    <row r="78" spans="5:38" x14ac:dyDescent="0.3">
      <c r="E78">
        <v>64</v>
      </c>
      <c r="F78">
        <f t="shared" si="52"/>
        <v>2513.0144947992462</v>
      </c>
      <c r="G78">
        <f t="shared" si="27"/>
        <v>1147.9163706342288</v>
      </c>
      <c r="H78">
        <f t="shared" si="28"/>
        <v>666.54793488616883</v>
      </c>
      <c r="I78">
        <f t="shared" si="29"/>
        <v>372.68594690066698</v>
      </c>
      <c r="J78">
        <f t="shared" si="30"/>
        <v>174.269432004018</v>
      </c>
      <c r="K78">
        <f t="shared" si="31"/>
        <v>144.60995238917064</v>
      </c>
      <c r="L78">
        <f t="shared" si="32"/>
        <v>96.675656012474306</v>
      </c>
      <c r="M78">
        <f t="shared" si="33"/>
        <v>54.895052381699934</v>
      </c>
      <c r="N78">
        <f t="shared" si="34"/>
        <v>110.07951325712814</v>
      </c>
      <c r="O78">
        <f t="shared" si="35"/>
        <v>30.468617931236029</v>
      </c>
      <c r="P78">
        <f t="shared" si="36"/>
        <v>33.613548099135542</v>
      </c>
      <c r="Q78">
        <f t="shared" si="37"/>
        <v>21.076322254926094</v>
      </c>
      <c r="R78">
        <f t="shared" si="38"/>
        <v>9.4991677193048485</v>
      </c>
      <c r="S78">
        <f t="shared" si="39"/>
        <v>9.2121765951280974</v>
      </c>
      <c r="T78">
        <f t="shared" si="40"/>
        <v>6.654340453326534</v>
      </c>
      <c r="U78">
        <f t="shared" si="41"/>
        <v>3.7128069718765504</v>
      </c>
      <c r="V78">
        <f t="shared" si="42"/>
        <v>2.3927205030560006</v>
      </c>
      <c r="W78">
        <f t="shared" si="43"/>
        <v>1.4260845912206146</v>
      </c>
      <c r="X78">
        <f t="shared" si="44"/>
        <v>0.83470176614105418</v>
      </c>
      <c r="Y78">
        <f t="shared" si="45"/>
        <v>3.1649687025205764</v>
      </c>
      <c r="Z78">
        <f t="shared" si="46"/>
        <v>21998.166663381005</v>
      </c>
      <c r="AA78">
        <v>0.68569851796330528</v>
      </c>
      <c r="AB78">
        <f t="shared" si="22"/>
        <v>5402.7498088526718</v>
      </c>
      <c r="AC78">
        <f t="shared" si="47"/>
        <v>31263.870823644411</v>
      </c>
      <c r="AD78">
        <f t="shared" si="48"/>
        <v>25147.979368870718</v>
      </c>
      <c r="AE78">
        <f t="shared" si="23"/>
        <v>17243.932183006429</v>
      </c>
      <c r="AF78">
        <v>-0.5756137701116163</v>
      </c>
      <c r="AG78">
        <f t="shared" ca="1" si="24"/>
        <v>-0.30029041908539267</v>
      </c>
      <c r="AH78">
        <f t="shared" si="53"/>
        <v>2.9972679179219242</v>
      </c>
      <c r="AI78">
        <f t="shared" si="49"/>
        <v>0.72103389771231674</v>
      </c>
      <c r="AJ78">
        <f t="shared" si="26"/>
        <v>2.1611317693473251</v>
      </c>
      <c r="AK78">
        <f t="shared" si="50"/>
        <v>17243.067730298691</v>
      </c>
      <c r="AL78">
        <f t="shared" si="51"/>
        <v>24.74797936887072</v>
      </c>
    </row>
    <row r="79" spans="5:38" x14ac:dyDescent="0.3">
      <c r="E79">
        <v>65</v>
      </c>
      <c r="F79">
        <f t="shared" si="52"/>
        <v>2967.351590483956</v>
      </c>
      <c r="G79">
        <f t="shared" si="27"/>
        <v>1166.5634651193141</v>
      </c>
      <c r="H79">
        <f t="shared" si="28"/>
        <v>553.00946532829562</v>
      </c>
      <c r="I79">
        <f t="shared" si="29"/>
        <v>266.90148094114494</v>
      </c>
      <c r="J79">
        <f t="shared" si="30"/>
        <v>117.22771569554824</v>
      </c>
      <c r="K79">
        <f t="shared" si="31"/>
        <v>47.1604335224918</v>
      </c>
      <c r="L79">
        <f t="shared" si="32"/>
        <v>36.756401099525426</v>
      </c>
      <c r="M79">
        <f t="shared" si="33"/>
        <v>24.121921977150137</v>
      </c>
      <c r="N79">
        <f t="shared" si="34"/>
        <v>13.688513511403366</v>
      </c>
      <c r="O79">
        <f t="shared" si="35"/>
        <v>27.608931596673585</v>
      </c>
      <c r="P79">
        <f t="shared" si="36"/>
        <v>7.7003250111221409</v>
      </c>
      <c r="Q79">
        <f t="shared" si="37"/>
        <v>8.560476363298509</v>
      </c>
      <c r="R79">
        <f t="shared" si="38"/>
        <v>5.4054694881987952</v>
      </c>
      <c r="S79">
        <f t="shared" si="39"/>
        <v>2.4514416481977341</v>
      </c>
      <c r="T79">
        <f t="shared" si="40"/>
        <v>2.3902008078027985</v>
      </c>
      <c r="U79">
        <f t="shared" si="41"/>
        <v>1.7345222008372574</v>
      </c>
      <c r="V79">
        <f t="shared" si="42"/>
        <v>0.97159331589195597</v>
      </c>
      <c r="W79">
        <f t="shared" si="43"/>
        <v>0.62823921060014032</v>
      </c>
      <c r="X79">
        <f t="shared" si="44"/>
        <v>0.37549939348273476</v>
      </c>
      <c r="Y79">
        <f t="shared" si="45"/>
        <v>1.0573793676846348</v>
      </c>
      <c r="Z79">
        <f t="shared" ref="Z79:Z110" si="54">SUMPRODUCT(F79:Y79,fecundity,pmature)</f>
        <v>10183.797696572226</v>
      </c>
      <c r="AA79">
        <v>0</v>
      </c>
      <c r="AB79">
        <f t="shared" si="22"/>
        <v>5251.6650660826208</v>
      </c>
      <c r="AC79">
        <f t="shared" ref="AC79:AC114" si="55">SUMPRODUCT(F79:Y79,Weight)</f>
        <v>17536.530471747592</v>
      </c>
      <c r="AD79">
        <f t="shared" ref="AD79:AD114" si="56">SUMPRODUCT(F79:Y79,Weight,vul)</f>
        <v>11971.235258995568</v>
      </c>
      <c r="AE79">
        <f t="shared" si="23"/>
        <v>0</v>
      </c>
      <c r="AF79">
        <v>0.54420827343381073</v>
      </c>
      <c r="AG79">
        <f t="shared" ca="1" si="24"/>
        <v>3.5051245651178717E-2</v>
      </c>
      <c r="AH79">
        <f t="shared" si="53"/>
        <v>863.6520204738955</v>
      </c>
      <c r="AI79">
        <f t="shared" ref="AI79:AI114" si="57">1/(1+EXP(-(AL79-erh)/ersd))</f>
        <v>0.15633518563722756</v>
      </c>
      <c r="AJ79">
        <f t="shared" si="26"/>
        <v>135.01919894675311</v>
      </c>
      <c r="AK79">
        <f t="shared" ref="AK79:AK110" si="58">AE79-cpe*AJ79</f>
        <v>-54.007679578701243</v>
      </c>
      <c r="AL79">
        <f t="shared" ref="AL79:AL114" si="59">q*AD79-cpe</f>
        <v>11.571235258995568</v>
      </c>
    </row>
    <row r="80" spans="5:38" x14ac:dyDescent="0.3">
      <c r="E80">
        <v>66</v>
      </c>
      <c r="F80">
        <f t="shared" ref="F80:F114" si="60">Z79*maxsj/(1+sjscale*EXP(AF79)*Z79)</f>
        <v>1125.963497149738</v>
      </c>
      <c r="G80">
        <f t="shared" si="27"/>
        <v>1438.3792200275418</v>
      </c>
      <c r="H80">
        <f t="shared" si="28"/>
        <v>671.34426175358715</v>
      </c>
      <c r="I80">
        <f t="shared" si="29"/>
        <v>350.85132470854631</v>
      </c>
      <c r="J80">
        <f t="shared" si="30"/>
        <v>180.66767002854959</v>
      </c>
      <c r="K80">
        <f t="shared" si="31"/>
        <v>83.125353483401895</v>
      </c>
      <c r="L80">
        <f t="shared" si="32"/>
        <v>34.626573094568066</v>
      </c>
      <c r="M80">
        <f t="shared" si="33"/>
        <v>27.723545780079192</v>
      </c>
      <c r="N80">
        <f t="shared" si="34"/>
        <v>18.583992027860901</v>
      </c>
      <c r="O80">
        <f t="shared" si="35"/>
        <v>10.726425696367428</v>
      </c>
      <c r="P80">
        <f t="shared" si="36"/>
        <v>21.933843764035323</v>
      </c>
      <c r="Q80">
        <f t="shared" si="37"/>
        <v>6.1865067275561012</v>
      </c>
      <c r="R80">
        <f t="shared" si="38"/>
        <v>6.9412682103714074</v>
      </c>
      <c r="S80">
        <f t="shared" si="39"/>
        <v>4.4165602346864521</v>
      </c>
      <c r="T80">
        <f t="shared" si="40"/>
        <v>2.0156727580174301</v>
      </c>
      <c r="U80">
        <f t="shared" si="41"/>
        <v>1.9757048434312974</v>
      </c>
      <c r="V80">
        <f t="shared" si="42"/>
        <v>1.4400590607480717</v>
      </c>
      <c r="W80">
        <f t="shared" si="43"/>
        <v>0.80963079559236828</v>
      </c>
      <c r="X80">
        <f t="shared" si="44"/>
        <v>0.52513628202249008</v>
      </c>
      <c r="Y80">
        <f t="shared" si="45"/>
        <v>1.2027873427696385</v>
      </c>
      <c r="Z80">
        <f t="shared" si="54"/>
        <v>13380.887063620077</v>
      </c>
      <c r="AA80">
        <v>0</v>
      </c>
      <c r="AB80">
        <f t="shared" ref="AB80:AB114" si="61">SUM(F80:Y80)</f>
        <v>3989.4390337694717</v>
      </c>
      <c r="AC80">
        <f t="shared" si="55"/>
        <v>20774.808709176519</v>
      </c>
      <c r="AD80">
        <f t="shared" si="56"/>
        <v>14951.265186667528</v>
      </c>
      <c r="AE80">
        <f t="shared" ref="AE80:AE114" si="62">AD80*AA80</f>
        <v>0</v>
      </c>
      <c r="AF80">
        <v>-0.43663160598431594</v>
      </c>
      <c r="AG80">
        <f t="shared" ref="AG80:AG114" ca="1" si="63">_xlfn.NORM.INV(RAND(),0,0.3)</f>
        <v>-5.6567475653435582E-2</v>
      </c>
      <c r="AH80">
        <f t="shared" ref="AH80:AH114" si="64">AH79*(1-dep)+pinv*AK79</f>
        <v>429.12562625801269</v>
      </c>
      <c r="AI80">
        <f t="shared" si="57"/>
        <v>0.2516659299673723</v>
      </c>
      <c r="AJ80">
        <f t="shared" ref="AJ80:AJ114" si="65">AH80*AI80</f>
        <v>107.99629980505381</v>
      </c>
      <c r="AK80">
        <f t="shared" si="58"/>
        <v>-43.198519922021525</v>
      </c>
      <c r="AL80">
        <f t="shared" si="59"/>
        <v>14.551265186667528</v>
      </c>
    </row>
    <row r="81" spans="5:38" x14ac:dyDescent="0.3">
      <c r="E81">
        <v>67</v>
      </c>
      <c r="F81">
        <f t="shared" si="60"/>
        <v>2144.2482491261835</v>
      </c>
      <c r="G81">
        <f t="shared" ref="G81:G114" si="66">F80*F$6*(1-F$12*$AA80)</f>
        <v>545.79393355459547</v>
      </c>
      <c r="H81">
        <f t="shared" ref="H81:H114" si="67">G80*G$6*(1-G$12*$AA80)</f>
        <v>827.77119673666937</v>
      </c>
      <c r="I81">
        <f t="shared" ref="I81:I114" si="68">H80*H$6*(1-H$12*$AA80)</f>
        <v>425.92765285110801</v>
      </c>
      <c r="J81">
        <f t="shared" ref="J81:J114" si="69">I80*I$6*(1-I$12*$AA80)</f>
        <v>237.49396645536365</v>
      </c>
      <c r="K81">
        <f t="shared" ref="K81:K114" si="70">J80*J$6*(1-J$12*$AA80)</f>
        <v>128.11018149623567</v>
      </c>
      <c r="L81">
        <f t="shared" ref="L81:L114" si="71">K80*K$6*(1-K$12*$AA80)</f>
        <v>61.033071865891145</v>
      </c>
      <c r="M81">
        <f t="shared" ref="M81:M114" si="72">L80*L$6*(1-L$12*$AA80)</f>
        <v>26.117121254477514</v>
      </c>
      <c r="N81">
        <f t="shared" ref="N81:N114" si="73">M80*M$6*(1-M$12*$AA80)</f>
        <v>21.358752186043592</v>
      </c>
      <c r="O81">
        <f t="shared" ref="O81:O114" si="74">N80*N$6*(1-N$12*$AA80)</f>
        <v>14.562560753048341</v>
      </c>
      <c r="P81">
        <f t="shared" ref="P81:P114" si="75">O80*O$6*(1-O$12*$AA80)</f>
        <v>8.521580943719071</v>
      </c>
      <c r="Q81">
        <f t="shared" ref="Q81:Q114" si="76">P80*P$6*(1-P$12*$AA80)</f>
        <v>17.621836975890812</v>
      </c>
      <c r="R81">
        <f t="shared" ref="R81:R114" si="77">Q80*Q$6*(1-Q$12*$AA80)</f>
        <v>5.016333280860505</v>
      </c>
      <c r="S81">
        <f t="shared" ref="S81:S114" si="78">R80*R$6*(1-R$12*$AA80)</f>
        <v>5.6713906577678026</v>
      </c>
      <c r="T81">
        <f t="shared" ref="T81:T114" si="79">S80*S$6*(1-S$12*$AA80)</f>
        <v>3.6314713653271844</v>
      </c>
      <c r="U81">
        <f t="shared" ref="U81:U114" si="80">T80*T$6*(1-T$12*$AA80)</f>
        <v>1.6661254643489019</v>
      </c>
      <c r="V81">
        <f t="shared" ref="V81:V114" si="81">U80*U$6*(1-U$12*$AA80)</f>
        <v>1.6402970568919437</v>
      </c>
      <c r="W81">
        <f t="shared" ref="W81:W114" si="82">V80*V$6*(1-V$12*$AA80)</f>
        <v>1.2000043063111328</v>
      </c>
      <c r="X81">
        <f t="shared" ref="X81:X114" si="83">W80*W$6*(1-W$12*$AA80)</f>
        <v>0.67675894569225736</v>
      </c>
      <c r="Y81">
        <f t="shared" ref="Y81:Y114" si="84">X80*X$6*(1-X$12*$AA80)+Y80*Y$6*(1-Y$12*$AA80)</f>
        <v>1.4503210469140173</v>
      </c>
      <c r="Z81">
        <f t="shared" si="54"/>
        <v>17209.400391966312</v>
      </c>
      <c r="AA81">
        <v>0</v>
      </c>
      <c r="AB81">
        <f t="shared" si="61"/>
        <v>4479.5128063233396</v>
      </c>
      <c r="AC81">
        <f t="shared" si="55"/>
        <v>23601.527676405731</v>
      </c>
      <c r="AD81">
        <f t="shared" si="56"/>
        <v>18157.57555020884</v>
      </c>
      <c r="AE81">
        <f t="shared" si="62"/>
        <v>0</v>
      </c>
      <c r="AF81">
        <v>-1.7765669641790674E-2</v>
      </c>
      <c r="AG81">
        <f t="shared" ca="1" si="63"/>
        <v>-4.563307620267671E-2</v>
      </c>
      <c r="AH81">
        <f t="shared" si="64"/>
        <v>212.40288713290528</v>
      </c>
      <c r="AI81">
        <f t="shared" si="57"/>
        <v>0.38972105736539164</v>
      </c>
      <c r="AJ81">
        <f t="shared" si="65"/>
        <v>82.77787776089778</v>
      </c>
      <c r="AK81">
        <f t="shared" si="58"/>
        <v>-33.111151104359116</v>
      </c>
      <c r="AL81">
        <f t="shared" si="59"/>
        <v>17.757575550208841</v>
      </c>
    </row>
    <row r="82" spans="5:38" x14ac:dyDescent="0.3">
      <c r="E82">
        <v>68</v>
      </c>
      <c r="F82">
        <f t="shared" si="60"/>
        <v>1946.3152058953488</v>
      </c>
      <c r="G82">
        <f t="shared" si="66"/>
        <v>1039.3922088688257</v>
      </c>
      <c r="H82">
        <f t="shared" si="67"/>
        <v>314.09832070672633</v>
      </c>
      <c r="I82">
        <f t="shared" si="68"/>
        <v>525.17115734760125</v>
      </c>
      <c r="J82">
        <f t="shared" si="69"/>
        <v>288.31371174859584</v>
      </c>
      <c r="K82">
        <f t="shared" si="70"/>
        <v>168.40531093388009</v>
      </c>
      <c r="L82">
        <f t="shared" si="71"/>
        <v>94.062251603818623</v>
      </c>
      <c r="M82">
        <f t="shared" si="72"/>
        <v>46.034244685471755</v>
      </c>
      <c r="N82">
        <f t="shared" si="73"/>
        <v>20.121131875132164</v>
      </c>
      <c r="O82">
        <f t="shared" si="74"/>
        <v>16.736884403106675</v>
      </c>
      <c r="P82">
        <f t="shared" si="75"/>
        <v>11.569188443355729</v>
      </c>
      <c r="Q82">
        <f t="shared" si="76"/>
        <v>6.8463107416357456</v>
      </c>
      <c r="R82">
        <f t="shared" si="77"/>
        <v>14.288678762494355</v>
      </c>
      <c r="S82">
        <f t="shared" si="78"/>
        <v>4.0986149566751466</v>
      </c>
      <c r="T82">
        <f t="shared" si="79"/>
        <v>4.6632428136078685</v>
      </c>
      <c r="U82">
        <f t="shared" si="80"/>
        <v>3.0017208352692215</v>
      </c>
      <c r="V82">
        <f t="shared" si="81"/>
        <v>1.3832737742535484</v>
      </c>
      <c r="W82">
        <f t="shared" si="82"/>
        <v>1.3668630582951911</v>
      </c>
      <c r="X82">
        <f t="shared" si="83"/>
        <v>1.0030666491275273</v>
      </c>
      <c r="Y82">
        <f t="shared" si="84"/>
        <v>1.7852945410072978</v>
      </c>
      <c r="Z82">
        <f t="shared" si="54"/>
        <v>21757.671171926544</v>
      </c>
      <c r="AA82">
        <v>0</v>
      </c>
      <c r="AB82">
        <f t="shared" si="61"/>
        <v>4508.6566826442295</v>
      </c>
      <c r="AC82">
        <f t="shared" si="55"/>
        <v>26134.137432382238</v>
      </c>
      <c r="AD82">
        <f t="shared" si="56"/>
        <v>20869.934043213849</v>
      </c>
      <c r="AE82">
        <f t="shared" si="62"/>
        <v>0</v>
      </c>
      <c r="AF82">
        <v>6.1343809884667894E-2</v>
      </c>
      <c r="AG82">
        <f t="shared" ca="1" si="63"/>
        <v>7.6366688979378941E-2</v>
      </c>
      <c r="AH82">
        <f t="shared" si="64"/>
        <v>104.54588601123469</v>
      </c>
      <c r="AI82">
        <f t="shared" si="57"/>
        <v>0.52347942087656074</v>
      </c>
      <c r="AJ82">
        <f t="shared" si="65"/>
        <v>54.727619864188064</v>
      </c>
      <c r="AK82">
        <f t="shared" si="58"/>
        <v>-21.891047945675226</v>
      </c>
      <c r="AL82">
        <f t="shared" si="59"/>
        <v>20.469934043213851</v>
      </c>
    </row>
    <row r="83" spans="5:38" x14ac:dyDescent="0.3">
      <c r="E83">
        <v>69</v>
      </c>
      <c r="F83">
        <f t="shared" si="60"/>
        <v>2013.9004670288355</v>
      </c>
      <c r="G83">
        <f t="shared" si="66"/>
        <v>943.44713203564436</v>
      </c>
      <c r="H83">
        <f t="shared" si="67"/>
        <v>598.15862231216306</v>
      </c>
      <c r="I83">
        <f t="shared" si="68"/>
        <v>199.27653831976122</v>
      </c>
      <c r="J83">
        <f t="shared" si="69"/>
        <v>355.49240502382395</v>
      </c>
      <c r="K83">
        <f t="shared" si="70"/>
        <v>204.44123696358773</v>
      </c>
      <c r="L83">
        <f t="shared" si="71"/>
        <v>123.64811714006812</v>
      </c>
      <c r="M83">
        <f t="shared" si="72"/>
        <v>70.946530686037775</v>
      </c>
      <c r="N83">
        <f t="shared" si="73"/>
        <v>35.465666336778256</v>
      </c>
      <c r="O83">
        <f t="shared" si="74"/>
        <v>15.767075497687724</v>
      </c>
      <c r="P83">
        <f t="shared" si="75"/>
        <v>13.296574201324448</v>
      </c>
      <c r="Q83">
        <f t="shared" si="76"/>
        <v>9.2947845751713878</v>
      </c>
      <c r="R83">
        <f t="shared" si="77"/>
        <v>5.5513358243686994</v>
      </c>
      <c r="S83">
        <f t="shared" si="78"/>
        <v>11.67462152296225</v>
      </c>
      <c r="T83">
        <f t="shared" si="79"/>
        <v>3.3700441207101943</v>
      </c>
      <c r="U83">
        <f t="shared" si="80"/>
        <v>3.8545679437747822</v>
      </c>
      <c r="V83">
        <f t="shared" si="81"/>
        <v>2.4921302734431174</v>
      </c>
      <c r="W83">
        <f t="shared" si="82"/>
        <v>1.1526850051894544</v>
      </c>
      <c r="X83">
        <f t="shared" si="83"/>
        <v>1.1425415229675677</v>
      </c>
      <c r="Y83">
        <f t="shared" si="84"/>
        <v>2.3401061093825262</v>
      </c>
      <c r="Z83">
        <f t="shared" si="54"/>
        <v>22424.991955083147</v>
      </c>
      <c r="AA83">
        <v>0.80246616149585259</v>
      </c>
      <c r="AB83">
        <f t="shared" si="61"/>
        <v>4614.7131824436829</v>
      </c>
      <c r="AC83">
        <f t="shared" si="55"/>
        <v>28401.001943191393</v>
      </c>
      <c r="AD83">
        <f t="shared" si="56"/>
        <v>23089.783765254626</v>
      </c>
      <c r="AE83">
        <f t="shared" si="62"/>
        <v>18528.770147873132</v>
      </c>
      <c r="AF83">
        <v>-0.73506771966289364</v>
      </c>
      <c r="AG83">
        <f t="shared" ca="1" si="63"/>
        <v>-4.1084043285688182E-2</v>
      </c>
      <c r="AH83">
        <f t="shared" si="64"/>
        <v>51.178390608333579</v>
      </c>
      <c r="AI83">
        <f t="shared" si="57"/>
        <v>0.63133697853806436</v>
      </c>
      <c r="AJ83">
        <f t="shared" si="65"/>
        <v>32.310810493106175</v>
      </c>
      <c r="AK83">
        <f t="shared" si="58"/>
        <v>18515.845823675889</v>
      </c>
      <c r="AL83">
        <f t="shared" si="59"/>
        <v>22.689783765254628</v>
      </c>
    </row>
    <row r="84" spans="5:38" x14ac:dyDescent="0.3">
      <c r="E84">
        <v>70</v>
      </c>
      <c r="F84">
        <f t="shared" si="60"/>
        <v>3248.3405321713562</v>
      </c>
      <c r="G84">
        <f t="shared" si="66"/>
        <v>927.83093087368127</v>
      </c>
      <c r="H84">
        <f t="shared" si="67"/>
        <v>439.44632877251718</v>
      </c>
      <c r="I84">
        <f t="shared" si="68"/>
        <v>215.67976383081233</v>
      </c>
      <c r="J84">
        <f t="shared" si="69"/>
        <v>50.385487546227949</v>
      </c>
      <c r="K84">
        <f t="shared" si="70"/>
        <v>69.658731593049495</v>
      </c>
      <c r="L84">
        <f t="shared" si="71"/>
        <v>35.251366342877816</v>
      </c>
      <c r="M84">
        <f t="shared" si="72"/>
        <v>20.224163274994325</v>
      </c>
      <c r="N84">
        <f t="shared" si="73"/>
        <v>11.39587913892033</v>
      </c>
      <c r="O84">
        <f t="shared" si="74"/>
        <v>5.6772960298272208</v>
      </c>
      <c r="P84">
        <f t="shared" si="75"/>
        <v>2.5303093117815618</v>
      </c>
      <c r="Q84">
        <f t="shared" si="76"/>
        <v>2.1437967440848116</v>
      </c>
      <c r="R84">
        <f t="shared" si="77"/>
        <v>1.5063673627264962</v>
      </c>
      <c r="S84">
        <f t="shared" si="78"/>
        <v>0.90419897976861952</v>
      </c>
      <c r="T84">
        <f t="shared" si="79"/>
        <v>1.9102646712959068</v>
      </c>
      <c r="U84">
        <f t="shared" si="80"/>
        <v>0.55366072568541325</v>
      </c>
      <c r="V84">
        <f t="shared" si="81"/>
        <v>0.63549922132952774</v>
      </c>
      <c r="W84">
        <f t="shared" si="82"/>
        <v>0.41212724884263752</v>
      </c>
      <c r="X84">
        <f t="shared" si="83"/>
        <v>0.19111933002118528</v>
      </c>
      <c r="Y84">
        <f t="shared" si="84"/>
        <v>0.57946473175273516</v>
      </c>
      <c r="Z84">
        <f t="shared" si="54"/>
        <v>7299.6039462686449</v>
      </c>
      <c r="AA84">
        <v>0</v>
      </c>
      <c r="AB84">
        <f t="shared" si="61"/>
        <v>5035.2572879015552</v>
      </c>
      <c r="AC84">
        <f t="shared" si="55"/>
        <v>13231.247216580639</v>
      </c>
      <c r="AD84">
        <f t="shared" si="56"/>
        <v>8437.5847330781235</v>
      </c>
      <c r="AE84">
        <f t="shared" si="62"/>
        <v>0</v>
      </c>
      <c r="AF84">
        <v>0.27474593679996157</v>
      </c>
      <c r="AG84">
        <f t="shared" ca="1" si="63"/>
        <v>0.2096564259010372</v>
      </c>
      <c r="AH84">
        <f t="shared" si="64"/>
        <v>951.3814864879613</v>
      </c>
      <c r="AI84">
        <f t="shared" si="57"/>
        <v>8.3747700184449922E-2</v>
      </c>
      <c r="AJ84">
        <f t="shared" si="65"/>
        <v>79.676011491430074</v>
      </c>
      <c r="AK84">
        <f t="shared" si="58"/>
        <v>-31.87040459657203</v>
      </c>
      <c r="AL84">
        <f t="shared" si="59"/>
        <v>8.0375847330781234</v>
      </c>
    </row>
    <row r="85" spans="5:38" x14ac:dyDescent="0.3">
      <c r="E85">
        <v>71</v>
      </c>
      <c r="F85">
        <f t="shared" si="60"/>
        <v>1115.6314291040399</v>
      </c>
      <c r="G85">
        <f t="shared" si="66"/>
        <v>1574.5843991093943</v>
      </c>
      <c r="H85">
        <f t="shared" si="67"/>
        <v>533.95635123531542</v>
      </c>
      <c r="I85">
        <f t="shared" si="68"/>
        <v>278.80232844950575</v>
      </c>
      <c r="J85">
        <f t="shared" si="69"/>
        <v>145.99529484144477</v>
      </c>
      <c r="K85">
        <f t="shared" si="70"/>
        <v>35.727996897859839</v>
      </c>
      <c r="L85">
        <f t="shared" si="71"/>
        <v>51.145483215952041</v>
      </c>
      <c r="M85">
        <f t="shared" si="72"/>
        <v>26.588372076224136</v>
      </c>
      <c r="N85">
        <f t="shared" si="73"/>
        <v>15.581083855120559</v>
      </c>
      <c r="O85">
        <f t="shared" si="74"/>
        <v>8.9298995633515386</v>
      </c>
      <c r="P85">
        <f t="shared" si="75"/>
        <v>4.5103130370829509</v>
      </c>
      <c r="Q85">
        <f t="shared" si="76"/>
        <v>2.0328720615720237</v>
      </c>
      <c r="R85">
        <f t="shared" si="77"/>
        <v>1.7382990802955545</v>
      </c>
      <c r="S85">
        <f t="shared" si="78"/>
        <v>1.2307834143864973</v>
      </c>
      <c r="T85">
        <f t="shared" si="79"/>
        <v>0.74346833941027612</v>
      </c>
      <c r="U85">
        <f t="shared" si="80"/>
        <v>1.5789966897318524</v>
      </c>
      <c r="V85">
        <f t="shared" si="81"/>
        <v>0.45966788099845113</v>
      </c>
      <c r="W85">
        <f t="shared" si="82"/>
        <v>0.52956286519016382</v>
      </c>
      <c r="X85">
        <f t="shared" si="83"/>
        <v>0.3444913458531777</v>
      </c>
      <c r="Y85">
        <f t="shared" si="84"/>
        <v>0.64686369360809781</v>
      </c>
      <c r="Z85">
        <f t="shared" si="54"/>
        <v>9949.1983047214108</v>
      </c>
      <c r="AA85">
        <v>0</v>
      </c>
      <c r="AB85">
        <f t="shared" si="61"/>
        <v>3800.757956756338</v>
      </c>
      <c r="AC85">
        <f t="shared" si="55"/>
        <v>16595.842160182969</v>
      </c>
      <c r="AD85">
        <f t="shared" si="56"/>
        <v>11138.980684453771</v>
      </c>
      <c r="AE85">
        <f t="shared" si="62"/>
        <v>0</v>
      </c>
      <c r="AF85">
        <v>-7.4512032948726672E-2</v>
      </c>
      <c r="AG85">
        <f t="shared" ca="1" si="63"/>
        <v>0.25416510362653605</v>
      </c>
      <c r="AH85">
        <f t="shared" si="64"/>
        <v>474.09722301415206</v>
      </c>
      <c r="AI85">
        <f t="shared" si="57"/>
        <v>0.13561434582794352</v>
      </c>
      <c r="AJ85">
        <f t="shared" si="65"/>
        <v>64.294384757908887</v>
      </c>
      <c r="AK85">
        <f t="shared" si="58"/>
        <v>-25.717753903163555</v>
      </c>
      <c r="AL85">
        <f t="shared" si="59"/>
        <v>10.73898068445377</v>
      </c>
    </row>
    <row r="86" spans="5:38" x14ac:dyDescent="0.3">
      <c r="E86">
        <v>72</v>
      </c>
      <c r="F86">
        <f t="shared" si="60"/>
        <v>1548.3775634828598</v>
      </c>
      <c r="G86">
        <f t="shared" si="66"/>
        <v>540.78561838746054</v>
      </c>
      <c r="H86">
        <f t="shared" si="67"/>
        <v>906.15575799872556</v>
      </c>
      <c r="I86">
        <f t="shared" si="68"/>
        <v>338.76326701973858</v>
      </c>
      <c r="J86">
        <f t="shared" si="69"/>
        <v>188.72344545219642</v>
      </c>
      <c r="K86">
        <f t="shared" si="70"/>
        <v>103.52424269808955</v>
      </c>
      <c r="L86">
        <f t="shared" si="71"/>
        <v>26.232542911553764</v>
      </c>
      <c r="M86">
        <f t="shared" si="72"/>
        <v>38.576522808704084</v>
      </c>
      <c r="N86">
        <f t="shared" si="73"/>
        <v>20.484192560045994</v>
      </c>
      <c r="O86">
        <f t="shared" si="74"/>
        <v>12.209458543587797</v>
      </c>
      <c r="P86">
        <f t="shared" si="75"/>
        <v>7.0943354387055892</v>
      </c>
      <c r="Q86">
        <f t="shared" si="76"/>
        <v>3.623623925872637</v>
      </c>
      <c r="R86">
        <f t="shared" si="77"/>
        <v>1.6483557243658995</v>
      </c>
      <c r="S86">
        <f t="shared" si="78"/>
        <v>1.4202841419762782</v>
      </c>
      <c r="T86">
        <f t="shared" si="79"/>
        <v>1.0119990419606486</v>
      </c>
      <c r="U86">
        <f t="shared" si="80"/>
        <v>0.61453999777574109</v>
      </c>
      <c r="V86">
        <f t="shared" si="81"/>
        <v>1.3109365154519061</v>
      </c>
      <c r="W86">
        <f t="shared" si="82"/>
        <v>0.38304223188215047</v>
      </c>
      <c r="X86">
        <f t="shared" si="83"/>
        <v>0.44265411873525884</v>
      </c>
      <c r="Y86">
        <f t="shared" si="84"/>
        <v>0.83200776295265821</v>
      </c>
      <c r="Z86">
        <f t="shared" si="54"/>
        <v>13110.418124232647</v>
      </c>
      <c r="AA86">
        <v>0</v>
      </c>
      <c r="AB86">
        <f t="shared" si="61"/>
        <v>3742.2143907626414</v>
      </c>
      <c r="AC86">
        <f t="shared" si="55"/>
        <v>19416.298162112806</v>
      </c>
      <c r="AD86">
        <f t="shared" si="56"/>
        <v>14352.800212298147</v>
      </c>
      <c r="AE86">
        <f t="shared" si="62"/>
        <v>0</v>
      </c>
      <c r="AF86">
        <v>0.4254896909318287</v>
      </c>
      <c r="AG86">
        <f t="shared" ca="1" si="63"/>
        <v>-0.71094572243912846</v>
      </c>
      <c r="AH86">
        <f t="shared" si="64"/>
        <v>235.76272381191785</v>
      </c>
      <c r="AI86">
        <f t="shared" si="57"/>
        <v>0.22980015901417875</v>
      </c>
      <c r="AJ86">
        <f t="shared" si="65"/>
        <v>54.178311421594628</v>
      </c>
      <c r="AK86">
        <f t="shared" si="58"/>
        <v>-21.671324568637854</v>
      </c>
      <c r="AL86">
        <f t="shared" si="59"/>
        <v>13.952800212298147</v>
      </c>
    </row>
    <row r="87" spans="5:38" x14ac:dyDescent="0.3">
      <c r="E87">
        <v>73</v>
      </c>
      <c r="F87">
        <f t="shared" si="60"/>
        <v>1332.8362714642449</v>
      </c>
      <c r="G87">
        <f t="shared" si="66"/>
        <v>750.55282266277959</v>
      </c>
      <c r="H87">
        <f t="shared" si="67"/>
        <v>311.21609119325052</v>
      </c>
      <c r="I87">
        <f t="shared" si="68"/>
        <v>574.90145832746668</v>
      </c>
      <c r="J87">
        <f t="shared" si="69"/>
        <v>229.31146701734377</v>
      </c>
      <c r="K87">
        <f t="shared" si="70"/>
        <v>133.82247551903026</v>
      </c>
      <c r="L87">
        <f t="shared" si="71"/>
        <v>76.010534448025979</v>
      </c>
      <c r="M87">
        <f t="shared" si="72"/>
        <v>19.785917080596409</v>
      </c>
      <c r="N87">
        <f t="shared" si="73"/>
        <v>29.720094154132951</v>
      </c>
      <c r="O87">
        <f t="shared" si="74"/>
        <v>16.051572675321822</v>
      </c>
      <c r="P87">
        <f t="shared" si="75"/>
        <v>9.6997725247284272</v>
      </c>
      <c r="Q87">
        <f t="shared" si="76"/>
        <v>5.6996495415062984</v>
      </c>
      <c r="R87">
        <f t="shared" si="77"/>
        <v>2.9382179794150187</v>
      </c>
      <c r="S87">
        <f t="shared" si="78"/>
        <v>1.3467955671095775</v>
      </c>
      <c r="T87">
        <f t="shared" si="79"/>
        <v>1.1678140720707977</v>
      </c>
      <c r="U87">
        <f t="shared" si="80"/>
        <v>0.83650352816483775</v>
      </c>
      <c r="V87">
        <f t="shared" si="81"/>
        <v>0.5102119140140593</v>
      </c>
      <c r="W87">
        <f t="shared" si="82"/>
        <v>1.0924062121629929</v>
      </c>
      <c r="X87">
        <f t="shared" si="83"/>
        <v>0.3201795910128506</v>
      </c>
      <c r="Y87">
        <f t="shared" si="84"/>
        <v>1.069777282459031</v>
      </c>
      <c r="Z87">
        <f t="shared" si="54"/>
        <v>18516.048795413826</v>
      </c>
      <c r="AA87">
        <v>0</v>
      </c>
      <c r="AB87">
        <f t="shared" si="61"/>
        <v>3498.8900327548376</v>
      </c>
      <c r="AC87">
        <f t="shared" si="55"/>
        <v>21635.433822524035</v>
      </c>
      <c r="AD87">
        <f t="shared" si="56"/>
        <v>17183.233979830908</v>
      </c>
      <c r="AE87">
        <f t="shared" si="62"/>
        <v>0</v>
      </c>
      <c r="AF87">
        <v>-0.30628741761730349</v>
      </c>
      <c r="AG87">
        <f t="shared" ca="1" si="63"/>
        <v>2.8262983377749175E-3</v>
      </c>
      <c r="AH87">
        <f t="shared" si="64"/>
        <v>116.79779567752703</v>
      </c>
      <c r="AI87">
        <f t="shared" si="57"/>
        <v>0.34448893688482801</v>
      </c>
      <c r="AJ87">
        <f t="shared" si="65"/>
        <v>40.235548463442647</v>
      </c>
      <c r="AK87">
        <f t="shared" si="58"/>
        <v>-16.094219385377059</v>
      </c>
      <c r="AL87">
        <f t="shared" si="59"/>
        <v>16.783233979830911</v>
      </c>
    </row>
    <row r="88" spans="5:38" x14ac:dyDescent="0.3">
      <c r="E88">
        <v>74</v>
      </c>
      <c r="F88">
        <f t="shared" si="60"/>
        <v>2370.7082178321907</v>
      </c>
      <c r="G88">
        <f t="shared" si="66"/>
        <v>646.07241107565778</v>
      </c>
      <c r="H88">
        <f t="shared" si="67"/>
        <v>431.93477740714161</v>
      </c>
      <c r="I88">
        <f t="shared" si="68"/>
        <v>197.44793662970383</v>
      </c>
      <c r="J88">
        <f t="shared" si="69"/>
        <v>389.1552291346876</v>
      </c>
      <c r="K88">
        <f t="shared" si="70"/>
        <v>162.60315779861287</v>
      </c>
      <c r="L88">
        <f t="shared" si="71"/>
        <v>98.256385366894136</v>
      </c>
      <c r="M88">
        <f t="shared" si="72"/>
        <v>57.331008164598096</v>
      </c>
      <c r="N88">
        <f t="shared" si="73"/>
        <v>15.243450569072866</v>
      </c>
      <c r="O88">
        <f t="shared" si="74"/>
        <v>23.288897027992064</v>
      </c>
      <c r="P88">
        <f t="shared" si="75"/>
        <v>12.752130084960847</v>
      </c>
      <c r="Q88">
        <f t="shared" si="76"/>
        <v>7.7928798970592466</v>
      </c>
      <c r="R88">
        <f t="shared" si="77"/>
        <v>4.6215647930918839</v>
      </c>
      <c r="S88">
        <f t="shared" si="78"/>
        <v>2.400682626561133</v>
      </c>
      <c r="T88">
        <f t="shared" si="79"/>
        <v>1.1073888449424116</v>
      </c>
      <c r="U88">
        <f t="shared" si="80"/>
        <v>0.9652979410288357</v>
      </c>
      <c r="V88">
        <f t="shared" si="81"/>
        <v>0.6944935524607494</v>
      </c>
      <c r="W88">
        <f t="shared" si="82"/>
        <v>0.42516068308341876</v>
      </c>
      <c r="X88">
        <f t="shared" si="83"/>
        <v>0.91312692209316471</v>
      </c>
      <c r="Y88">
        <f t="shared" si="84"/>
        <v>1.1668388405040864</v>
      </c>
      <c r="Z88">
        <f t="shared" si="54"/>
        <v>19953.213347395835</v>
      </c>
      <c r="AA88">
        <v>0</v>
      </c>
      <c r="AB88">
        <f t="shared" si="61"/>
        <v>4424.8810351923366</v>
      </c>
      <c r="AC88">
        <f t="shared" si="55"/>
        <v>23802.329440580488</v>
      </c>
      <c r="AD88">
        <f t="shared" si="56"/>
        <v>19286.924020318213</v>
      </c>
      <c r="AE88">
        <f t="shared" si="62"/>
        <v>0</v>
      </c>
      <c r="AF88">
        <v>-9.4078013309662686E-3</v>
      </c>
      <c r="AG88">
        <f t="shared" ca="1" si="63"/>
        <v>0.18872126410764123</v>
      </c>
      <c r="AH88">
        <f t="shared" si="64"/>
        <v>57.594186869494663</v>
      </c>
      <c r="AI88">
        <f t="shared" si="57"/>
        <v>0.44457490638885727</v>
      </c>
      <c r="AJ88">
        <f t="shared" si="65"/>
        <v>25.604930236047942</v>
      </c>
      <c r="AK88">
        <f t="shared" si="58"/>
        <v>-10.241972094419177</v>
      </c>
      <c r="AL88">
        <f t="shared" si="59"/>
        <v>18.886924020318215</v>
      </c>
    </row>
    <row r="89" spans="5:38" x14ac:dyDescent="0.3">
      <c r="E89">
        <v>75</v>
      </c>
      <c r="F89">
        <f t="shared" si="60"/>
        <v>2047.9698594058727</v>
      </c>
      <c r="G89">
        <f t="shared" si="66"/>
        <v>1149.1652853722685</v>
      </c>
      <c r="H89">
        <f t="shared" si="67"/>
        <v>371.80746596464485</v>
      </c>
      <c r="I89">
        <f t="shared" si="68"/>
        <v>274.03669980769979</v>
      </c>
      <c r="J89">
        <f t="shared" si="69"/>
        <v>133.65403045740132</v>
      </c>
      <c r="K89">
        <f t="shared" si="70"/>
        <v>275.94725180645673</v>
      </c>
      <c r="L89">
        <f t="shared" si="71"/>
        <v>119.38800618183467</v>
      </c>
      <c r="M89">
        <f t="shared" si="72"/>
        <v>74.109959528637404</v>
      </c>
      <c r="N89">
        <f t="shared" si="73"/>
        <v>44.16890991063535</v>
      </c>
      <c r="O89">
        <f t="shared" si="74"/>
        <v>11.944886473553025</v>
      </c>
      <c r="P89">
        <f t="shared" si="75"/>
        <v>18.501803558027909</v>
      </c>
      <c r="Q89">
        <f t="shared" si="76"/>
        <v>10.245169969752265</v>
      </c>
      <c r="R89">
        <f t="shared" si="77"/>
        <v>6.3188620820929327</v>
      </c>
      <c r="S89">
        <f t="shared" si="78"/>
        <v>3.7760678016513984</v>
      </c>
      <c r="T89">
        <f t="shared" si="79"/>
        <v>1.9739366729624446</v>
      </c>
      <c r="U89">
        <f t="shared" si="80"/>
        <v>0.91535133674635649</v>
      </c>
      <c r="V89">
        <f t="shared" si="81"/>
        <v>0.80142303490208155</v>
      </c>
      <c r="W89">
        <f t="shared" si="82"/>
        <v>0.57872296794916844</v>
      </c>
      <c r="X89">
        <f t="shared" si="83"/>
        <v>0.35538580943282316</v>
      </c>
      <c r="Y89">
        <f t="shared" si="84"/>
        <v>1.7452888106068292</v>
      </c>
      <c r="Z89">
        <f t="shared" si="54"/>
        <v>20299.838420567263</v>
      </c>
      <c r="AA89">
        <v>0</v>
      </c>
      <c r="AB89">
        <f t="shared" si="61"/>
        <v>4547.4043669531284</v>
      </c>
      <c r="AC89">
        <f t="shared" si="55"/>
        <v>26034.457473001599</v>
      </c>
      <c r="AD89">
        <f t="shared" si="56"/>
        <v>21023.786687671702</v>
      </c>
      <c r="AE89">
        <f t="shared" si="62"/>
        <v>0</v>
      </c>
      <c r="AF89">
        <v>-0.22946264642948894</v>
      </c>
      <c r="AG89">
        <f t="shared" ca="1" si="63"/>
        <v>-0.25715657490647859</v>
      </c>
      <c r="AH89">
        <f t="shared" si="64"/>
        <v>28.284994830026374</v>
      </c>
      <c r="AI89">
        <f t="shared" si="57"/>
        <v>0.53114894365928778</v>
      </c>
      <c r="AJ89">
        <f t="shared" si="65"/>
        <v>15.023545125376925</v>
      </c>
      <c r="AK89">
        <f t="shared" si="58"/>
        <v>-6.0094180501507708</v>
      </c>
      <c r="AL89">
        <f t="shared" si="59"/>
        <v>20.623786687671704</v>
      </c>
    </row>
    <row r="90" spans="5:38" x14ac:dyDescent="0.3">
      <c r="E90">
        <v>76</v>
      </c>
      <c r="F90">
        <f t="shared" si="60"/>
        <v>2360.4795714210677</v>
      </c>
      <c r="G90">
        <f t="shared" si="66"/>
        <v>992.72270210881868</v>
      </c>
      <c r="H90">
        <f t="shared" si="67"/>
        <v>661.33180337701526</v>
      </c>
      <c r="I90">
        <f t="shared" si="68"/>
        <v>235.88952838769569</v>
      </c>
      <c r="J90">
        <f t="shared" si="69"/>
        <v>185.49755468568449</v>
      </c>
      <c r="K90">
        <f t="shared" si="70"/>
        <v>94.773138419814444</v>
      </c>
      <c r="L90">
        <f t="shared" si="71"/>
        <v>202.60856339169194</v>
      </c>
      <c r="M90">
        <f t="shared" si="72"/>
        <v>90.04850191977053</v>
      </c>
      <c r="N90">
        <f t="shared" si="73"/>
        <v>57.095736333527711</v>
      </c>
      <c r="O90">
        <f t="shared" si="74"/>
        <v>34.611101479447996</v>
      </c>
      <c r="P90">
        <f t="shared" si="75"/>
        <v>9.4895839331072551</v>
      </c>
      <c r="Q90">
        <f t="shared" si="76"/>
        <v>14.864506630348192</v>
      </c>
      <c r="R90">
        <f t="shared" si="77"/>
        <v>8.3073031923531264</v>
      </c>
      <c r="S90">
        <f t="shared" si="78"/>
        <v>5.1628512678070884</v>
      </c>
      <c r="T90">
        <f t="shared" si="79"/>
        <v>3.1048330299076148</v>
      </c>
      <c r="U90">
        <f t="shared" si="80"/>
        <v>1.6316270301086442</v>
      </c>
      <c r="V90">
        <f t="shared" si="81"/>
        <v>0.75995567287243226</v>
      </c>
      <c r="W90">
        <f t="shared" si="82"/>
        <v>0.66782753518446125</v>
      </c>
      <c r="X90">
        <f t="shared" si="83"/>
        <v>0.48374635422633261</v>
      </c>
      <c r="Y90">
        <f t="shared" si="84"/>
        <v>1.7637072500421895</v>
      </c>
      <c r="Z90">
        <f t="shared" si="54"/>
        <v>20340.367357433857</v>
      </c>
      <c r="AA90">
        <v>0.67682868949722685</v>
      </c>
      <c r="AB90">
        <f t="shared" si="61"/>
        <v>4961.2941434204904</v>
      </c>
      <c r="AC90">
        <f t="shared" si="55"/>
        <v>28349.743014431424</v>
      </c>
      <c r="AD90">
        <f t="shared" si="56"/>
        <v>22848.30070305413</v>
      </c>
      <c r="AE90">
        <f t="shared" si="62"/>
        <v>15464.385422086694</v>
      </c>
      <c r="AF90">
        <v>-0.11532165923145199</v>
      </c>
      <c r="AG90">
        <f t="shared" ca="1" si="63"/>
        <v>-0.40243413498564889</v>
      </c>
      <c r="AH90">
        <f t="shared" si="64"/>
        <v>13.842026512505649</v>
      </c>
      <c r="AI90">
        <f t="shared" si="57"/>
        <v>0.62002636688869317</v>
      </c>
      <c r="AJ90">
        <f t="shared" si="65"/>
        <v>8.5824214089258462</v>
      </c>
      <c r="AK90">
        <f t="shared" si="58"/>
        <v>15460.952453523123</v>
      </c>
      <c r="AL90">
        <f t="shared" si="59"/>
        <v>22.448300703054134</v>
      </c>
    </row>
    <row r="91" spans="5:38" x14ac:dyDescent="0.3">
      <c r="E91">
        <v>77</v>
      </c>
      <c r="F91">
        <f t="shared" si="60"/>
        <v>2204.7109261148835</v>
      </c>
      <c r="G91">
        <f t="shared" si="66"/>
        <v>1096.3821551569808</v>
      </c>
      <c r="H91">
        <f t="shared" si="67"/>
        <v>479.44853650697377</v>
      </c>
      <c r="I91">
        <f t="shared" si="68"/>
        <v>266.81474424300035</v>
      </c>
      <c r="J91">
        <f t="shared" si="69"/>
        <v>75.30432249896505</v>
      </c>
      <c r="K91">
        <f t="shared" si="70"/>
        <v>51.251084473038581</v>
      </c>
      <c r="L91">
        <f t="shared" si="71"/>
        <v>24.677585296018197</v>
      </c>
      <c r="M91">
        <f t="shared" si="72"/>
        <v>51.876489566160167</v>
      </c>
      <c r="N91">
        <f t="shared" si="73"/>
        <v>23.06124514589219</v>
      </c>
      <c r="O91">
        <f t="shared" si="74"/>
        <v>14.713627781806405</v>
      </c>
      <c r="P91">
        <f t="shared" si="75"/>
        <v>8.9897864611073537</v>
      </c>
      <c r="Q91">
        <f t="shared" si="76"/>
        <v>2.4841029716810299</v>
      </c>
      <c r="R91">
        <f t="shared" si="77"/>
        <v>3.9189134286903027</v>
      </c>
      <c r="S91">
        <f t="shared" si="78"/>
        <v>2.2039260982892728</v>
      </c>
      <c r="T91">
        <f t="shared" si="79"/>
        <v>1.3771432408206392</v>
      </c>
      <c r="U91">
        <f t="shared" si="80"/>
        <v>0.83203556466866191</v>
      </c>
      <c r="V91">
        <f t="shared" si="81"/>
        <v>0.438975247924066</v>
      </c>
      <c r="W91">
        <f t="shared" si="82"/>
        <v>0.2051466157763262</v>
      </c>
      <c r="X91">
        <f t="shared" si="83"/>
        <v>0.18079059694556313</v>
      </c>
      <c r="Y91">
        <f t="shared" si="84"/>
        <v>0.61086427950843369</v>
      </c>
      <c r="Z91">
        <f t="shared" si="54"/>
        <v>9434.7252917128408</v>
      </c>
      <c r="AA91">
        <v>0</v>
      </c>
      <c r="AB91">
        <f t="shared" si="61"/>
        <v>4309.4824012891286</v>
      </c>
      <c r="AC91">
        <f t="shared" si="55"/>
        <v>15870.97490422279</v>
      </c>
      <c r="AD91">
        <f t="shared" si="56"/>
        <v>11006.049109547699</v>
      </c>
      <c r="AE91">
        <f t="shared" si="62"/>
        <v>0</v>
      </c>
      <c r="AF91">
        <v>0.10232057809625164</v>
      </c>
      <c r="AG91">
        <f t="shared" ca="1" si="63"/>
        <v>-5.3533117528416517E-2</v>
      </c>
      <c r="AH91">
        <f t="shared" si="64"/>
        <v>779.96863593240903</v>
      </c>
      <c r="AI91">
        <f t="shared" si="57"/>
        <v>0.13252789799180259</v>
      </c>
      <c r="AJ91">
        <f t="shared" si="65"/>
        <v>103.36760381965571</v>
      </c>
      <c r="AK91">
        <f t="shared" si="58"/>
        <v>-41.347041527862288</v>
      </c>
      <c r="AL91">
        <f t="shared" si="59"/>
        <v>10.606049109547699</v>
      </c>
    </row>
    <row r="92" spans="5:38" x14ac:dyDescent="0.3">
      <c r="E92">
        <v>78</v>
      </c>
      <c r="F92">
        <f t="shared" si="60"/>
        <v>1385.6827442968859</v>
      </c>
      <c r="G92">
        <f t="shared" si="66"/>
        <v>1068.70058555283</v>
      </c>
      <c r="H92">
        <f t="shared" si="67"/>
        <v>630.95570070710914</v>
      </c>
      <c r="I92">
        <f t="shared" si="68"/>
        <v>304.18132909024297</v>
      </c>
      <c r="J92">
        <f t="shared" si="69"/>
        <v>180.60895728891063</v>
      </c>
      <c r="K92">
        <f t="shared" si="70"/>
        <v>53.397768517571464</v>
      </c>
      <c r="L92">
        <f t="shared" si="71"/>
        <v>37.630048965414737</v>
      </c>
      <c r="M92">
        <f t="shared" si="72"/>
        <v>18.613089019338265</v>
      </c>
      <c r="N92">
        <f t="shared" si="73"/>
        <v>39.966644011375301</v>
      </c>
      <c r="O92">
        <f t="shared" si="74"/>
        <v>18.070971133356206</v>
      </c>
      <c r="P92">
        <f t="shared" si="75"/>
        <v>11.689203250704365</v>
      </c>
      <c r="Q92">
        <f t="shared" si="76"/>
        <v>7.2224710438330932</v>
      </c>
      <c r="R92">
        <f t="shared" si="77"/>
        <v>2.0142366215207561</v>
      </c>
      <c r="S92">
        <f t="shared" si="78"/>
        <v>3.2019637239872245</v>
      </c>
      <c r="T92">
        <f t="shared" si="79"/>
        <v>1.8121556351428223</v>
      </c>
      <c r="U92">
        <f t="shared" si="80"/>
        <v>1.1383263540476931</v>
      </c>
      <c r="V92">
        <f t="shared" si="81"/>
        <v>0.69078409788435147</v>
      </c>
      <c r="W92">
        <f t="shared" si="82"/>
        <v>0.36579901632592238</v>
      </c>
      <c r="X92">
        <f t="shared" si="83"/>
        <v>0.17147915835333599</v>
      </c>
      <c r="Y92">
        <f t="shared" si="84"/>
        <v>0.6645800911699512</v>
      </c>
      <c r="Z92">
        <f t="shared" si="54"/>
        <v>12232.603955773013</v>
      </c>
      <c r="AA92">
        <v>0</v>
      </c>
      <c r="AB92">
        <f t="shared" si="61"/>
        <v>3766.7788375760033</v>
      </c>
      <c r="AC92">
        <f t="shared" si="55"/>
        <v>18693.536451894073</v>
      </c>
      <c r="AD92">
        <f t="shared" si="56"/>
        <v>13617.837141188087</v>
      </c>
      <c r="AE92">
        <f t="shared" si="62"/>
        <v>0</v>
      </c>
      <c r="AF92">
        <v>-0.21964448316063387</v>
      </c>
      <c r="AG92">
        <f t="shared" ca="1" si="63"/>
        <v>-1.1842970903813831E-3</v>
      </c>
      <c r="AH92">
        <f t="shared" si="64"/>
        <v>387.91696588981142</v>
      </c>
      <c r="AI92">
        <f t="shared" si="57"/>
        <v>0.20482071462200349</v>
      </c>
      <c r="AJ92">
        <f t="shared" si="65"/>
        <v>79.453430167550522</v>
      </c>
      <c r="AK92">
        <f t="shared" si="58"/>
        <v>-31.781372067020211</v>
      </c>
      <c r="AL92">
        <f t="shared" si="59"/>
        <v>13.217837141188086</v>
      </c>
    </row>
    <row r="93" spans="5:38" x14ac:dyDescent="0.3">
      <c r="E93">
        <v>79</v>
      </c>
      <c r="F93">
        <f t="shared" si="60"/>
        <v>1850.6165902401171</v>
      </c>
      <c r="G93">
        <f t="shared" si="66"/>
        <v>671.68894691791832</v>
      </c>
      <c r="H93">
        <f t="shared" si="67"/>
        <v>615.02526617376088</v>
      </c>
      <c r="I93">
        <f t="shared" si="68"/>
        <v>400.30353421542333</v>
      </c>
      <c r="J93">
        <f t="shared" si="69"/>
        <v>205.90268663604789</v>
      </c>
      <c r="K93">
        <f t="shared" si="70"/>
        <v>128.06854870310727</v>
      </c>
      <c r="L93">
        <f t="shared" si="71"/>
        <v>39.206207334347248</v>
      </c>
      <c r="M93">
        <f t="shared" si="72"/>
        <v>28.382495401944201</v>
      </c>
      <c r="N93">
        <f t="shared" si="73"/>
        <v>14.339881302862681</v>
      </c>
      <c r="O93">
        <f t="shared" si="74"/>
        <v>31.31817322341486</v>
      </c>
      <c r="P93">
        <f t="shared" si="75"/>
        <v>14.356435927827892</v>
      </c>
      <c r="Q93">
        <f t="shared" si="76"/>
        <v>9.3912054940282257</v>
      </c>
      <c r="R93">
        <f t="shared" si="77"/>
        <v>5.8563456669097604</v>
      </c>
      <c r="S93">
        <f t="shared" si="78"/>
        <v>1.6457400019146295</v>
      </c>
      <c r="T93">
        <f t="shared" si="79"/>
        <v>2.6327818389420212</v>
      </c>
      <c r="U93">
        <f t="shared" si="80"/>
        <v>1.4979012029931424</v>
      </c>
      <c r="V93">
        <f t="shared" si="81"/>
        <v>0.94507708200184759</v>
      </c>
      <c r="W93">
        <f t="shared" si="82"/>
        <v>0.57563187148856165</v>
      </c>
      <c r="X93">
        <f t="shared" si="83"/>
        <v>0.30576623069638775</v>
      </c>
      <c r="Y93">
        <f t="shared" si="84"/>
        <v>0.70189251674150743</v>
      </c>
      <c r="Z93">
        <f t="shared" si="54"/>
        <v>15787.015207448219</v>
      </c>
      <c r="AA93">
        <v>0</v>
      </c>
      <c r="AB93">
        <f t="shared" si="61"/>
        <v>4022.7611079824869</v>
      </c>
      <c r="AC93">
        <f t="shared" si="55"/>
        <v>21228.496707620227</v>
      </c>
      <c r="AD93">
        <f t="shared" si="56"/>
        <v>16350.332785057792</v>
      </c>
      <c r="AE93">
        <f t="shared" si="62"/>
        <v>0</v>
      </c>
      <c r="AF93">
        <v>0.44749982924394255</v>
      </c>
      <c r="AG93">
        <f t="shared" ca="1" si="63"/>
        <v>-0.3766910741890428</v>
      </c>
      <c r="AH93">
        <f t="shared" si="64"/>
        <v>192.36941434155469</v>
      </c>
      <c r="AI93">
        <f t="shared" si="57"/>
        <v>0.30790467877527294</v>
      </c>
      <c r="AJ93">
        <f t="shared" si="65"/>
        <v>59.231442729023783</v>
      </c>
      <c r="AK93">
        <f t="shared" si="58"/>
        <v>-23.692577091609515</v>
      </c>
      <c r="AL93">
        <f t="shared" si="59"/>
        <v>15.950332785057791</v>
      </c>
    </row>
    <row r="94" spans="5:38" x14ac:dyDescent="0.3">
      <c r="E94">
        <v>80</v>
      </c>
      <c r="F94">
        <f t="shared" si="60"/>
        <v>1397.5663949623256</v>
      </c>
      <c r="G94">
        <f t="shared" si="66"/>
        <v>897.05866206622034</v>
      </c>
      <c r="H94">
        <f t="shared" si="67"/>
        <v>386.54949660242738</v>
      </c>
      <c r="I94">
        <f t="shared" si="68"/>
        <v>390.19662934374998</v>
      </c>
      <c r="J94">
        <f t="shared" si="69"/>
        <v>270.96854830431676</v>
      </c>
      <c r="K94">
        <f t="shared" si="70"/>
        <v>146.00415531643418</v>
      </c>
      <c r="L94">
        <f t="shared" si="71"/>
        <v>94.031683586378662</v>
      </c>
      <c r="M94">
        <f t="shared" si="72"/>
        <v>29.571314148900349</v>
      </c>
      <c r="N94">
        <f t="shared" si="73"/>
        <v>21.866419631908869</v>
      </c>
      <c r="O94">
        <f t="shared" si="74"/>
        <v>11.23684256597674</v>
      </c>
      <c r="P94">
        <f t="shared" si="75"/>
        <v>24.880641108913444</v>
      </c>
      <c r="Q94">
        <f t="shared" si="76"/>
        <v>11.534082954024885</v>
      </c>
      <c r="R94">
        <f t="shared" si="77"/>
        <v>7.6148655035414095</v>
      </c>
      <c r="S94">
        <f t="shared" si="78"/>
        <v>4.7849504006118497</v>
      </c>
      <c r="T94">
        <f t="shared" si="79"/>
        <v>1.3531928410687177</v>
      </c>
      <c r="U94">
        <f t="shared" si="80"/>
        <v>2.176218756982724</v>
      </c>
      <c r="V94">
        <f t="shared" si="81"/>
        <v>1.2436082965294368</v>
      </c>
      <c r="W94">
        <f t="shared" si="82"/>
        <v>0.78753476097643116</v>
      </c>
      <c r="X94">
        <f t="shared" si="83"/>
        <v>0.4811625503578264</v>
      </c>
      <c r="Y94">
        <f t="shared" si="84"/>
        <v>0.84577244672514362</v>
      </c>
      <c r="Z94">
        <f t="shared" si="54"/>
        <v>19011.802735910405</v>
      </c>
      <c r="AA94">
        <v>0</v>
      </c>
      <c r="AB94">
        <f t="shared" si="61"/>
        <v>3700.7521761483713</v>
      </c>
      <c r="AC94">
        <f t="shared" si="55"/>
        <v>23336.353372820951</v>
      </c>
      <c r="AD94">
        <f t="shared" si="56"/>
        <v>18722.469084012981</v>
      </c>
      <c r="AE94">
        <f t="shared" si="62"/>
        <v>0</v>
      </c>
      <c r="AF94">
        <v>-0.31199884037672038</v>
      </c>
      <c r="AG94">
        <f t="shared" ca="1" si="63"/>
        <v>0.26320485031272461</v>
      </c>
      <c r="AH94">
        <f t="shared" si="64"/>
        <v>95.000078316196863</v>
      </c>
      <c r="AI94">
        <f t="shared" si="57"/>
        <v>0.41690149020436468</v>
      </c>
      <c r="AJ94">
        <f t="shared" si="65"/>
        <v>39.605674219553826</v>
      </c>
      <c r="AK94">
        <f t="shared" si="58"/>
        <v>-15.842269687821531</v>
      </c>
      <c r="AL94">
        <f t="shared" si="59"/>
        <v>18.322469084012983</v>
      </c>
    </row>
    <row r="95" spans="5:38" x14ac:dyDescent="0.3">
      <c r="E95">
        <v>81</v>
      </c>
      <c r="F95">
        <f t="shared" si="60"/>
        <v>2406.4972708387122</v>
      </c>
      <c r="G95">
        <f t="shared" si="66"/>
        <v>677.44936851071213</v>
      </c>
      <c r="H95">
        <f t="shared" si="67"/>
        <v>516.24725378564096</v>
      </c>
      <c r="I95">
        <f t="shared" si="68"/>
        <v>245.24246229288562</v>
      </c>
      <c r="J95">
        <f t="shared" si="69"/>
        <v>264.12710648118929</v>
      </c>
      <c r="K95">
        <f t="shared" si="70"/>
        <v>192.14190285152816</v>
      </c>
      <c r="L95">
        <f t="shared" si="71"/>
        <v>107.20053185609594</v>
      </c>
      <c r="M95">
        <f t="shared" si="72"/>
        <v>70.923474733725996</v>
      </c>
      <c r="N95">
        <f t="shared" si="73"/>
        <v>22.782308429531735</v>
      </c>
      <c r="O95">
        <f t="shared" si="74"/>
        <v>17.134696563791771</v>
      </c>
      <c r="P95">
        <f t="shared" si="75"/>
        <v>8.9270802957435258</v>
      </c>
      <c r="Q95">
        <f t="shared" si="76"/>
        <v>19.989319072101228</v>
      </c>
      <c r="R95">
        <f t="shared" si="77"/>
        <v>9.3524191816950051</v>
      </c>
      <c r="S95">
        <f t="shared" si="78"/>
        <v>6.2217559915657334</v>
      </c>
      <c r="T95">
        <f t="shared" si="79"/>
        <v>3.9343764017669707</v>
      </c>
      <c r="U95">
        <f t="shared" si="80"/>
        <v>1.1185293057672663</v>
      </c>
      <c r="V95">
        <f t="shared" si="81"/>
        <v>1.8067704971721581</v>
      </c>
      <c r="W95">
        <f t="shared" si="82"/>
        <v>1.0363014628194127</v>
      </c>
      <c r="X95">
        <f t="shared" si="83"/>
        <v>0.65828918247170154</v>
      </c>
      <c r="Y95">
        <f t="shared" si="84"/>
        <v>1.11361079410102</v>
      </c>
      <c r="Z95">
        <f t="shared" si="54"/>
        <v>20057.760886020948</v>
      </c>
      <c r="AA95">
        <v>0</v>
      </c>
      <c r="AB95">
        <f t="shared" si="61"/>
        <v>4573.9048285290182</v>
      </c>
      <c r="AC95">
        <f t="shared" si="55"/>
        <v>25436.982833580954</v>
      </c>
      <c r="AD95">
        <f t="shared" si="56"/>
        <v>20676.612058266848</v>
      </c>
      <c r="AE95">
        <f t="shared" si="62"/>
        <v>0</v>
      </c>
      <c r="AF95">
        <v>0.14040289041884252</v>
      </c>
      <c r="AG95">
        <f t="shared" ca="1" si="63"/>
        <v>-0.27289889407180051</v>
      </c>
      <c r="AH95">
        <f t="shared" si="64"/>
        <v>46.707925673707358</v>
      </c>
      <c r="AI95">
        <f t="shared" si="57"/>
        <v>0.51382707653280124</v>
      </c>
      <c r="AJ95">
        <f t="shared" si="65"/>
        <v>23.999796899832422</v>
      </c>
      <c r="AK95">
        <f t="shared" si="58"/>
        <v>-9.5999187599329687</v>
      </c>
      <c r="AL95">
        <f t="shared" si="59"/>
        <v>20.276612058266849</v>
      </c>
    </row>
    <row r="96" spans="5:38" x14ac:dyDescent="0.3">
      <c r="E96">
        <v>82</v>
      </c>
      <c r="F96">
        <f t="shared" si="60"/>
        <v>1859.4261764012219</v>
      </c>
      <c r="G96">
        <f t="shared" si="66"/>
        <v>1166.5134925460093</v>
      </c>
      <c r="H96">
        <f t="shared" si="67"/>
        <v>389.86455497450498</v>
      </c>
      <c r="I96">
        <f t="shared" si="68"/>
        <v>327.52790724895686</v>
      </c>
      <c r="J96">
        <f t="shared" si="69"/>
        <v>166.00651333324899</v>
      </c>
      <c r="K96">
        <f t="shared" si="70"/>
        <v>187.29068429361851</v>
      </c>
      <c r="L96">
        <f t="shared" si="71"/>
        <v>141.07621891229601</v>
      </c>
      <c r="M96">
        <f t="shared" si="72"/>
        <v>80.856089379209806</v>
      </c>
      <c r="N96">
        <f t="shared" si="73"/>
        <v>54.640807241159848</v>
      </c>
      <c r="O96">
        <f t="shared" si="74"/>
        <v>17.852394152039963</v>
      </c>
      <c r="P96">
        <f t="shared" si="75"/>
        <v>13.61261503576773</v>
      </c>
      <c r="Q96">
        <f t="shared" si="76"/>
        <v>7.1720923762674706</v>
      </c>
      <c r="R96">
        <f t="shared" si="77"/>
        <v>16.208353266065643</v>
      </c>
      <c r="S96">
        <f t="shared" si="78"/>
        <v>7.6414310997723804</v>
      </c>
      <c r="T96">
        <f t="shared" si="79"/>
        <v>5.115775065847787</v>
      </c>
      <c r="U96">
        <f t="shared" si="80"/>
        <v>3.2520976846285636</v>
      </c>
      <c r="V96">
        <f t="shared" si="81"/>
        <v>0.92864090220631978</v>
      </c>
      <c r="W96">
        <f t="shared" si="82"/>
        <v>1.5055857334047189</v>
      </c>
      <c r="X96">
        <f t="shared" si="83"/>
        <v>0.8662297546178227</v>
      </c>
      <c r="Y96">
        <f t="shared" si="84"/>
        <v>1.4870121515261905</v>
      </c>
      <c r="Z96">
        <f t="shared" si="54"/>
        <v>21111.880993128423</v>
      </c>
      <c r="AA96">
        <v>0.77704165754582999</v>
      </c>
      <c r="AB96">
        <f t="shared" si="61"/>
        <v>4448.8446715523714</v>
      </c>
      <c r="AC96">
        <f t="shared" si="55"/>
        <v>27497.318712100438</v>
      </c>
      <c r="AD96">
        <f t="shared" si="56"/>
        <v>22394.385486385501</v>
      </c>
      <c r="AE96">
        <f t="shared" si="62"/>
        <v>17401.370418061269</v>
      </c>
      <c r="AF96">
        <v>-0.50969099149054331</v>
      </c>
      <c r="AG96">
        <f t="shared" ca="1" si="63"/>
        <v>-0.14197209867728591</v>
      </c>
      <c r="AH96">
        <f t="shared" si="64"/>
        <v>22.873966898857031</v>
      </c>
      <c r="AI96">
        <f t="shared" si="57"/>
        <v>0.59841784079473381</v>
      </c>
      <c r="AJ96">
        <f t="shared" si="65"/>
        <v>13.688189882024238</v>
      </c>
      <c r="AK96">
        <f t="shared" si="58"/>
        <v>17395.89514210846</v>
      </c>
      <c r="AL96">
        <f t="shared" si="59"/>
        <v>21.994385486385504</v>
      </c>
    </row>
    <row r="97" spans="5:38" x14ac:dyDescent="0.3">
      <c r="E97">
        <v>83</v>
      </c>
      <c r="F97">
        <f t="shared" si="60"/>
        <v>2810.7027400163065</v>
      </c>
      <c r="G97">
        <f t="shared" si="66"/>
        <v>858.07771975642186</v>
      </c>
      <c r="H97">
        <f t="shared" si="67"/>
        <v>547.4023477832867</v>
      </c>
      <c r="I97">
        <f t="shared" si="68"/>
        <v>143.95740101870501</v>
      </c>
      <c r="J97">
        <f t="shared" si="69"/>
        <v>87.21337821900913</v>
      </c>
      <c r="K97">
        <f t="shared" si="70"/>
        <v>35.227889548892932</v>
      </c>
      <c r="L97">
        <f t="shared" si="71"/>
        <v>35.627819938351053</v>
      </c>
      <c r="M97">
        <f t="shared" si="72"/>
        <v>25.714950701674873</v>
      </c>
      <c r="N97">
        <f t="shared" si="73"/>
        <v>14.549758199840461</v>
      </c>
      <c r="O97">
        <f t="shared" si="74"/>
        <v>9.826269473425457</v>
      </c>
      <c r="P97">
        <f t="shared" si="75"/>
        <v>3.2235446685496765</v>
      </c>
      <c r="Q97">
        <f t="shared" si="76"/>
        <v>2.4717159507716202</v>
      </c>
      <c r="R97">
        <f t="shared" si="77"/>
        <v>1.3097768023595098</v>
      </c>
      <c r="S97">
        <f t="shared" si="78"/>
        <v>2.9759462814699726</v>
      </c>
      <c r="T97">
        <f t="shared" si="79"/>
        <v>1.4097848707357568</v>
      </c>
      <c r="U97">
        <f t="shared" si="80"/>
        <v>0.94781180914879137</v>
      </c>
      <c r="V97">
        <f t="shared" si="81"/>
        <v>0.60472705736256427</v>
      </c>
      <c r="W97">
        <f t="shared" si="82"/>
        <v>0.17322263054525436</v>
      </c>
      <c r="X97">
        <f t="shared" si="83"/>
        <v>0.28159541477986855</v>
      </c>
      <c r="Y97">
        <f t="shared" si="84"/>
        <v>0.44168359537477375</v>
      </c>
      <c r="Z97">
        <f t="shared" si="54"/>
        <v>6905.0810833963033</v>
      </c>
      <c r="AA97">
        <v>0</v>
      </c>
      <c r="AB97">
        <f t="shared" si="61"/>
        <v>4582.1400837370138</v>
      </c>
      <c r="AC97">
        <f t="shared" si="55"/>
        <v>13202.944756912035</v>
      </c>
      <c r="AD97">
        <f t="shared" si="56"/>
        <v>8579.5303093242946</v>
      </c>
      <c r="AE97">
        <f t="shared" si="62"/>
        <v>0</v>
      </c>
      <c r="AF97">
        <v>0.11942039847271606</v>
      </c>
      <c r="AG97">
        <f t="shared" ca="1" si="63"/>
        <v>0.18803790125411488</v>
      </c>
      <c r="AH97">
        <f t="shared" si="64"/>
        <v>881.23174055485163</v>
      </c>
      <c r="AI97">
        <f t="shared" si="57"/>
        <v>8.5952011584353075E-2</v>
      </c>
      <c r="AJ97">
        <f t="shared" si="65"/>
        <v>75.743640772670233</v>
      </c>
      <c r="AK97">
        <f t="shared" si="58"/>
        <v>-30.297456309068096</v>
      </c>
      <c r="AL97">
        <f t="shared" si="59"/>
        <v>8.1795303093242939</v>
      </c>
    </row>
    <row r="98" spans="5:38" x14ac:dyDescent="0.3">
      <c r="E98">
        <v>84</v>
      </c>
      <c r="F98">
        <f t="shared" si="60"/>
        <v>1157.0935661668022</v>
      </c>
      <c r="G98">
        <f t="shared" si="66"/>
        <v>1362.4460370247416</v>
      </c>
      <c r="H98">
        <f t="shared" si="67"/>
        <v>493.81415629895241</v>
      </c>
      <c r="I98">
        <f t="shared" si="68"/>
        <v>347.29394505810035</v>
      </c>
      <c r="J98">
        <f t="shared" si="69"/>
        <v>97.445874536567928</v>
      </c>
      <c r="K98">
        <f t="shared" si="70"/>
        <v>61.842396654429265</v>
      </c>
      <c r="L98">
        <f t="shared" si="71"/>
        <v>25.865349432175034</v>
      </c>
      <c r="M98">
        <f t="shared" si="72"/>
        <v>26.872312510433634</v>
      </c>
      <c r="N98">
        <f t="shared" si="73"/>
        <v>19.811291956314562</v>
      </c>
      <c r="O98">
        <f t="shared" si="74"/>
        <v>11.401303735477791</v>
      </c>
      <c r="P98">
        <f t="shared" si="75"/>
        <v>7.8064541780164767</v>
      </c>
      <c r="Q98">
        <f t="shared" si="76"/>
        <v>2.5898232541815829</v>
      </c>
      <c r="R98">
        <f t="shared" si="77"/>
        <v>2.0041925970049803</v>
      </c>
      <c r="S98">
        <f t="shared" si="78"/>
        <v>1.0701583191330457</v>
      </c>
      <c r="T98">
        <f t="shared" si="79"/>
        <v>2.4469413144270979</v>
      </c>
      <c r="U98">
        <f t="shared" si="80"/>
        <v>1.1653074453895844</v>
      </c>
      <c r="V98">
        <f t="shared" si="81"/>
        <v>0.78690545614803697</v>
      </c>
      <c r="W98">
        <f t="shared" si="82"/>
        <v>0.50392035490611609</v>
      </c>
      <c r="X98">
        <f t="shared" si="83"/>
        <v>0.14479435003713534</v>
      </c>
      <c r="Y98">
        <f t="shared" si="84"/>
        <v>0.6069658161600342</v>
      </c>
      <c r="Z98">
        <f t="shared" si="54"/>
        <v>10072.776063037127</v>
      </c>
      <c r="AA98">
        <v>0</v>
      </c>
      <c r="AB98">
        <f t="shared" si="61"/>
        <v>3623.0116964593994</v>
      </c>
      <c r="AC98">
        <f t="shared" si="55"/>
        <v>16274.860516757331</v>
      </c>
      <c r="AD98">
        <f t="shared" si="56"/>
        <v>11177.346350673648</v>
      </c>
      <c r="AE98">
        <f t="shared" si="62"/>
        <v>0</v>
      </c>
      <c r="AF98">
        <v>0.31984915452400359</v>
      </c>
      <c r="AG98">
        <f t="shared" ca="1" si="63"/>
        <v>1.056570552992681</v>
      </c>
      <c r="AH98">
        <f t="shared" si="64"/>
        <v>439.10099746197238</v>
      </c>
      <c r="AI98">
        <f t="shared" si="57"/>
        <v>0.13651633176424158</v>
      </c>
      <c r="AJ98">
        <f t="shared" si="65"/>
        <v>59.944457447528023</v>
      </c>
      <c r="AK98">
        <f t="shared" si="58"/>
        <v>-23.977782979011209</v>
      </c>
      <c r="AL98">
        <f t="shared" si="59"/>
        <v>10.777346350673648</v>
      </c>
    </row>
    <row r="99" spans="5:38" x14ac:dyDescent="0.3">
      <c r="E99">
        <v>85</v>
      </c>
      <c r="F99">
        <f t="shared" si="60"/>
        <v>1277.3916799718263</v>
      </c>
      <c r="G99">
        <f t="shared" si="66"/>
        <v>560.88376805070436</v>
      </c>
      <c r="H99">
        <f t="shared" si="67"/>
        <v>784.07249691462323</v>
      </c>
      <c r="I99">
        <f t="shared" si="68"/>
        <v>313.29545289874392</v>
      </c>
      <c r="J99">
        <f t="shared" si="69"/>
        <v>235.08594874565759</v>
      </c>
      <c r="K99">
        <f t="shared" si="70"/>
        <v>69.098188242347959</v>
      </c>
      <c r="L99">
        <f t="shared" si="71"/>
        <v>45.406500919390247</v>
      </c>
      <c r="M99">
        <f t="shared" si="72"/>
        <v>19.508961096572328</v>
      </c>
      <c r="N99">
        <f t="shared" si="73"/>
        <v>20.702945724521658</v>
      </c>
      <c r="O99">
        <f t="shared" si="74"/>
        <v>15.524282526471612</v>
      </c>
      <c r="P99">
        <f t="shared" si="75"/>
        <v>9.0577360433031746</v>
      </c>
      <c r="Q99">
        <f t="shared" si="76"/>
        <v>6.2717718045539428</v>
      </c>
      <c r="R99">
        <f t="shared" si="77"/>
        <v>2.0999599860824234</v>
      </c>
      <c r="S99">
        <f t="shared" si="78"/>
        <v>1.6375334919399755</v>
      </c>
      <c r="T99">
        <f t="shared" si="79"/>
        <v>0.87992670444677523</v>
      </c>
      <c r="U99">
        <f t="shared" si="80"/>
        <v>2.0226057119233571</v>
      </c>
      <c r="V99">
        <f t="shared" si="81"/>
        <v>0.96747769759328062</v>
      </c>
      <c r="W99">
        <f t="shared" si="82"/>
        <v>0.65573000564771111</v>
      </c>
      <c r="X99">
        <f t="shared" si="83"/>
        <v>0.42121990659904918</v>
      </c>
      <c r="Y99">
        <f t="shared" si="84"/>
        <v>0.6311386072822045</v>
      </c>
      <c r="Z99">
        <f t="shared" si="54"/>
        <v>13226.201766560902</v>
      </c>
      <c r="AA99">
        <v>0</v>
      </c>
      <c r="AB99">
        <f t="shared" si="61"/>
        <v>3365.6153250502316</v>
      </c>
      <c r="AC99">
        <f t="shared" si="55"/>
        <v>18770.181495057459</v>
      </c>
      <c r="AD99">
        <f t="shared" si="56"/>
        <v>14115.140861922873</v>
      </c>
      <c r="AE99">
        <f t="shared" si="62"/>
        <v>0</v>
      </c>
      <c r="AF99">
        <v>-0.19731584820748296</v>
      </c>
      <c r="AG99">
        <f t="shared" ca="1" si="63"/>
        <v>0.14516965767138548</v>
      </c>
      <c r="AH99">
        <f t="shared" si="64"/>
        <v>218.35160958203562</v>
      </c>
      <c r="AI99">
        <f t="shared" si="57"/>
        <v>0.22149561565872178</v>
      </c>
      <c r="AJ99">
        <f t="shared" si="65"/>
        <v>48.363924194445836</v>
      </c>
      <c r="AK99">
        <f t="shared" si="58"/>
        <v>-19.345569677778336</v>
      </c>
      <c r="AL99">
        <f t="shared" si="59"/>
        <v>13.715140861922873</v>
      </c>
    </row>
    <row r="100" spans="5:38" x14ac:dyDescent="0.3">
      <c r="E100">
        <v>86</v>
      </c>
      <c r="F100">
        <f t="shared" si="60"/>
        <v>1906.6736843591211</v>
      </c>
      <c r="G100">
        <f t="shared" si="66"/>
        <v>619.19647614386099</v>
      </c>
      <c r="H100">
        <f t="shared" si="67"/>
        <v>322.78235213980224</v>
      </c>
      <c r="I100">
        <f t="shared" si="68"/>
        <v>497.44695426998436</v>
      </c>
      <c r="J100">
        <f t="shared" si="69"/>
        <v>212.07210730403099</v>
      </c>
      <c r="K100">
        <f t="shared" si="70"/>
        <v>166.69780241402236</v>
      </c>
      <c r="L100">
        <f t="shared" si="71"/>
        <v>50.733915852041271</v>
      </c>
      <c r="M100">
        <f t="shared" si="72"/>
        <v>34.247890688301815</v>
      </c>
      <c r="N100">
        <f t="shared" si="73"/>
        <v>15.030078359178173</v>
      </c>
      <c r="O100">
        <f t="shared" si="74"/>
        <v>16.222989357099483</v>
      </c>
      <c r="P100">
        <f t="shared" si="75"/>
        <v>12.333225800211601</v>
      </c>
      <c r="Q100">
        <f t="shared" si="76"/>
        <v>7.277062317160115</v>
      </c>
      <c r="R100">
        <f t="shared" si="77"/>
        <v>5.0854705278199646</v>
      </c>
      <c r="S100">
        <f t="shared" si="78"/>
        <v>1.7157806161356797</v>
      </c>
      <c r="T100">
        <f t="shared" si="79"/>
        <v>1.3464451223920486</v>
      </c>
      <c r="U100">
        <f t="shared" si="80"/>
        <v>0.72733447590043032</v>
      </c>
      <c r="V100">
        <f t="shared" si="81"/>
        <v>1.6792357459420708</v>
      </c>
      <c r="W100">
        <f t="shared" si="82"/>
        <v>0.80620124203018473</v>
      </c>
      <c r="X100">
        <f t="shared" si="83"/>
        <v>0.54811544928480238</v>
      </c>
      <c r="Y100">
        <f t="shared" si="84"/>
        <v>0.88310367676274493</v>
      </c>
      <c r="Z100">
        <f t="shared" si="54"/>
        <v>17700.480891453932</v>
      </c>
      <c r="AA100">
        <v>0</v>
      </c>
      <c r="AB100">
        <f t="shared" si="61"/>
        <v>3873.5062258610819</v>
      </c>
      <c r="AC100">
        <f t="shared" si="55"/>
        <v>20990.971132638679</v>
      </c>
      <c r="AD100">
        <f t="shared" si="56"/>
        <v>16654.878363129083</v>
      </c>
      <c r="AE100">
        <f t="shared" si="62"/>
        <v>0</v>
      </c>
      <c r="AF100">
        <v>-0.38922300929659853</v>
      </c>
      <c r="AG100">
        <f t="shared" ca="1" si="63"/>
        <v>0.38512594269413514</v>
      </c>
      <c r="AH100">
        <f t="shared" si="64"/>
        <v>108.20852630712889</v>
      </c>
      <c r="AI100">
        <f t="shared" si="57"/>
        <v>0.32103393216061271</v>
      </c>
      <c r="AJ100">
        <f t="shared" si="65"/>
        <v>34.738608693682693</v>
      </c>
      <c r="AK100">
        <f t="shared" si="58"/>
        <v>-13.895443477473078</v>
      </c>
      <c r="AL100">
        <f t="shared" si="59"/>
        <v>16.254878363129084</v>
      </c>
    </row>
    <row r="101" spans="5:38" x14ac:dyDescent="0.3">
      <c r="E101">
        <v>87</v>
      </c>
      <c r="F101">
        <f t="shared" si="60"/>
        <v>2426.5369957450034</v>
      </c>
      <c r="G101">
        <f t="shared" si="66"/>
        <v>924.23149846837816</v>
      </c>
      <c r="H101">
        <f t="shared" si="67"/>
        <v>356.34066519879099</v>
      </c>
      <c r="I101">
        <f t="shared" si="68"/>
        <v>204.78603521471328</v>
      </c>
      <c r="J101">
        <f t="shared" si="69"/>
        <v>336.72567823096699</v>
      </c>
      <c r="K101">
        <f t="shared" si="70"/>
        <v>150.37884837234753</v>
      </c>
      <c r="L101">
        <f t="shared" si="71"/>
        <v>122.39441431852275</v>
      </c>
      <c r="M101">
        <f t="shared" si="72"/>
        <v>38.266097785751711</v>
      </c>
      <c r="N101">
        <f t="shared" si="73"/>
        <v>26.385232823709135</v>
      </c>
      <c r="O101">
        <f t="shared" si="74"/>
        <v>11.777686349653633</v>
      </c>
      <c r="P101">
        <f t="shared" si="75"/>
        <v>12.888311621124078</v>
      </c>
      <c r="Q101">
        <f t="shared" si="76"/>
        <v>9.9086186979474888</v>
      </c>
      <c r="R101">
        <f t="shared" si="77"/>
        <v>5.9006110388384956</v>
      </c>
      <c r="S101">
        <f t="shared" si="78"/>
        <v>4.1551038178783193</v>
      </c>
      <c r="T101">
        <f t="shared" si="79"/>
        <v>1.4107830179117895</v>
      </c>
      <c r="U101">
        <f t="shared" si="80"/>
        <v>1.1129517407241594</v>
      </c>
      <c r="V101">
        <f t="shared" si="81"/>
        <v>0.6038577088890994</v>
      </c>
      <c r="W101">
        <f t="shared" si="82"/>
        <v>1.399310751459935</v>
      </c>
      <c r="X101">
        <f t="shared" si="83"/>
        <v>0.67389223031337864</v>
      </c>
      <c r="Y101">
        <f t="shared" si="84"/>
        <v>1.2010761734373356</v>
      </c>
      <c r="Z101">
        <f t="shared" si="54"/>
        <v>18999.896645398458</v>
      </c>
      <c r="AA101">
        <v>0</v>
      </c>
      <c r="AB101">
        <f t="shared" si="61"/>
        <v>4637.0776693063608</v>
      </c>
      <c r="AC101">
        <f t="shared" si="55"/>
        <v>23388.044093264067</v>
      </c>
      <c r="AD101">
        <f t="shared" si="56"/>
        <v>18625.604480881826</v>
      </c>
      <c r="AE101">
        <f t="shared" si="62"/>
        <v>0</v>
      </c>
      <c r="AF101">
        <v>0.13291308914758379</v>
      </c>
      <c r="AG101">
        <f t="shared" ca="1" si="63"/>
        <v>0.3042859347243802</v>
      </c>
      <c r="AH101">
        <f t="shared" si="64"/>
        <v>53.409490979690794</v>
      </c>
      <c r="AI101">
        <f t="shared" si="57"/>
        <v>0.41219975327610259</v>
      </c>
      <c r="AJ101">
        <f t="shared" si="65"/>
        <v>22.015379004430773</v>
      </c>
      <c r="AK101">
        <f t="shared" si="58"/>
        <v>-8.80615160177231</v>
      </c>
      <c r="AL101">
        <f t="shared" si="59"/>
        <v>18.225604480881827</v>
      </c>
    </row>
    <row r="102" spans="5:38" x14ac:dyDescent="0.3">
      <c r="E102">
        <v>88</v>
      </c>
      <c r="F102">
        <f t="shared" si="60"/>
        <v>1835.3426884976457</v>
      </c>
      <c r="G102">
        <f t="shared" si="66"/>
        <v>1176.2274489146162</v>
      </c>
      <c r="H102">
        <f t="shared" si="67"/>
        <v>531.88491803590261</v>
      </c>
      <c r="I102">
        <f t="shared" si="68"/>
        <v>226.07677132307384</v>
      </c>
      <c r="J102">
        <f t="shared" si="69"/>
        <v>138.6212459599852</v>
      </c>
      <c r="K102">
        <f t="shared" si="70"/>
        <v>238.76982387493817</v>
      </c>
      <c r="L102">
        <f t="shared" si="71"/>
        <v>110.41255976916928</v>
      </c>
      <c r="M102">
        <f t="shared" si="72"/>
        <v>92.316087731161375</v>
      </c>
      <c r="N102">
        <f t="shared" si="73"/>
        <v>29.480936753770738</v>
      </c>
      <c r="O102">
        <f t="shared" si="74"/>
        <v>20.675673741279407</v>
      </c>
      <c r="P102">
        <f t="shared" si="75"/>
        <v>9.3567522303629715</v>
      </c>
      <c r="Q102">
        <f t="shared" si="76"/>
        <v>10.354579376293664</v>
      </c>
      <c r="R102">
        <f t="shared" si="77"/>
        <v>8.0344103596418392</v>
      </c>
      <c r="S102">
        <f t="shared" si="78"/>
        <v>4.8211175979035703</v>
      </c>
      <c r="T102">
        <f t="shared" si="79"/>
        <v>3.4164915075947131</v>
      </c>
      <c r="U102">
        <f t="shared" si="80"/>
        <v>1.166132499169044</v>
      </c>
      <c r="V102">
        <f t="shared" si="81"/>
        <v>0.92401021885538848</v>
      </c>
      <c r="W102">
        <f t="shared" si="82"/>
        <v>0.50319592495717991</v>
      </c>
      <c r="X102">
        <f t="shared" si="83"/>
        <v>1.1696640913479508</v>
      </c>
      <c r="Y102">
        <f t="shared" si="84"/>
        <v>1.5735508329985144</v>
      </c>
      <c r="Z102">
        <f t="shared" si="54"/>
        <v>19011.402849221115</v>
      </c>
      <c r="AA102">
        <v>0</v>
      </c>
      <c r="AB102">
        <f t="shared" si="61"/>
        <v>4441.1280592406656</v>
      </c>
      <c r="AC102">
        <f t="shared" si="55"/>
        <v>25753.037567466348</v>
      </c>
      <c r="AD102">
        <f t="shared" si="56"/>
        <v>20519.206596363329</v>
      </c>
      <c r="AE102">
        <f t="shared" si="62"/>
        <v>0</v>
      </c>
      <c r="AF102">
        <v>0.20187586554097378</v>
      </c>
      <c r="AG102">
        <f t="shared" ca="1" si="63"/>
        <v>-0.20434247850867729</v>
      </c>
      <c r="AH102">
        <f t="shared" si="64"/>
        <v>26.264437909756783</v>
      </c>
      <c r="AI102">
        <f t="shared" si="57"/>
        <v>0.50596004750903323</v>
      </c>
      <c r="AJ102">
        <f t="shared" si="65"/>
        <v>13.288756252618596</v>
      </c>
      <c r="AK102">
        <f t="shared" si="58"/>
        <v>-5.3155025010474386</v>
      </c>
      <c r="AL102">
        <f t="shared" si="59"/>
        <v>20.11920659636333</v>
      </c>
    </row>
    <row r="103" spans="5:38" x14ac:dyDescent="0.3">
      <c r="E103">
        <v>89</v>
      </c>
      <c r="F103">
        <f t="shared" si="60"/>
        <v>1753.0588903990772</v>
      </c>
      <c r="G103">
        <f t="shared" si="66"/>
        <v>889.65486706411536</v>
      </c>
      <c r="H103">
        <f t="shared" si="67"/>
        <v>676.90577663095576</v>
      </c>
      <c r="I103">
        <f t="shared" si="68"/>
        <v>337.44906694247987</v>
      </c>
      <c r="J103">
        <f t="shared" si="69"/>
        <v>153.03310936488862</v>
      </c>
      <c r="K103">
        <f t="shared" si="70"/>
        <v>98.295356199378318</v>
      </c>
      <c r="L103">
        <f t="shared" si="71"/>
        <v>175.31180571611185</v>
      </c>
      <c r="M103">
        <f t="shared" si="72"/>
        <v>83.278764076165672</v>
      </c>
      <c r="N103">
        <f t="shared" si="73"/>
        <v>71.12208720616627</v>
      </c>
      <c r="O103">
        <f t="shared" si="74"/>
        <v>23.101491428210569</v>
      </c>
      <c r="P103">
        <f t="shared" si="75"/>
        <v>16.425735127397289</v>
      </c>
      <c r="Q103">
        <f t="shared" si="76"/>
        <v>7.5172944697279238</v>
      </c>
      <c r="R103">
        <f t="shared" si="77"/>
        <v>8.3960178857079715</v>
      </c>
      <c r="S103">
        <f t="shared" si="78"/>
        <v>6.5645467763746668</v>
      </c>
      <c r="T103">
        <f t="shared" si="79"/>
        <v>3.9641145088797218</v>
      </c>
      <c r="U103">
        <f t="shared" si="80"/>
        <v>2.824021645822183</v>
      </c>
      <c r="V103">
        <f t="shared" si="81"/>
        <v>0.96816268517668647</v>
      </c>
      <c r="W103">
        <f t="shared" si="82"/>
        <v>0.7699796986978843</v>
      </c>
      <c r="X103">
        <f t="shared" si="83"/>
        <v>0.42061436583758244</v>
      </c>
      <c r="Y103">
        <f t="shared" si="84"/>
        <v>2.3018815019864918</v>
      </c>
      <c r="Z103">
        <f t="shared" si="54"/>
        <v>20180.57147694048</v>
      </c>
      <c r="AA103">
        <v>0.93831734740283756</v>
      </c>
      <c r="AB103">
        <f t="shared" si="61"/>
        <v>4311.363583693158</v>
      </c>
      <c r="AC103">
        <f t="shared" si="55"/>
        <v>27819.093790708175</v>
      </c>
      <c r="AD103">
        <f t="shared" si="56"/>
        <v>22568.314460409263</v>
      </c>
      <c r="AE103">
        <f t="shared" si="62"/>
        <v>21176.240959844323</v>
      </c>
      <c r="AF103">
        <v>5.6394600006597871E-2</v>
      </c>
      <c r="AG103">
        <f t="shared" ca="1" si="63"/>
        <v>-0.41112424150894189</v>
      </c>
      <c r="AH103">
        <f t="shared" si="64"/>
        <v>12.86644382982602</v>
      </c>
      <c r="AI103">
        <f t="shared" si="57"/>
        <v>0.60674799319494432</v>
      </c>
      <c r="AJ103">
        <f t="shared" si="65"/>
        <v>7.8066889733024114</v>
      </c>
      <c r="AK103">
        <f t="shared" si="58"/>
        <v>21173.118284255001</v>
      </c>
      <c r="AL103">
        <f t="shared" si="59"/>
        <v>22.168314460409263</v>
      </c>
    </row>
    <row r="104" spans="5:38" x14ac:dyDescent="0.3">
      <c r="E104">
        <v>90</v>
      </c>
      <c r="F104">
        <f t="shared" si="60"/>
        <v>1970.3401027734624</v>
      </c>
      <c r="G104">
        <f t="shared" si="66"/>
        <v>800.52860939793618</v>
      </c>
      <c r="H104">
        <f t="shared" si="67"/>
        <v>397.86832091966562</v>
      </c>
      <c r="I104">
        <f t="shared" si="68"/>
        <v>212.69009890881961</v>
      </c>
      <c r="J104">
        <f t="shared" si="69"/>
        <v>61.095516795756588</v>
      </c>
      <c r="K104">
        <f t="shared" si="70"/>
        <v>16.692686743030691</v>
      </c>
      <c r="L104">
        <f t="shared" si="71"/>
        <v>7.60012967129411</v>
      </c>
      <c r="M104">
        <f t="shared" si="72"/>
        <v>11.143401932433436</v>
      </c>
      <c r="N104">
        <f t="shared" si="73"/>
        <v>4.7796332353868571</v>
      </c>
      <c r="O104">
        <f t="shared" si="74"/>
        <v>3.8775827434278947</v>
      </c>
      <c r="P104">
        <f t="shared" si="75"/>
        <v>1.2279596671824491</v>
      </c>
      <c r="Q104">
        <f t="shared" si="76"/>
        <v>0.86257077785728642</v>
      </c>
      <c r="R104">
        <f t="shared" si="77"/>
        <v>0.39264124119220928</v>
      </c>
      <c r="S104">
        <f t="shared" si="78"/>
        <v>0.43770931577232891</v>
      </c>
      <c r="T104">
        <f t="shared" si="79"/>
        <v>0.34219141831152605</v>
      </c>
      <c r="U104">
        <f t="shared" si="80"/>
        <v>0.20679718454470639</v>
      </c>
      <c r="V104">
        <f t="shared" si="81"/>
        <v>0.14749334544033557</v>
      </c>
      <c r="W104">
        <f t="shared" si="82"/>
        <v>5.0631113796249426E-2</v>
      </c>
      <c r="X104">
        <f t="shared" si="83"/>
        <v>4.0319191993535057E-2</v>
      </c>
      <c r="Y104">
        <f t="shared" si="84"/>
        <v>0.14287018298673088</v>
      </c>
      <c r="Z104">
        <f t="shared" si="54"/>
        <v>4771.334121210607</v>
      </c>
      <c r="AA104">
        <v>0</v>
      </c>
      <c r="AB104">
        <f t="shared" si="61"/>
        <v>3490.4672665602898</v>
      </c>
      <c r="AC104">
        <f t="shared" si="55"/>
        <v>9380.1939112608088</v>
      </c>
      <c r="AD104">
        <f t="shared" si="56"/>
        <v>5544.6211140200876</v>
      </c>
      <c r="AE104">
        <f t="shared" si="62"/>
        <v>0</v>
      </c>
      <c r="AF104">
        <v>0.6520263358305104</v>
      </c>
      <c r="AG104">
        <f t="shared" ca="1" si="63"/>
        <v>4.0371367815269892E-2</v>
      </c>
      <c r="AH104">
        <f t="shared" si="64"/>
        <v>1065.0891361276631</v>
      </c>
      <c r="AI104">
        <f t="shared" si="57"/>
        <v>4.8749811470807786E-2</v>
      </c>
      <c r="AJ104">
        <f t="shared" si="65"/>
        <v>51.922894585829106</v>
      </c>
      <c r="AK104">
        <f t="shared" si="58"/>
        <v>-20.769157834331644</v>
      </c>
      <c r="AL104">
        <f t="shared" si="59"/>
        <v>5.1446211140200875</v>
      </c>
    </row>
    <row r="105" spans="5:38" x14ac:dyDescent="0.3">
      <c r="E105">
        <v>91</v>
      </c>
      <c r="F105">
        <f t="shared" si="60"/>
        <v>745.35327246936151</v>
      </c>
      <c r="G105">
        <f t="shared" si="66"/>
        <v>955.09284080288455</v>
      </c>
      <c r="H105">
        <f t="shared" si="67"/>
        <v>460.69528521872212</v>
      </c>
      <c r="I105">
        <f t="shared" si="68"/>
        <v>252.42357718300568</v>
      </c>
      <c r="J105">
        <f t="shared" si="69"/>
        <v>143.97156760801809</v>
      </c>
      <c r="K105">
        <f t="shared" si="70"/>
        <v>43.322403748683172</v>
      </c>
      <c r="L105">
        <f t="shared" si="71"/>
        <v>12.256260056994901</v>
      </c>
      <c r="M105">
        <f t="shared" si="72"/>
        <v>5.7324040595307615</v>
      </c>
      <c r="N105">
        <f t="shared" si="73"/>
        <v>8.5850908924985703</v>
      </c>
      <c r="O105">
        <f t="shared" si="74"/>
        <v>3.7453577930544237</v>
      </c>
      <c r="P105">
        <f t="shared" si="75"/>
        <v>3.0805355063690349</v>
      </c>
      <c r="Q105">
        <f t="shared" si="76"/>
        <v>0.98655325992333942</v>
      </c>
      <c r="R105">
        <f t="shared" si="77"/>
        <v>0.69941611487950994</v>
      </c>
      <c r="S105">
        <f t="shared" si="78"/>
        <v>0.32080907979101114</v>
      </c>
      <c r="T105">
        <f t="shared" si="79"/>
        <v>0.35990199659917316</v>
      </c>
      <c r="U105">
        <f t="shared" si="80"/>
        <v>0.28285039496752012</v>
      </c>
      <c r="V105">
        <f t="shared" si="81"/>
        <v>0.17169002460565036</v>
      </c>
      <c r="W105">
        <f t="shared" si="82"/>
        <v>0.12290652133996176</v>
      </c>
      <c r="X105">
        <f t="shared" si="83"/>
        <v>4.2321832838515427E-2</v>
      </c>
      <c r="Y105">
        <f t="shared" si="84"/>
        <v>0.1537869854650657</v>
      </c>
      <c r="Z105">
        <f t="shared" si="54"/>
        <v>7613.8113758701847</v>
      </c>
      <c r="AA105">
        <v>0</v>
      </c>
      <c r="AB105">
        <f t="shared" si="61"/>
        <v>2637.398831549533</v>
      </c>
      <c r="AC105">
        <f t="shared" si="55"/>
        <v>11882.083216052537</v>
      </c>
      <c r="AD105">
        <f t="shared" si="56"/>
        <v>7930.3711020940882</v>
      </c>
      <c r="AE105">
        <f t="shared" si="62"/>
        <v>0</v>
      </c>
      <c r="AF105">
        <v>0.26247803020733229</v>
      </c>
      <c r="AG105">
        <f t="shared" ca="1" si="63"/>
        <v>0.31730447621762953</v>
      </c>
      <c r="AH105">
        <f t="shared" si="64"/>
        <v>531.50611017211497</v>
      </c>
      <c r="AI105">
        <f t="shared" si="57"/>
        <v>7.6285104032586995E-2</v>
      </c>
      <c r="AJ105">
        <f t="shared" si="65"/>
        <v>40.545998908435436</v>
      </c>
      <c r="AK105">
        <f t="shared" si="58"/>
        <v>-16.218399563374174</v>
      </c>
      <c r="AL105">
        <f t="shared" si="59"/>
        <v>7.5303711020940884</v>
      </c>
    </row>
    <row r="106" spans="5:38" x14ac:dyDescent="0.3">
      <c r="E106">
        <v>92</v>
      </c>
      <c r="F106">
        <f t="shared" si="60"/>
        <v>1147.556377021137</v>
      </c>
      <c r="G106">
        <f t="shared" si="66"/>
        <v>361.29883028947148</v>
      </c>
      <c r="H106">
        <f t="shared" si="67"/>
        <v>549.64527630682176</v>
      </c>
      <c r="I106">
        <f t="shared" si="68"/>
        <v>292.28351635900998</v>
      </c>
      <c r="J106">
        <f t="shared" si="69"/>
        <v>170.86746536255379</v>
      </c>
      <c r="K106">
        <f t="shared" si="70"/>
        <v>102.08923186780544</v>
      </c>
      <c r="L106">
        <f t="shared" si="71"/>
        <v>31.808579098848515</v>
      </c>
      <c r="M106">
        <f t="shared" si="72"/>
        <v>9.2442942349718038</v>
      </c>
      <c r="N106">
        <f t="shared" si="73"/>
        <v>4.4163541961420085</v>
      </c>
      <c r="O106">
        <f t="shared" si="74"/>
        <v>6.7273440230184436</v>
      </c>
      <c r="P106">
        <f t="shared" si="75"/>
        <v>2.9754897390946335</v>
      </c>
      <c r="Q106">
        <f t="shared" si="76"/>
        <v>2.4749284747203495</v>
      </c>
      <c r="R106">
        <f t="shared" si="77"/>
        <v>0.79994739665463233</v>
      </c>
      <c r="S106">
        <f t="shared" si="78"/>
        <v>0.57146070424033646</v>
      </c>
      <c r="T106">
        <f t="shared" si="79"/>
        <v>0.26378197626477728</v>
      </c>
      <c r="U106">
        <f t="shared" si="80"/>
        <v>0.29748969857274271</v>
      </c>
      <c r="V106">
        <f t="shared" si="81"/>
        <v>0.23483197500299122</v>
      </c>
      <c r="W106">
        <f t="shared" si="82"/>
        <v>0.14306966602496041</v>
      </c>
      <c r="X106">
        <f t="shared" si="83"/>
        <v>0.10273582508664088</v>
      </c>
      <c r="Y106">
        <f t="shared" si="84"/>
        <v>0.16463436861780489</v>
      </c>
      <c r="Z106">
        <f t="shared" si="54"/>
        <v>10582.155637874139</v>
      </c>
      <c r="AA106">
        <v>0</v>
      </c>
      <c r="AB106">
        <f t="shared" si="61"/>
        <v>2683.9656385840603</v>
      </c>
      <c r="AC106">
        <f t="shared" si="55"/>
        <v>13925.553948530731</v>
      </c>
      <c r="AD106">
        <f t="shared" si="56"/>
        <v>10394.914986608188</v>
      </c>
      <c r="AE106">
        <f t="shared" si="62"/>
        <v>0</v>
      </c>
      <c r="AF106">
        <v>0.63947503287191654</v>
      </c>
      <c r="AG106">
        <f t="shared" ca="1" si="63"/>
        <v>-0.60682247280308277</v>
      </c>
      <c r="AH106">
        <f t="shared" si="64"/>
        <v>264.94213510788876</v>
      </c>
      <c r="AI106">
        <f t="shared" si="57"/>
        <v>0.1190961846101246</v>
      </c>
      <c r="AJ106">
        <f t="shared" si="65"/>
        <v>31.553597433809692</v>
      </c>
      <c r="AK106">
        <f t="shared" si="58"/>
        <v>-12.621438973523878</v>
      </c>
      <c r="AL106">
        <f t="shared" si="59"/>
        <v>9.9949149866081886</v>
      </c>
    </row>
    <row r="107" spans="5:38" x14ac:dyDescent="0.3">
      <c r="E107">
        <v>93</v>
      </c>
      <c r="F107">
        <f t="shared" si="60"/>
        <v>1075.9817652968234</v>
      </c>
      <c r="G107">
        <f t="shared" si="66"/>
        <v>556.26075851971723</v>
      </c>
      <c r="H107">
        <f t="shared" si="67"/>
        <v>207.92344672675961</v>
      </c>
      <c r="I107">
        <f t="shared" si="68"/>
        <v>348.71694862864808</v>
      </c>
      <c r="J107">
        <f t="shared" si="69"/>
        <v>197.84896547643439</v>
      </c>
      <c r="K107">
        <f t="shared" si="70"/>
        <v>121.16092489563535</v>
      </c>
      <c r="L107">
        <f t="shared" si="71"/>
        <v>74.956907420135508</v>
      </c>
      <c r="M107">
        <f t="shared" si="72"/>
        <v>23.991646963978276</v>
      </c>
      <c r="N107">
        <f t="shared" si="73"/>
        <v>7.1219818440940488</v>
      </c>
      <c r="O107">
        <f t="shared" si="74"/>
        <v>3.4606895112675491</v>
      </c>
      <c r="P107">
        <f t="shared" si="75"/>
        <v>5.3445209290743252</v>
      </c>
      <c r="Q107">
        <f t="shared" si="76"/>
        <v>2.3905338102086922</v>
      </c>
      <c r="R107">
        <f t="shared" si="77"/>
        <v>2.0067974742821342</v>
      </c>
      <c r="S107">
        <f t="shared" si="78"/>
        <v>0.65360018581532442</v>
      </c>
      <c r="T107">
        <f t="shared" si="79"/>
        <v>0.46987770427313508</v>
      </c>
      <c r="U107">
        <f t="shared" si="80"/>
        <v>0.21803830306428273</v>
      </c>
      <c r="V107">
        <f t="shared" si="81"/>
        <v>0.24698602053182137</v>
      </c>
      <c r="W107">
        <f t="shared" si="82"/>
        <v>0.19568598882100752</v>
      </c>
      <c r="X107">
        <f t="shared" si="83"/>
        <v>0.11958991291673175</v>
      </c>
      <c r="Y107">
        <f t="shared" si="84"/>
        <v>0.22437589528484392</v>
      </c>
      <c r="Z107">
        <f t="shared" si="54"/>
        <v>13783.946556091783</v>
      </c>
      <c r="AA107">
        <v>0</v>
      </c>
      <c r="AB107">
        <f t="shared" si="61"/>
        <v>2629.2940415077651</v>
      </c>
      <c r="AC107">
        <f t="shared" si="55"/>
        <v>15583.559315363702</v>
      </c>
      <c r="AD107">
        <f t="shared" si="56"/>
        <v>12398.721858115854</v>
      </c>
      <c r="AE107">
        <f t="shared" si="62"/>
        <v>0</v>
      </c>
      <c r="AF107">
        <v>8.6389337860912685E-2</v>
      </c>
      <c r="AG107">
        <f t="shared" ca="1" si="63"/>
        <v>-0.12038952495595465</v>
      </c>
      <c r="AH107">
        <f t="shared" si="64"/>
        <v>131.8399956052682</v>
      </c>
      <c r="AI107">
        <f t="shared" si="57"/>
        <v>0.16794589030706067</v>
      </c>
      <c r="AJ107">
        <f t="shared" si="65"/>
        <v>22.141985440005733</v>
      </c>
      <c r="AK107">
        <f t="shared" si="58"/>
        <v>-8.8567941760022943</v>
      </c>
      <c r="AL107">
        <f t="shared" si="59"/>
        <v>11.998721858115854</v>
      </c>
    </row>
    <row r="108" spans="5:38" x14ac:dyDescent="0.3">
      <c r="E108">
        <v>94</v>
      </c>
      <c r="F108">
        <f t="shared" si="60"/>
        <v>1670.7263051025127</v>
      </c>
      <c r="G108">
        <f t="shared" si="66"/>
        <v>521.56603797633807</v>
      </c>
      <c r="H108">
        <f t="shared" si="67"/>
        <v>320.12186172204093</v>
      </c>
      <c r="I108">
        <f t="shared" si="68"/>
        <v>131.91495136298141</v>
      </c>
      <c r="J108">
        <f t="shared" si="69"/>
        <v>236.04919083268769</v>
      </c>
      <c r="K108">
        <f t="shared" si="70"/>
        <v>140.29331795790114</v>
      </c>
      <c r="L108">
        <f t="shared" si="71"/>
        <v>88.959903646842449</v>
      </c>
      <c r="M108">
        <f t="shared" si="72"/>
        <v>56.536309111669674</v>
      </c>
      <c r="N108">
        <f t="shared" si="73"/>
        <v>18.483625655375796</v>
      </c>
      <c r="O108">
        <f t="shared" si="74"/>
        <v>5.5808403883966156</v>
      </c>
      <c r="P108">
        <f t="shared" si="75"/>
        <v>2.7493357644134124</v>
      </c>
      <c r="Q108">
        <f t="shared" si="76"/>
        <v>4.2938336544919959</v>
      </c>
      <c r="R108">
        <f t="shared" si="77"/>
        <v>1.9383660018922024</v>
      </c>
      <c r="S108">
        <f t="shared" si="78"/>
        <v>1.6396618172267305</v>
      </c>
      <c r="T108">
        <f t="shared" si="79"/>
        <v>0.53741605073555243</v>
      </c>
      <c r="U108">
        <f t="shared" si="80"/>
        <v>0.38839400150909986</v>
      </c>
      <c r="V108">
        <f t="shared" si="81"/>
        <v>0.181022781816394</v>
      </c>
      <c r="W108">
        <f t="shared" si="82"/>
        <v>0.20581398104802165</v>
      </c>
      <c r="X108">
        <f t="shared" si="83"/>
        <v>0.16357115391634472</v>
      </c>
      <c r="Y108">
        <f t="shared" si="84"/>
        <v>0.2886777146153221</v>
      </c>
      <c r="Z108">
        <f t="shared" si="54"/>
        <v>14319.831043722037</v>
      </c>
      <c r="AA108">
        <v>0</v>
      </c>
      <c r="AB108">
        <f t="shared" si="61"/>
        <v>3202.6184366784114</v>
      </c>
      <c r="AC108">
        <f t="shared" si="55"/>
        <v>17203.024487853414</v>
      </c>
      <c r="AD108">
        <f t="shared" si="56"/>
        <v>13896.841275462548</v>
      </c>
      <c r="AE108">
        <f t="shared" si="62"/>
        <v>0</v>
      </c>
      <c r="AF108">
        <v>-0.19785675452597007</v>
      </c>
      <c r="AG108">
        <f t="shared" ca="1" si="63"/>
        <v>-0.54629154896194598</v>
      </c>
      <c r="AH108">
        <f t="shared" si="64"/>
        <v>65.477158093833992</v>
      </c>
      <c r="AI108">
        <f t="shared" si="57"/>
        <v>0.21405871452308833</v>
      </c>
      <c r="AJ108">
        <f t="shared" si="65"/>
        <v>14.015956292191133</v>
      </c>
      <c r="AK108">
        <f t="shared" si="58"/>
        <v>-5.6063825168764536</v>
      </c>
      <c r="AL108">
        <f t="shared" si="59"/>
        <v>13.496841275462549</v>
      </c>
    </row>
    <row r="109" spans="5:38" x14ac:dyDescent="0.3">
      <c r="E109">
        <v>95</v>
      </c>
      <c r="F109">
        <f t="shared" si="60"/>
        <v>1984.0185550549195</v>
      </c>
      <c r="G109">
        <f t="shared" si="66"/>
        <v>809.85954186201195</v>
      </c>
      <c r="H109">
        <f t="shared" si="67"/>
        <v>300.15543705130119</v>
      </c>
      <c r="I109">
        <f t="shared" si="68"/>
        <v>203.09811367635078</v>
      </c>
      <c r="J109">
        <f t="shared" si="69"/>
        <v>89.294247527741192</v>
      </c>
      <c r="K109">
        <f t="shared" si="70"/>
        <v>167.38083064245271</v>
      </c>
      <c r="L109">
        <f t="shared" si="71"/>
        <v>103.00746761863246</v>
      </c>
      <c r="M109">
        <f t="shared" si="72"/>
        <v>67.098080540222242</v>
      </c>
      <c r="N109">
        <f t="shared" si="73"/>
        <v>43.556658495588067</v>
      </c>
      <c r="O109">
        <f t="shared" si="74"/>
        <v>14.483912882629207</v>
      </c>
      <c r="P109">
        <f t="shared" si="75"/>
        <v>4.4336841040910775</v>
      </c>
      <c r="Q109">
        <f t="shared" si="76"/>
        <v>2.208839779916711</v>
      </c>
      <c r="R109">
        <f t="shared" si="77"/>
        <v>3.4816580037917304</v>
      </c>
      <c r="S109">
        <f t="shared" si="78"/>
        <v>1.583749611928329</v>
      </c>
      <c r="T109">
        <f t="shared" si="79"/>
        <v>1.348195116035122</v>
      </c>
      <c r="U109">
        <f t="shared" si="80"/>
        <v>0.44422020564539599</v>
      </c>
      <c r="V109">
        <f t="shared" si="81"/>
        <v>0.32245785078069295</v>
      </c>
      <c r="W109">
        <f t="shared" si="82"/>
        <v>0.15084667264080773</v>
      </c>
      <c r="X109">
        <f t="shared" si="83"/>
        <v>0.17203699955715754</v>
      </c>
      <c r="Y109">
        <f t="shared" si="84"/>
        <v>0.3795440215735969</v>
      </c>
      <c r="Z109">
        <f t="shared" si="54"/>
        <v>14543.773527016012</v>
      </c>
      <c r="AA109">
        <v>0</v>
      </c>
      <c r="AB109">
        <f t="shared" si="61"/>
        <v>3796.4780777178107</v>
      </c>
      <c r="AC109">
        <f t="shared" si="55"/>
        <v>19084.075289547269</v>
      </c>
      <c r="AD109">
        <f t="shared" si="56"/>
        <v>15206.770333071096</v>
      </c>
      <c r="AE109">
        <f t="shared" si="62"/>
        <v>0</v>
      </c>
      <c r="AF109">
        <v>-5.2335855383743364E-2</v>
      </c>
      <c r="AG109">
        <f t="shared" ca="1" si="63"/>
        <v>-4.376614514053271E-2</v>
      </c>
      <c r="AH109">
        <f t="shared" si="64"/>
        <v>32.458259921073171</v>
      </c>
      <c r="AI109">
        <f t="shared" si="57"/>
        <v>0.26141134646881087</v>
      </c>
      <c r="AJ109">
        <f t="shared" si="65"/>
        <v>8.4849574300023765</v>
      </c>
      <c r="AK109">
        <f t="shared" si="58"/>
        <v>-3.3939829720009507</v>
      </c>
      <c r="AL109">
        <f t="shared" si="59"/>
        <v>14.806770333071096</v>
      </c>
    </row>
    <row r="110" spans="5:38" x14ac:dyDescent="0.3">
      <c r="E110">
        <v>96</v>
      </c>
      <c r="F110">
        <f t="shared" si="60"/>
        <v>1849.3526157011136</v>
      </c>
      <c r="G110">
        <f t="shared" si="66"/>
        <v>961.72326558533427</v>
      </c>
      <c r="H110">
        <f t="shared" si="67"/>
        <v>466.06513276998828</v>
      </c>
      <c r="I110">
        <f t="shared" si="68"/>
        <v>190.43061522537263</v>
      </c>
      <c r="J110">
        <f t="shared" si="69"/>
        <v>137.47867885825301</v>
      </c>
      <c r="K110">
        <f t="shared" si="70"/>
        <v>63.317926530745737</v>
      </c>
      <c r="L110">
        <f t="shared" si="71"/>
        <v>122.89591367107042</v>
      </c>
      <c r="M110">
        <f t="shared" si="72"/>
        <v>77.693467227183277</v>
      </c>
      <c r="N110">
        <f t="shared" si="73"/>
        <v>51.693650075870892</v>
      </c>
      <c r="O110">
        <f t="shared" si="74"/>
        <v>34.131336506755417</v>
      </c>
      <c r="P110">
        <f t="shared" si="75"/>
        <v>11.506706847640697</v>
      </c>
      <c r="Q110">
        <f t="shared" si="76"/>
        <v>3.5620595881602748</v>
      </c>
      <c r="R110">
        <f t="shared" si="77"/>
        <v>1.7910392711173708</v>
      </c>
      <c r="S110">
        <f t="shared" si="78"/>
        <v>2.8447024488613404</v>
      </c>
      <c r="T110">
        <f t="shared" si="79"/>
        <v>1.3022218785552409</v>
      </c>
      <c r="U110">
        <f t="shared" si="80"/>
        <v>1.1143982597385063</v>
      </c>
      <c r="V110">
        <f t="shared" si="81"/>
        <v>0.3688066556877958</v>
      </c>
      <c r="W110">
        <f t="shared" si="82"/>
        <v>0.26870481918960581</v>
      </c>
      <c r="X110">
        <f t="shared" si="83"/>
        <v>0.12609060289373755</v>
      </c>
      <c r="Y110">
        <f t="shared" si="84"/>
        <v>0.46295771627074289</v>
      </c>
      <c r="Z110">
        <f t="shared" si="54"/>
        <v>14828.781728219394</v>
      </c>
      <c r="AA110">
        <v>0.99</v>
      </c>
      <c r="AB110">
        <f t="shared" si="61"/>
        <v>3978.1302902398033</v>
      </c>
      <c r="AC110">
        <f t="shared" si="55"/>
        <v>21152.290462921268</v>
      </c>
      <c r="AD110">
        <f t="shared" si="56"/>
        <v>16684.667191613302</v>
      </c>
      <c r="AE110">
        <f t="shared" si="62"/>
        <v>16517.820519697168</v>
      </c>
      <c r="AF110">
        <v>1.1095244341193333E-2</v>
      </c>
      <c r="AG110">
        <f t="shared" ca="1" si="63"/>
        <v>0.16020420352590256</v>
      </c>
      <c r="AH110">
        <f t="shared" si="64"/>
        <v>16.059430811936537</v>
      </c>
      <c r="AI110">
        <f t="shared" si="57"/>
        <v>0.32233393544798095</v>
      </c>
      <c r="AJ110">
        <f t="shared" si="65"/>
        <v>5.1764995346660676</v>
      </c>
      <c r="AK110">
        <f t="shared" si="58"/>
        <v>16515.749919883303</v>
      </c>
      <c r="AL110">
        <f t="shared" si="59"/>
        <v>16.284667191613302</v>
      </c>
    </row>
    <row r="111" spans="5:38" x14ac:dyDescent="0.3">
      <c r="E111">
        <v>97</v>
      </c>
      <c r="F111">
        <f t="shared" si="60"/>
        <v>1799.6675337566717</v>
      </c>
      <c r="G111">
        <f t="shared" si="66"/>
        <v>841.63967818886499</v>
      </c>
      <c r="H111">
        <f t="shared" si="67"/>
        <v>423.30367182309186</v>
      </c>
      <c r="I111">
        <f t="shared" si="68"/>
        <v>138.22138439620323</v>
      </c>
      <c r="J111">
        <f t="shared" si="69"/>
        <v>29.276654766285152</v>
      </c>
      <c r="K111">
        <f t="shared" si="70"/>
        <v>10.452512483519079</v>
      </c>
      <c r="L111">
        <f t="shared" si="71"/>
        <v>2.6046854411438778</v>
      </c>
      <c r="M111">
        <f t="shared" si="72"/>
        <v>3.1363238155836641</v>
      </c>
      <c r="N111">
        <f t="shared" si="73"/>
        <v>1.4077750913025626</v>
      </c>
      <c r="O111">
        <f t="shared" si="74"/>
        <v>0.74241586720783082</v>
      </c>
      <c r="P111">
        <f t="shared" si="75"/>
        <v>0.42065181935795942</v>
      </c>
      <c r="Q111">
        <f t="shared" si="76"/>
        <v>0.12834538440359158</v>
      </c>
      <c r="R111">
        <f t="shared" si="77"/>
        <v>3.7212416989074668E-2</v>
      </c>
      <c r="S111">
        <f t="shared" si="78"/>
        <v>1.7912200607233461E-2</v>
      </c>
      <c r="T111">
        <f t="shared" si="79"/>
        <v>2.7620034792655766E-2</v>
      </c>
      <c r="U111">
        <f t="shared" si="80"/>
        <v>1.2387067716038857E-2</v>
      </c>
      <c r="V111">
        <f t="shared" si="81"/>
        <v>1.0447990769636879E-2</v>
      </c>
      <c r="W111">
        <f t="shared" si="82"/>
        <v>3.4218455684127294E-3</v>
      </c>
      <c r="X111">
        <f t="shared" si="83"/>
        <v>2.4740915117902225E-3</v>
      </c>
      <c r="Y111">
        <f t="shared" si="84"/>
        <v>5.3745947067775791E-3</v>
      </c>
      <c r="Z111">
        <f t="shared" ref="Z111:Z114" si="85">SUMPRODUCT(F111:Y111,fecundity,pmature)</f>
        <v>2547.8629479723199</v>
      </c>
      <c r="AA111">
        <v>0</v>
      </c>
      <c r="AB111">
        <f t="shared" si="61"/>
        <v>3251.1184830762959</v>
      </c>
      <c r="AC111">
        <f t="shared" si="55"/>
        <v>7369.4012874991213</v>
      </c>
      <c r="AD111">
        <f t="shared" si="56"/>
        <v>3697.578155416858</v>
      </c>
      <c r="AE111">
        <f t="shared" si="62"/>
        <v>0</v>
      </c>
      <c r="AF111">
        <v>0.42445207152060893</v>
      </c>
      <c r="AG111">
        <f t="shared" ca="1" si="63"/>
        <v>-0.16590254582879452</v>
      </c>
      <c r="AH111">
        <f t="shared" si="64"/>
        <v>833.81721140013349</v>
      </c>
      <c r="AI111">
        <f t="shared" si="57"/>
        <v>3.4208151523540828E-2</v>
      </c>
      <c r="AJ111">
        <f t="shared" si="65"/>
        <v>28.523345510512041</v>
      </c>
      <c r="AK111">
        <f t="shared" ref="AK111:AK142" si="86">AE111-cpe*AJ111</f>
        <v>-11.409338204204817</v>
      </c>
      <c r="AL111">
        <f t="shared" si="59"/>
        <v>3.2975781554168582</v>
      </c>
    </row>
    <row r="112" spans="5:38" x14ac:dyDescent="0.3">
      <c r="E112">
        <v>98</v>
      </c>
      <c r="F112">
        <f t="shared" si="60"/>
        <v>537.11785409527772</v>
      </c>
      <c r="G112">
        <f t="shared" si="66"/>
        <v>872.36187036792171</v>
      </c>
      <c r="H112">
        <f t="shared" si="67"/>
        <v>484.35424673482288</v>
      </c>
      <c r="I112">
        <f t="shared" si="68"/>
        <v>268.56078118835853</v>
      </c>
      <c r="J112">
        <f t="shared" si="69"/>
        <v>93.563120665071253</v>
      </c>
      <c r="K112">
        <f t="shared" si="70"/>
        <v>20.759871177387399</v>
      </c>
      <c r="L112">
        <f t="shared" si="71"/>
        <v>7.674541146019032</v>
      </c>
      <c r="M112">
        <f t="shared" si="72"/>
        <v>1.9645861376561811</v>
      </c>
      <c r="N112">
        <f t="shared" si="73"/>
        <v>2.4162841103958823</v>
      </c>
      <c r="O112">
        <f t="shared" si="74"/>
        <v>1.103143515289243</v>
      </c>
      <c r="P112">
        <f t="shared" si="75"/>
        <v>0.58981035112707192</v>
      </c>
      <c r="Q112">
        <f t="shared" si="76"/>
        <v>0.33795525599996673</v>
      </c>
      <c r="R112">
        <f t="shared" si="77"/>
        <v>0.10406894416857851</v>
      </c>
      <c r="S112">
        <f t="shared" si="78"/>
        <v>3.0404552549843835E-2</v>
      </c>
      <c r="T112">
        <f t="shared" si="79"/>
        <v>1.4728123276639176E-2</v>
      </c>
      <c r="U112">
        <f t="shared" si="80"/>
        <v>2.2830314648648181E-2</v>
      </c>
      <c r="V112">
        <f t="shared" si="81"/>
        <v>1.0284163034621976E-2</v>
      </c>
      <c r="W112">
        <f t="shared" si="82"/>
        <v>8.7063331342467718E-3</v>
      </c>
      <c r="X112">
        <f t="shared" si="83"/>
        <v>2.8602723757640506E-3</v>
      </c>
      <c r="Y112">
        <f t="shared" si="84"/>
        <v>6.5875787021995851E-3</v>
      </c>
      <c r="Z112">
        <f t="shared" si="85"/>
        <v>5613.9659890521179</v>
      </c>
      <c r="AA112">
        <v>0</v>
      </c>
      <c r="AB112">
        <f t="shared" si="61"/>
        <v>2291.004535027218</v>
      </c>
      <c r="AC112">
        <f t="shared" si="55"/>
        <v>9811.4189272437216</v>
      </c>
      <c r="AD112">
        <f t="shared" si="56"/>
        <v>6103.6686974504455</v>
      </c>
      <c r="AE112">
        <f t="shared" si="62"/>
        <v>0</v>
      </c>
      <c r="AF112">
        <v>-0.10831291710283529</v>
      </c>
      <c r="AG112">
        <f t="shared" ca="1" si="63"/>
        <v>-0.32238159201779004</v>
      </c>
      <c r="AH112">
        <f t="shared" si="64"/>
        <v>416.33813878985649</v>
      </c>
      <c r="AI112">
        <f t="shared" si="57"/>
        <v>5.4204304213145989E-2</v>
      </c>
      <c r="AJ112">
        <f t="shared" si="65"/>
        <v>22.567319130500376</v>
      </c>
      <c r="AK112">
        <f t="shared" si="86"/>
        <v>-9.0269276522001505</v>
      </c>
      <c r="AL112">
        <f t="shared" si="59"/>
        <v>5.7036686974504454</v>
      </c>
    </row>
    <row r="113" spans="5:38" x14ac:dyDescent="0.3">
      <c r="E113">
        <v>99</v>
      </c>
      <c r="F113">
        <f t="shared" si="60"/>
        <v>1100.0228275699142</v>
      </c>
      <c r="G113">
        <f t="shared" si="66"/>
        <v>260.35983147869234</v>
      </c>
      <c r="H113">
        <f t="shared" si="67"/>
        <v>502.03452564343002</v>
      </c>
      <c r="I113">
        <f t="shared" si="68"/>
        <v>307.29370788299173</v>
      </c>
      <c r="J113">
        <f t="shared" si="69"/>
        <v>181.79086315765772</v>
      </c>
      <c r="K113">
        <f t="shared" si="70"/>
        <v>66.344954622276106</v>
      </c>
      <c r="L113">
        <f t="shared" si="71"/>
        <v>15.242506123587482</v>
      </c>
      <c r="M113">
        <f t="shared" si="72"/>
        <v>5.788528975583171</v>
      </c>
      <c r="N113">
        <f t="shared" si="73"/>
        <v>1.5135548964478467</v>
      </c>
      <c r="O113">
        <f t="shared" si="74"/>
        <v>1.8934190297495308</v>
      </c>
      <c r="P113">
        <f t="shared" si="75"/>
        <v>0.87638949116662679</v>
      </c>
      <c r="Q113">
        <f t="shared" si="76"/>
        <v>0.47385866180447372</v>
      </c>
      <c r="R113">
        <f t="shared" si="77"/>
        <v>0.27403125427200004</v>
      </c>
      <c r="S113">
        <f t="shared" si="78"/>
        <v>8.5029942632033007E-2</v>
      </c>
      <c r="T113">
        <f t="shared" si="79"/>
        <v>2.4999831564208739E-2</v>
      </c>
      <c r="U113">
        <f t="shared" si="80"/>
        <v>1.2174050145626924E-2</v>
      </c>
      <c r="V113">
        <f t="shared" si="81"/>
        <v>1.8954500238535687E-2</v>
      </c>
      <c r="W113">
        <f t="shared" si="82"/>
        <v>8.5698151310136562E-3</v>
      </c>
      <c r="X113">
        <f t="shared" si="83"/>
        <v>7.2775008866448202E-3</v>
      </c>
      <c r="Y113">
        <f t="shared" si="84"/>
        <v>7.930010406981507E-3</v>
      </c>
      <c r="Z113">
        <f t="shared" si="85"/>
        <v>9161.050791804857</v>
      </c>
      <c r="AA113">
        <v>0.99</v>
      </c>
      <c r="AB113">
        <f t="shared" si="61"/>
        <v>2444.0739344385784</v>
      </c>
      <c r="AC113">
        <f t="shared" si="55"/>
        <v>11799.882027387679</v>
      </c>
      <c r="AD113">
        <f t="shared" si="56"/>
        <v>8584.8446628153361</v>
      </c>
      <c r="AE113">
        <f t="shared" si="62"/>
        <v>8498.9962161871827</v>
      </c>
      <c r="AF113">
        <v>0.33677553214857892</v>
      </c>
      <c r="AG113">
        <f t="shared" ca="1" si="63"/>
        <v>-0.17859023028176965</v>
      </c>
      <c r="AH113">
        <f t="shared" si="64"/>
        <v>207.71772301231823</v>
      </c>
      <c r="AI113">
        <f t="shared" si="57"/>
        <v>8.6035551994284337E-2</v>
      </c>
      <c r="AJ113">
        <f t="shared" si="65"/>
        <v>17.871108958360658</v>
      </c>
      <c r="AK113">
        <f t="shared" si="86"/>
        <v>8491.8477726038382</v>
      </c>
      <c r="AL113">
        <f t="shared" si="59"/>
        <v>8.1848446628153351</v>
      </c>
    </row>
    <row r="114" spans="5:38" x14ac:dyDescent="0.3">
      <c r="E114">
        <v>100</v>
      </c>
      <c r="F114">
        <f t="shared" si="60"/>
        <v>1212.1289343065139</v>
      </c>
      <c r="G114">
        <f t="shared" si="66"/>
        <v>500.61997411205238</v>
      </c>
      <c r="H114">
        <f t="shared" si="67"/>
        <v>114.59769832342978</v>
      </c>
      <c r="I114">
        <f t="shared" si="68"/>
        <v>148.88886181359607</v>
      </c>
      <c r="J114">
        <f t="shared" si="69"/>
        <v>47.243095795782239</v>
      </c>
      <c r="K114">
        <f t="shared" si="70"/>
        <v>13.821570605172107</v>
      </c>
      <c r="L114">
        <f t="shared" si="71"/>
        <v>2.7292071434790639</v>
      </c>
      <c r="M114">
        <f t="shared" si="72"/>
        <v>0.3889912490706402</v>
      </c>
      <c r="N114">
        <f t="shared" si="73"/>
        <v>0.10488587004723077</v>
      </c>
      <c r="O114">
        <f t="shared" si="74"/>
        <v>2.1737431374332209E-2</v>
      </c>
      <c r="P114">
        <f t="shared" si="75"/>
        <v>2.333545185121836E-2</v>
      </c>
      <c r="Q114">
        <f t="shared" si="76"/>
        <v>9.7752161083439326E-3</v>
      </c>
      <c r="R114">
        <f t="shared" si="77"/>
        <v>4.9503456302538336E-3</v>
      </c>
      <c r="S114">
        <f t="shared" si="78"/>
        <v>2.7405891530840705E-3</v>
      </c>
      <c r="T114">
        <f t="shared" si="79"/>
        <v>8.2558018496954935E-4</v>
      </c>
      <c r="U114">
        <f t="shared" si="80"/>
        <v>2.3780479469365844E-4</v>
      </c>
      <c r="V114">
        <f t="shared" si="81"/>
        <v>1.1413725967272489E-4</v>
      </c>
      <c r="W114">
        <f t="shared" si="82"/>
        <v>1.7586280410735445E-4</v>
      </c>
      <c r="X114">
        <f t="shared" si="83"/>
        <v>7.8906314137563733E-5</v>
      </c>
      <c r="Y114">
        <f t="shared" si="84"/>
        <v>1.3891475705862506E-4</v>
      </c>
      <c r="Z114">
        <f t="shared" si="85"/>
        <v>2944.5343344285925</v>
      </c>
      <c r="AA114">
        <v>0.99</v>
      </c>
      <c r="AB114">
        <f t="shared" si="61"/>
        <v>2040.5873294593755</v>
      </c>
      <c r="AC114">
        <f t="shared" si="55"/>
        <v>4884.0976496311932</v>
      </c>
      <c r="AD114">
        <f t="shared" si="56"/>
        <v>2788.637135546981</v>
      </c>
      <c r="AE114">
        <f t="shared" si="62"/>
        <v>2760.7507641915113</v>
      </c>
      <c r="AF114">
        <v>0.35602658868479664</v>
      </c>
      <c r="AG114">
        <f t="shared" ca="1" si="63"/>
        <v>0.22828408517041984</v>
      </c>
      <c r="AH114">
        <f t="shared" si="64"/>
        <v>528.45125013635106</v>
      </c>
      <c r="AI114">
        <f t="shared" si="57"/>
        <v>2.8685109012756001E-2</v>
      </c>
      <c r="AJ114">
        <f t="shared" si="65"/>
        <v>15.15868171808842</v>
      </c>
      <c r="AK114">
        <f t="shared" si="86"/>
        <v>2754.6872915042759</v>
      </c>
      <c r="AL114">
        <f t="shared" si="59"/>
        <v>2.3886371355469813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topLeftCell="Y1" zoomScaleNormal="100" zoomScalePageLayoutView="273" workbookViewId="0">
      <selection activeCell="B28" sqref="B28"/>
    </sheetView>
  </sheetViews>
  <sheetFormatPr defaultColWidth="11.19921875" defaultRowHeight="15.6" x14ac:dyDescent="0.3"/>
  <cols>
    <col min="1" max="1" width="44.19921875" bestFit="1" customWidth="1"/>
    <col min="6" max="6" width="12.5" bestFit="1" customWidth="1"/>
    <col min="32" max="32" width="12.19921875" bestFit="1" customWidth="1"/>
    <col min="34" max="34" width="21.796875" bestFit="1" customWidth="1"/>
    <col min="35" max="35" width="17.69921875" bestFit="1" customWidth="1"/>
  </cols>
  <sheetData>
    <row r="1" spans="1:38" x14ac:dyDescent="0.3">
      <c r="A1" t="s">
        <v>31</v>
      </c>
      <c r="B1" t="s">
        <v>14</v>
      </c>
      <c r="C1">
        <v>0.85</v>
      </c>
      <c r="E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</row>
    <row r="2" spans="1:38" x14ac:dyDescent="0.3">
      <c r="A2" t="s">
        <v>32</v>
      </c>
      <c r="B2" t="s">
        <v>12</v>
      </c>
      <c r="C2">
        <v>0.28435972084800071</v>
      </c>
      <c r="E2" t="s">
        <v>1</v>
      </c>
      <c r="F2">
        <f t="shared" ref="F2:Y2" si="0">vblinf*(1-EXP(-vbk*(F1-vbto)))</f>
        <v>45.583226343306919</v>
      </c>
      <c r="G2">
        <f t="shared" si="0"/>
        <v>76.67630460652542</v>
      </c>
      <c r="H2">
        <f t="shared" si="0"/>
        <v>103.0399299066212</v>
      </c>
      <c r="I2">
        <f t="shared" si="0"/>
        <v>125.3934818155053</v>
      </c>
      <c r="J2">
        <f t="shared" si="0"/>
        <v>144.34691774305054</v>
      </c>
      <c r="K2">
        <f t="shared" si="0"/>
        <v>160.41741673684987</v>
      </c>
      <c r="L2">
        <f t="shared" si="0"/>
        <v>174.04349165524351</v>
      </c>
      <c r="M2">
        <f t="shared" si="0"/>
        <v>185.59695478997972</v>
      </c>
      <c r="N2">
        <f t="shared" si="0"/>
        <v>195.39306344233444</v>
      </c>
      <c r="O2">
        <f t="shared" si="0"/>
        <v>203.69912229322711</v>
      </c>
      <c r="P2">
        <f t="shared" si="0"/>
        <v>210.74177729868271</v>
      </c>
      <c r="Q2">
        <f t="shared" si="0"/>
        <v>216.71320013787178</v>
      </c>
      <c r="R2">
        <f t="shared" si="0"/>
        <v>221.77633196766701</v>
      </c>
      <c r="S2">
        <f t="shared" si="0"/>
        <v>226.06932956911746</v>
      </c>
      <c r="T2">
        <f t="shared" si="0"/>
        <v>229.70933520705182</v>
      </c>
      <c r="U2">
        <f t="shared" si="0"/>
        <v>232.79567307030092</v>
      </c>
      <c r="V2">
        <f t="shared" si="0"/>
        <v>235.41255951323797</v>
      </c>
      <c r="W2">
        <f t="shared" si="0"/>
        <v>237.6314010525173</v>
      </c>
      <c r="X2">
        <f t="shared" si="0"/>
        <v>239.512742824041</v>
      </c>
      <c r="Y2">
        <f t="shared" si="0"/>
        <v>241.10792066735357</v>
      </c>
    </row>
    <row r="3" spans="1:38" x14ac:dyDescent="0.3">
      <c r="A3" t="s">
        <v>33</v>
      </c>
      <c r="B3" t="s">
        <v>13</v>
      </c>
      <c r="C3" s="1">
        <v>8.9571037617823488E-5</v>
      </c>
      <c r="E3" t="s">
        <v>5</v>
      </c>
      <c r="F3">
        <f t="shared" ref="F3:Y3" si="1">lwa*F2^lwb</f>
        <v>0.47357109536188557</v>
      </c>
      <c r="G3">
        <f t="shared" si="1"/>
        <v>2.253998000006872</v>
      </c>
      <c r="H3">
        <f t="shared" si="1"/>
        <v>5.4699917093525343</v>
      </c>
      <c r="I3">
        <f t="shared" si="1"/>
        <v>9.8581379075048226</v>
      </c>
      <c r="J3">
        <f t="shared" si="1"/>
        <v>15.038085463707681</v>
      </c>
      <c r="K3">
        <f t="shared" si="1"/>
        <v>20.640706558754282</v>
      </c>
      <c r="L3">
        <f t="shared" si="1"/>
        <v>26.359876237601458</v>
      </c>
      <c r="M3">
        <f t="shared" si="1"/>
        <v>31.965576614129077</v>
      </c>
      <c r="N3">
        <f t="shared" si="1"/>
        <v>37.299020773754663</v>
      </c>
      <c r="O3">
        <f t="shared" si="1"/>
        <v>42.260776977962678</v>
      </c>
      <c r="P3">
        <f t="shared" si="1"/>
        <v>46.797420959549086</v>
      </c>
      <c r="Q3">
        <f t="shared" si="1"/>
        <v>50.889255838725042</v>
      </c>
      <c r="R3">
        <f t="shared" si="1"/>
        <v>54.540057705674201</v>
      </c>
      <c r="S3">
        <f t="shared" si="1"/>
        <v>57.769012452087082</v>
      </c>
      <c r="T3">
        <f t="shared" si="1"/>
        <v>60.60464884078548</v>
      </c>
      <c r="U3">
        <f t="shared" si="1"/>
        <v>63.080440301533002</v>
      </c>
      <c r="V3">
        <f t="shared" si="1"/>
        <v>65.231729311743365</v>
      </c>
      <c r="W3">
        <f t="shared" si="1"/>
        <v>67.093661006590224</v>
      </c>
      <c r="X3">
        <f t="shared" si="1"/>
        <v>68.699863931949409</v>
      </c>
      <c r="Y3">
        <f t="shared" si="1"/>
        <v>70.081669213929786</v>
      </c>
    </row>
    <row r="4" spans="1:38" x14ac:dyDescent="0.3">
      <c r="A4" t="s">
        <v>34</v>
      </c>
      <c r="B4" t="s">
        <v>4</v>
      </c>
      <c r="C4">
        <v>250</v>
      </c>
      <c r="E4" t="s">
        <v>8</v>
      </c>
      <c r="F4">
        <f>MAX(0,F3-6)/70*20+MAX(0,F3-6)*20</f>
        <v>0</v>
      </c>
      <c r="G4">
        <f>MAX(0,G3-6)/70*20+MAX(0,G3-6)*20</f>
        <v>0</v>
      </c>
      <c r="H4">
        <f>MAX(0,H3-6)/70*20+MAX(0,H3-6)*20</f>
        <v>0</v>
      </c>
      <c r="I4">
        <f>MAX(0,I3-6)/70*20+MAX(0,I3-6)/(I3-6)*20</f>
        <v>21.102325116429949</v>
      </c>
      <c r="J4">
        <f t="shared" ref="J4:Y4" si="2">MAX(0,J3-6)/70*20+MAX(0,J3-6)/(J3-6)*20</f>
        <v>22.582310132487908</v>
      </c>
      <c r="K4">
        <f t="shared" si="2"/>
        <v>24.183059016786938</v>
      </c>
      <c r="L4">
        <f t="shared" si="2"/>
        <v>25.81710749645756</v>
      </c>
      <c r="M4">
        <f t="shared" si="2"/>
        <v>27.418736175465451</v>
      </c>
      <c r="N4">
        <f t="shared" si="2"/>
        <v>28.942577363929903</v>
      </c>
      <c r="O4">
        <f t="shared" si="2"/>
        <v>30.360221993703622</v>
      </c>
      <c r="P4">
        <f t="shared" si="2"/>
        <v>31.656405988442593</v>
      </c>
      <c r="Q4">
        <f t="shared" si="2"/>
        <v>32.825501668207153</v>
      </c>
      <c r="R4">
        <f t="shared" si="2"/>
        <v>33.868587915906915</v>
      </c>
      <c r="S4">
        <f t="shared" si="2"/>
        <v>34.791146414882022</v>
      </c>
      <c r="T4">
        <f t="shared" si="2"/>
        <v>35.601328240224426</v>
      </c>
      <c r="U4">
        <f t="shared" si="2"/>
        <v>36.308697229009425</v>
      </c>
      <c r="V4">
        <f t="shared" si="2"/>
        <v>36.923351231926674</v>
      </c>
      <c r="W4">
        <f t="shared" si="2"/>
        <v>37.455331716168637</v>
      </c>
      <c r="X4">
        <f t="shared" si="2"/>
        <v>37.914246837699835</v>
      </c>
      <c r="Y4">
        <f t="shared" si="2"/>
        <v>38.309048346837081</v>
      </c>
      <c r="AH4" t="s">
        <v>71</v>
      </c>
    </row>
    <row r="5" spans="1:38" x14ac:dyDescent="0.3">
      <c r="A5" t="s">
        <v>35</v>
      </c>
      <c r="B5" t="s">
        <v>2</v>
      </c>
      <c r="C5">
        <v>0.16500000000000001</v>
      </c>
      <c r="E5" t="s">
        <v>9</v>
      </c>
      <c r="F5">
        <f t="shared" ref="F5:Y5" si="3">1/(1+EXP(-(F2-lmat50)/lmatsd))</f>
        <v>3.5548307745634453E-4</v>
      </c>
      <c r="G5">
        <f t="shared" si="3"/>
        <v>7.9046381455035973E-3</v>
      </c>
      <c r="H5">
        <f t="shared" si="3"/>
        <v>0.10010963450129044</v>
      </c>
      <c r="I5">
        <f t="shared" si="3"/>
        <v>0.50983577637622335</v>
      </c>
      <c r="J5">
        <f t="shared" si="3"/>
        <v>0.87376781953602756</v>
      </c>
      <c r="K5">
        <f t="shared" si="3"/>
        <v>0.9718523952404291</v>
      </c>
      <c r="L5">
        <f t="shared" si="3"/>
        <v>0.99264029980853929</v>
      </c>
      <c r="M5">
        <f t="shared" si="3"/>
        <v>0.99767032817445722</v>
      </c>
      <c r="N5">
        <f t="shared" si="3"/>
        <v>0.99912403348673906</v>
      </c>
      <c r="O5">
        <f t="shared" si="3"/>
        <v>0.99961807802503877</v>
      </c>
      <c r="P5">
        <f t="shared" si="3"/>
        <v>0.99981111394980715</v>
      </c>
      <c r="Q5">
        <f t="shared" si="3"/>
        <v>0.99989603164537177</v>
      </c>
      <c r="R5">
        <f t="shared" si="3"/>
        <v>0.99993733427211395</v>
      </c>
      <c r="S5">
        <f t="shared" si="3"/>
        <v>0.99995920592680032</v>
      </c>
      <c r="T5">
        <f t="shared" si="3"/>
        <v>0.99997165222088302</v>
      </c>
      <c r="U5">
        <f t="shared" si="3"/>
        <v>0.99997917982579099</v>
      </c>
      <c r="V5">
        <f t="shared" si="3"/>
        <v>0.99998397358048619</v>
      </c>
      <c r="W5">
        <f t="shared" si="3"/>
        <v>0.99998716266637233</v>
      </c>
      <c r="X5">
        <f t="shared" si="3"/>
        <v>0.99998936420031315</v>
      </c>
      <c r="Y5">
        <f t="shared" si="3"/>
        <v>0.99999093238365067</v>
      </c>
    </row>
    <row r="6" spans="1:38" x14ac:dyDescent="0.3">
      <c r="A6" t="s">
        <v>36</v>
      </c>
      <c r="B6" t="s">
        <v>3</v>
      </c>
      <c r="C6">
        <v>-0.22</v>
      </c>
      <c r="E6" t="s">
        <v>15</v>
      </c>
      <c r="F6">
        <f t="shared" ref="F6:Y6" si="4">sa*(F2/vblinf)^(2*vbk)</f>
        <v>0.48473501577645922</v>
      </c>
      <c r="G6">
        <f t="shared" si="4"/>
        <v>0.57548884550822377</v>
      </c>
      <c r="H6">
        <f t="shared" si="4"/>
        <v>0.63443999914226146</v>
      </c>
      <c r="I6">
        <f t="shared" si="4"/>
        <v>0.67690770913477638</v>
      </c>
      <c r="J6">
        <f t="shared" si="4"/>
        <v>0.70909300748712456</v>
      </c>
      <c r="K6">
        <f t="shared" si="4"/>
        <v>0.734229321239253</v>
      </c>
      <c r="L6">
        <f t="shared" si="4"/>
        <v>0.75425082300663926</v>
      </c>
      <c r="M6">
        <f t="shared" si="4"/>
        <v>0.77041920811554221</v>
      </c>
      <c r="N6">
        <f t="shared" si="4"/>
        <v>0.78360778089101213</v>
      </c>
      <c r="O6">
        <f t="shared" si="4"/>
        <v>0.79444739421492083</v>
      </c>
      <c r="P6">
        <f t="shared" si="4"/>
        <v>0.80340852088976489</v>
      </c>
      <c r="Q6">
        <f t="shared" si="4"/>
        <v>0.81085069519388397</v>
      </c>
      <c r="R6">
        <f t="shared" si="4"/>
        <v>0.81705395698350958</v>
      </c>
      <c r="S6">
        <f t="shared" si="4"/>
        <v>0.82223974594676752</v>
      </c>
      <c r="T6">
        <f t="shared" si="4"/>
        <v>0.82658529650798329</v>
      </c>
      <c r="U6">
        <f t="shared" si="4"/>
        <v>0.83023385924547533</v>
      </c>
      <c r="V6">
        <f t="shared" si="4"/>
        <v>0.83330214643263523</v>
      </c>
      <c r="W6">
        <f t="shared" si="4"/>
        <v>0.83588587461906638</v>
      </c>
      <c r="X6">
        <f t="shared" si="4"/>
        <v>0.83806396795646054</v>
      </c>
      <c r="Y6">
        <f t="shared" si="4"/>
        <v>0.83990179706923251</v>
      </c>
    </row>
    <row r="7" spans="1:38" x14ac:dyDescent="0.3">
      <c r="A7" t="s">
        <v>37</v>
      </c>
      <c r="B7" t="s">
        <v>6</v>
      </c>
      <c r="C7" s="1">
        <v>5.0000000000000004E-6</v>
      </c>
      <c r="E7" t="s">
        <v>21</v>
      </c>
      <c r="F7">
        <f t="shared" ref="F7:Y7" si="5">F6*(1-F12*hr)</f>
        <v>0.47964610994515761</v>
      </c>
      <c r="G7">
        <f t="shared" si="5"/>
        <v>0.55224905179563555</v>
      </c>
      <c r="H7">
        <f t="shared" si="5"/>
        <v>0.57642208353188884</v>
      </c>
      <c r="I7">
        <f t="shared" si="5"/>
        <v>0.58707069631557696</v>
      </c>
      <c r="J7">
        <f t="shared" si="5"/>
        <v>0.60038522897693758</v>
      </c>
      <c r="K7">
        <f t="shared" si="5"/>
        <v>0.61521340273143743</v>
      </c>
      <c r="L7">
        <f t="shared" si="5"/>
        <v>0.62911525521985812</v>
      </c>
      <c r="M7">
        <f t="shared" si="5"/>
        <v>0.6412364483251044</v>
      </c>
      <c r="N7">
        <f t="shared" si="5"/>
        <v>0.651515043353039</v>
      </c>
      <c r="O7">
        <f t="shared" si="5"/>
        <v>0.66014346370303967</v>
      </c>
      <c r="P7">
        <f t="shared" si="5"/>
        <v>0.66736480895834205</v>
      </c>
      <c r="Q7">
        <f t="shared" si="5"/>
        <v>0.673407616198896</v>
      </c>
      <c r="R7">
        <f t="shared" si="5"/>
        <v>0.67846910740047772</v>
      </c>
      <c r="S7">
        <f t="shared" si="5"/>
        <v>0.68271431374042879</v>
      </c>
      <c r="T7">
        <f t="shared" si="5"/>
        <v>0.68627982488429562</v>
      </c>
      <c r="U7">
        <f t="shared" si="5"/>
        <v>0.68927837569331496</v>
      </c>
      <c r="V7">
        <f t="shared" si="5"/>
        <v>0.69180307731401791</v>
      </c>
      <c r="W7">
        <f t="shared" si="5"/>
        <v>0.69393099702642136</v>
      </c>
      <c r="X7">
        <f t="shared" si="5"/>
        <v>0.69572608976831352</v>
      </c>
      <c r="Y7">
        <f t="shared" si="5"/>
        <v>0.69724157039340018</v>
      </c>
    </row>
    <row r="8" spans="1:38" x14ac:dyDescent="0.3">
      <c r="A8" t="s">
        <v>38</v>
      </c>
      <c r="B8" t="s">
        <v>7</v>
      </c>
      <c r="C8">
        <v>3</v>
      </c>
      <c r="E8" t="s">
        <v>23</v>
      </c>
      <c r="F8">
        <v>1</v>
      </c>
      <c r="G8">
        <f t="shared" ref="G8:X9" si="6">F8*F6</f>
        <v>0.48473501577645922</v>
      </c>
      <c r="H8">
        <f t="shared" si="6"/>
        <v>0.27895959460660513</v>
      </c>
      <c r="I8">
        <f t="shared" si="6"/>
        <v>0.17698312496294016</v>
      </c>
      <c r="J8">
        <f t="shared" si="6"/>
        <v>0.11980124167417767</v>
      </c>
      <c r="K8">
        <f t="shared" si="6"/>
        <v>8.4950222759434493E-2</v>
      </c>
      <c r="L8">
        <f t="shared" si="6"/>
        <v>6.2372944395782927E-2</v>
      </c>
      <c r="M8">
        <f t="shared" si="6"/>
        <v>4.7044844643866622E-2</v>
      </c>
      <c r="N8">
        <f t="shared" si="6"/>
        <v>3.6244251956446427E-2</v>
      </c>
      <c r="O8">
        <f t="shared" si="6"/>
        <v>2.8401277845645709E-2</v>
      </c>
      <c r="P8">
        <f t="shared" si="6"/>
        <v>2.2563321176847194E-2</v>
      </c>
      <c r="Q8">
        <f t="shared" si="6"/>
        <v>1.8127564493051512E-2</v>
      </c>
      <c r="R8">
        <f t="shared" si="6"/>
        <v>1.4698748271362786E-2</v>
      </c>
      <c r="S8">
        <f t="shared" si="6"/>
        <v>1.2009670437821486E-2</v>
      </c>
      <c r="T8">
        <f t="shared" si="6"/>
        <v>9.8748283696987425E-3</v>
      </c>
      <c r="U8">
        <f t="shared" si="6"/>
        <v>8.1623879359328799E-3</v>
      </c>
      <c r="V8">
        <f t="shared" si="6"/>
        <v>6.7766908367082644E-3</v>
      </c>
      <c r="W8">
        <f t="shared" si="6"/>
        <v>5.6470310199393673E-3</v>
      </c>
      <c r="X8">
        <f t="shared" si="6"/>
        <v>4.7202734631030165E-3</v>
      </c>
      <c r="Y8">
        <f>X8*X6/(1-Y6)</f>
        <v>2.4709153731340593E-2</v>
      </c>
    </row>
    <row r="9" spans="1:38" x14ac:dyDescent="0.3">
      <c r="A9" t="s">
        <v>39</v>
      </c>
      <c r="B9" t="s">
        <v>10</v>
      </c>
      <c r="C9">
        <v>125</v>
      </c>
      <c r="E9" t="s">
        <v>22</v>
      </c>
      <c r="F9">
        <v>1</v>
      </c>
      <c r="G9">
        <f>F9*F7</f>
        <v>0.47964610994515761</v>
      </c>
      <c r="H9">
        <f t="shared" si="6"/>
        <v>0.26488410941467844</v>
      </c>
      <c r="I9">
        <f t="shared" si="6"/>
        <v>0.15268505024329776</v>
      </c>
      <c r="J9">
        <f t="shared" si="6"/>
        <v>8.9636918763311674E-2</v>
      </c>
      <c r="K9">
        <f t="shared" si="6"/>
        <v>5.3816681996498035E-2</v>
      </c>
      <c r="L9">
        <f t="shared" si="6"/>
        <v>3.3108744054781244E-2</v>
      </c>
      <c r="M9">
        <f t="shared" si="6"/>
        <v>2.0829215966032662E-2</v>
      </c>
      <c r="N9">
        <f t="shared" si="6"/>
        <v>1.3356452467455343E-2</v>
      </c>
      <c r="O9">
        <f t="shared" si="6"/>
        <v>8.7019297083769723E-3</v>
      </c>
      <c r="P9">
        <f t="shared" si="6"/>
        <v>5.7445220185883567E-3</v>
      </c>
      <c r="Q9">
        <f t="shared" si="6"/>
        <v>3.8336918394922081E-3</v>
      </c>
      <c r="R9">
        <f t="shared" si="6"/>
        <v>2.5816372828736086E-3</v>
      </c>
      <c r="S9">
        <f t="shared" si="6"/>
        <v>1.7515611429430517E-3</v>
      </c>
      <c r="T9">
        <f t="shared" si="6"/>
        <v>1.1958158636787666E-3</v>
      </c>
      <c r="U9">
        <f t="shared" si="6"/>
        <v>8.2066430151932668E-4</v>
      </c>
      <c r="V9">
        <f t="shared" si="6"/>
        <v>5.6566615674073035E-4</v>
      </c>
      <c r="W9">
        <f t="shared" si="6"/>
        <v>3.9132958796563087E-4</v>
      </c>
      <c r="X9">
        <f t="shared" si="6"/>
        <v>2.715557311429289E-4</v>
      </c>
      <c r="Y9">
        <f>X9*X7/(1-Y7)</f>
        <v>6.2402360597436164E-4</v>
      </c>
    </row>
    <row r="10" spans="1:38" x14ac:dyDescent="0.3">
      <c r="A10" t="s">
        <v>40</v>
      </c>
      <c r="B10" t="s">
        <v>11</v>
      </c>
      <c r="C10">
        <v>10</v>
      </c>
      <c r="E10" t="s">
        <v>16</v>
      </c>
      <c r="F10">
        <f t="shared" ref="F10:Y10" si="7">F8/SUM($F$8:$AI$8)</f>
        <v>0.40870004888805711</v>
      </c>
      <c r="G10">
        <f t="shared" si="7"/>
        <v>0.198111224645592</v>
      </c>
      <c r="H10">
        <f t="shared" si="7"/>
        <v>0.1140107999535121</v>
      </c>
      <c r="I10">
        <f t="shared" si="7"/>
        <v>7.2333011824714757E-2</v>
      </c>
      <c r="J10">
        <f t="shared" si="7"/>
        <v>4.8962773329086356E-2</v>
      </c>
      <c r="K10">
        <f t="shared" si="7"/>
        <v>3.4719160194832219E-2</v>
      </c>
      <c r="L10">
        <f t="shared" si="7"/>
        <v>2.5491825423848549E-2</v>
      </c>
      <c r="M10">
        <f t="shared" si="7"/>
        <v>1.9227230305879341E-2</v>
      </c>
      <c r="N10">
        <f t="shared" si="7"/>
        <v>1.4813027546510713E-2</v>
      </c>
      <c r="O10">
        <f t="shared" si="7"/>
        <v>1.1607603643998694E-2</v>
      </c>
      <c r="P10">
        <f t="shared" si="7"/>
        <v>9.2216304680543815E-3</v>
      </c>
      <c r="Q10">
        <f t="shared" si="7"/>
        <v>7.4087364945315606E-3</v>
      </c>
      <c r="R10">
        <f t="shared" si="7"/>
        <v>6.007379137099215E-3</v>
      </c>
      <c r="S10">
        <f t="shared" si="7"/>
        <v>4.9083528950670955E-3</v>
      </c>
      <c r="T10">
        <f t="shared" si="7"/>
        <v>4.0358428374570494E-3</v>
      </c>
      <c r="U10">
        <f t="shared" si="7"/>
        <v>3.3359683484590554E-3</v>
      </c>
      <c r="V10">
        <f t="shared" si="7"/>
        <v>2.769633876261916E-3</v>
      </c>
      <c r="W10">
        <f t="shared" si="7"/>
        <v>2.3079418539215944E-3</v>
      </c>
      <c r="X10">
        <f t="shared" si="7"/>
        <v>1.9291759951352014E-3</v>
      </c>
      <c r="Y10">
        <f t="shared" si="7"/>
        <v>1.0098632337981419E-2</v>
      </c>
    </row>
    <row r="11" spans="1:38" x14ac:dyDescent="0.3">
      <c r="A11" t="s">
        <v>41</v>
      </c>
      <c r="B11" t="s">
        <v>17</v>
      </c>
      <c r="C11">
        <v>100</v>
      </c>
      <c r="E11" t="s">
        <v>25</v>
      </c>
      <c r="F11">
        <f>F9/SUM($F$9:$AI$9)</f>
        <v>0.46850571524387358</v>
      </c>
      <c r="G11">
        <f t="shared" ref="G11:Y11" si="8">G9/SUM($F$9:$AI$9)</f>
        <v>0.2247169438037977</v>
      </c>
      <c r="H11">
        <f t="shared" si="8"/>
        <v>0.12409971913806039</v>
      </c>
      <c r="I11">
        <f t="shared" si="8"/>
        <v>7.1533818671282987E-2</v>
      </c>
      <c r="J11">
        <f t="shared" si="8"/>
        <v>4.1995408737462332E-2</v>
      </c>
      <c r="K11">
        <f t="shared" si="8"/>
        <v>2.5213423090821408E-2</v>
      </c>
      <c r="L11">
        <f t="shared" si="8"/>
        <v>1.5511635814211635E-2</v>
      </c>
      <c r="M11">
        <f t="shared" si="8"/>
        <v>9.7586067241352444E-3</v>
      </c>
      <c r="N11">
        <f t="shared" si="8"/>
        <v>6.2575743163859662E-3</v>
      </c>
      <c r="O11">
        <f t="shared" si="8"/>
        <v>4.0769038020250659E-3</v>
      </c>
      <c r="P11">
        <f t="shared" si="8"/>
        <v>2.6913413970529186E-3</v>
      </c>
      <c r="Q11">
        <f t="shared" si="8"/>
        <v>1.7961065372858985E-3</v>
      </c>
      <c r="R11">
        <f t="shared" si="8"/>
        <v>1.2095118217129504E-3</v>
      </c>
      <c r="S11">
        <f t="shared" si="8"/>
        <v>8.2061640606791121E-4</v>
      </c>
      <c r="T11">
        <f t="shared" si="8"/>
        <v>5.6024656651279092E-4</v>
      </c>
      <c r="U11">
        <f t="shared" si="8"/>
        <v>3.8448591555842611E-4</v>
      </c>
      <c r="V11">
        <f t="shared" si="8"/>
        <v>2.6501782735306896E-4</v>
      </c>
      <c r="W11">
        <f t="shared" si="8"/>
        <v>1.8334014850592825E-4</v>
      </c>
      <c r="X11">
        <f t="shared" si="8"/>
        <v>1.2722541204769093E-4</v>
      </c>
      <c r="Y11">
        <f t="shared" si="8"/>
        <v>2.9235862584607944E-4</v>
      </c>
    </row>
    <row r="12" spans="1:38" x14ac:dyDescent="0.3">
      <c r="A12" t="s">
        <v>42</v>
      </c>
      <c r="B12" t="s">
        <v>18</v>
      </c>
      <c r="C12">
        <v>20</v>
      </c>
      <c r="E12" t="s">
        <v>19</v>
      </c>
      <c r="F12">
        <f t="shared" ref="F12:Y12" si="9">1/(1+EXP(-(F2-vul50_)/vulsd))</f>
        <v>6.1754854115866016E-2</v>
      </c>
      <c r="G12">
        <f t="shared" si="9"/>
        <v>0.2375452972973815</v>
      </c>
      <c r="H12">
        <f t="shared" si="9"/>
        <v>0.53792613484806096</v>
      </c>
      <c r="I12">
        <f t="shared" si="9"/>
        <v>0.78068695252266385</v>
      </c>
      <c r="J12">
        <f t="shared" si="9"/>
        <v>0.90179639891565289</v>
      </c>
      <c r="K12">
        <f t="shared" si="9"/>
        <v>0.95350814524763217</v>
      </c>
      <c r="L12">
        <f t="shared" si="9"/>
        <v>0.97592412598518374</v>
      </c>
      <c r="M12">
        <f t="shared" si="9"/>
        <v>0.98634429022259162</v>
      </c>
      <c r="N12">
        <f t="shared" si="9"/>
        <v>0.99158803946667096</v>
      </c>
      <c r="O12">
        <f t="shared" si="9"/>
        <v>0.99443100501176829</v>
      </c>
      <c r="P12">
        <f t="shared" si="9"/>
        <v>0.9960774726686924</v>
      </c>
      <c r="Q12">
        <f t="shared" si="9"/>
        <v>0.99708701584969106</v>
      </c>
      <c r="R12">
        <f t="shared" si="9"/>
        <v>0.99773704120705853</v>
      </c>
      <c r="S12">
        <f t="shared" si="9"/>
        <v>0.99817339231495938</v>
      </c>
      <c r="T12">
        <f t="shared" si="9"/>
        <v>0.99847687486754066</v>
      </c>
      <c r="U12">
        <f t="shared" si="9"/>
        <v>0.99869439678302374</v>
      </c>
      <c r="V12">
        <f t="shared" si="9"/>
        <v>0.99885433988968975</v>
      </c>
      <c r="W12">
        <f t="shared" si="9"/>
        <v>0.99897452161395139</v>
      </c>
      <c r="X12">
        <f t="shared" si="9"/>
        <v>0.99906650138234288</v>
      </c>
      <c r="Y12">
        <f t="shared" si="9"/>
        <v>0.99913800268522523</v>
      </c>
    </row>
    <row r="13" spans="1:38" x14ac:dyDescent="0.3">
      <c r="A13" t="s">
        <v>43</v>
      </c>
      <c r="B13" t="s">
        <v>24</v>
      </c>
      <c r="C13">
        <v>0.17</v>
      </c>
    </row>
    <row r="14" spans="1:38" x14ac:dyDescent="0.3">
      <c r="A14" t="s">
        <v>44</v>
      </c>
      <c r="B14" t="s">
        <v>30</v>
      </c>
      <c r="C14">
        <f>SUMPRODUCT(survship,fecundity,pmature)</f>
        <v>15.519790234608823</v>
      </c>
      <c r="E14" t="s">
        <v>57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16</v>
      </c>
      <c r="V14">
        <v>17</v>
      </c>
      <c r="W14">
        <v>18</v>
      </c>
      <c r="X14">
        <v>19</v>
      </c>
      <c r="Y14">
        <v>20</v>
      </c>
      <c r="Z14" t="s">
        <v>20</v>
      </c>
      <c r="AA14" t="s">
        <v>58</v>
      </c>
      <c r="AB14" t="s">
        <v>59</v>
      </c>
      <c r="AC14" t="s">
        <v>60</v>
      </c>
      <c r="AD14" t="s">
        <v>61</v>
      </c>
      <c r="AE14" t="s">
        <v>62</v>
      </c>
      <c r="AF14" t="s">
        <v>65</v>
      </c>
      <c r="AG14" t="s">
        <v>64</v>
      </c>
      <c r="AH14" t="s">
        <v>66</v>
      </c>
      <c r="AI14" t="s">
        <v>67</v>
      </c>
      <c r="AJ14" t="s">
        <v>68</v>
      </c>
      <c r="AK14" t="s">
        <v>69</v>
      </c>
      <c r="AL14" t="s">
        <v>70</v>
      </c>
    </row>
    <row r="15" spans="1:38" x14ac:dyDescent="0.3">
      <c r="A15" t="s">
        <v>45</v>
      </c>
      <c r="B15" t="s">
        <v>46</v>
      </c>
      <c r="C15">
        <f>(maxsj*epro-1)/(sjscale*epro)</f>
        <v>2455.3233515028155</v>
      </c>
      <c r="E15">
        <v>1</v>
      </c>
      <c r="F15">
        <f t="shared" ref="F15:Y15" si="10">ro*F8</f>
        <v>2455.3233515028155</v>
      </c>
      <c r="G15">
        <f t="shared" si="10"/>
        <v>1190.1812035270259</v>
      </c>
      <c r="H15">
        <f t="shared" si="10"/>
        <v>684.93600676335643</v>
      </c>
      <c r="I15">
        <f t="shared" si="10"/>
        <v>434.55079954344785</v>
      </c>
      <c r="J15">
        <f t="shared" si="10"/>
        <v>294.15078622164071</v>
      </c>
      <c r="K15">
        <f t="shared" si="10"/>
        <v>208.58026565660546</v>
      </c>
      <c r="L15">
        <f t="shared" si="10"/>
        <v>153.1457468769525</v>
      </c>
      <c r="M15">
        <f t="shared" si="10"/>
        <v>115.51030562190788</v>
      </c>
      <c r="N15">
        <f t="shared" si="10"/>
        <v>88.991358186414516</v>
      </c>
      <c r="O15">
        <f t="shared" si="10"/>
        <v>69.734320706933488</v>
      </c>
      <c r="P15">
        <f t="shared" si="10"/>
        <v>55.400249372970904</v>
      </c>
      <c r="Q15">
        <f t="shared" si="10"/>
        <v>44.509032405662673</v>
      </c>
      <c r="R15">
        <f t="shared" si="10"/>
        <v>36.090179868538691</v>
      </c>
      <c r="S15">
        <f t="shared" si="10"/>
        <v>29.487624269836136</v>
      </c>
      <c r="T15">
        <f t="shared" si="10"/>
        <v>24.2458966882038</v>
      </c>
      <c r="U15">
        <f t="shared" si="10"/>
        <v>20.041301703120869</v>
      </c>
      <c r="V15">
        <f t="shared" si="10"/>
        <v>16.638967257284953</v>
      </c>
      <c r="W15">
        <f t="shared" si="10"/>
        <v>13.86528712991789</v>
      </c>
      <c r="X15">
        <f t="shared" si="10"/>
        <v>11.5897976594359</v>
      </c>
      <c r="Y15">
        <f t="shared" si="10"/>
        <v>60.668962152433487</v>
      </c>
      <c r="Z15">
        <f t="shared" ref="Z15:Z46" si="11">SUMPRODUCT(F15:Y15,fecundity,pmature)</f>
        <v>38106.103373460406</v>
      </c>
      <c r="AA15">
        <f>MIN(0.99,AE15/AD15)</f>
        <v>0.67573524604969215</v>
      </c>
      <c r="AB15">
        <f>SUM(F15:Y15)</f>
        <v>6007.6414431145076</v>
      </c>
      <c r="AC15">
        <f t="shared" ref="AC15:AC46" si="12">SUMPRODUCT(F15:Y15,Weight)</f>
        <v>52926.915567079173</v>
      </c>
      <c r="AD15">
        <f t="shared" ref="AD15:AD46" si="13">SUMPRODUCT(F15:Y15,Weight,vul)</f>
        <v>46258.496544150104</v>
      </c>
      <c r="AE15">
        <f>IF(AD15&lt;15000,0,AD15-15000)</f>
        <v>31258.496544150104</v>
      </c>
      <c r="AF15">
        <v>-5.9856620803268841E-3</v>
      </c>
      <c r="AG15">
        <f ca="1">_xlfn.NORM.INV(RAND(),0,0.3)</f>
        <v>0.15776467659506013</v>
      </c>
      <c r="AH15">
        <v>1</v>
      </c>
      <c r="AI15">
        <f t="shared" ref="AI15:AI46" si="14">1/(1+EXP(-(AL15-erh)/ersd))</f>
        <v>0.99435710577330805</v>
      </c>
      <c r="AJ15">
        <f>AH15*AI15</f>
        <v>0.99435710577330805</v>
      </c>
      <c r="AK15">
        <f t="shared" ref="AK15:AK46" si="15">AE15-cpe*AJ15</f>
        <v>31258.098801307795</v>
      </c>
      <c r="AL15">
        <f t="shared" ref="AL15:AL46" si="16">q*AD15-cpe</f>
        <v>45.858496544150107</v>
      </c>
    </row>
    <row r="16" spans="1:38" x14ac:dyDescent="0.3">
      <c r="A16" t="s">
        <v>47</v>
      </c>
      <c r="B16" t="s">
        <v>48</v>
      </c>
      <c r="C16">
        <f>SUMPRODUCT(fecundity, pmature,survshiphr)</f>
        <v>7.3429140509430058</v>
      </c>
      <c r="E16">
        <v>2</v>
      </c>
      <c r="F16">
        <f t="shared" ref="F16:F47" si="17">Z15*maxsj/(1+sjscale*EXP(AF15)*Z15)</f>
        <v>2466.708511182022</v>
      </c>
      <c r="G16">
        <f>F15*F$6*(1-F$12*$AA15)</f>
        <v>1140.5150233827585</v>
      </c>
      <c r="H16">
        <f t="shared" ref="H16:X30" si="18">G15*G$6*(1-G$12*$AA15)</f>
        <v>574.99163381915503</v>
      </c>
      <c r="I16">
        <f t="shared" si="18"/>
        <v>276.59347460164327</v>
      </c>
      <c r="J16">
        <f t="shared" si="18"/>
        <v>138.97515996109811</v>
      </c>
      <c r="K16">
        <f t="shared" si="18"/>
        <v>81.476538723611455</v>
      </c>
      <c r="L16">
        <f t="shared" si="18"/>
        <v>54.47102303171846</v>
      </c>
      <c r="M16">
        <f t="shared" si="18"/>
        <v>39.335148365737588</v>
      </c>
      <c r="N16">
        <f t="shared" si="18"/>
        <v>29.677941474610027</v>
      </c>
      <c r="O16">
        <f t="shared" si="18"/>
        <v>23.008770231672404</v>
      </c>
      <c r="P16">
        <f t="shared" si="18"/>
        <v>18.172828577547715</v>
      </c>
      <c r="Q16">
        <f t="shared" si="18"/>
        <v>14.550685636517777</v>
      </c>
      <c r="R16">
        <f t="shared" si="18"/>
        <v>11.773813423909639</v>
      </c>
      <c r="S16">
        <f t="shared" si="18"/>
        <v>9.6068885539475044</v>
      </c>
      <c r="T16">
        <f t="shared" si="18"/>
        <v>7.8920165116161991</v>
      </c>
      <c r="U16">
        <f t="shared" si="18"/>
        <v>6.5193148612537968</v>
      </c>
      <c r="V16">
        <f t="shared" si="18"/>
        <v>5.4101102212697718</v>
      </c>
      <c r="W16">
        <f t="shared" si="18"/>
        <v>4.5067579107562139</v>
      </c>
      <c r="X16">
        <f t="shared" si="18"/>
        <v>3.7661940585580416</v>
      </c>
      <c r="Y16">
        <f>X15*X$6*(1-X$12*$AA15)+Y15*Y$6*(1-Y$12*$AA15)</f>
        <v>19.708613953657458</v>
      </c>
      <c r="Z16">
        <f t="shared" si="11"/>
        <v>15231.068637768691</v>
      </c>
      <c r="AA16">
        <f t="shared" ref="AA16:AA79" si="19">MIN(0.99,AE16/AD16)</f>
        <v>0.19610401689691601</v>
      </c>
      <c r="AB16">
        <f t="shared" ref="AB16:AB79" si="20">SUM(F16:Y16)</f>
        <v>4927.6604484830614</v>
      </c>
      <c r="AC16">
        <f t="shared" si="12"/>
        <v>24127.786425816197</v>
      </c>
      <c r="AD16">
        <f t="shared" si="13"/>
        <v>18659.130428913391</v>
      </c>
      <c r="AE16">
        <f t="shared" ref="AE16:AE79" si="21">IF(AD16&lt;15000,0,AD16-15000)</f>
        <v>3659.1304289133914</v>
      </c>
      <c r="AF16">
        <v>-0.50205221546272327</v>
      </c>
      <c r="AG16">
        <f t="shared" ref="AG16:AG79" ca="1" si="22">_xlfn.NORM.INV(RAND(),0,0.3)</f>
        <v>-0.28824072999856931</v>
      </c>
      <c r="AH16">
        <f t="shared" ref="AH16:AH47" si="23">AH15*(1-dep)+pinv*AK15</f>
        <v>1563.4049400653898</v>
      </c>
      <c r="AI16">
        <f t="shared" si="14"/>
        <v>0.41382531205755124</v>
      </c>
      <c r="AJ16">
        <f t="shared" ref="AJ16:AJ79" si="24">AH16*AI16</f>
        <v>646.9765371948771</v>
      </c>
      <c r="AK16">
        <f t="shared" si="15"/>
        <v>3400.3398140354407</v>
      </c>
      <c r="AL16">
        <f t="shared" si="16"/>
        <v>18.259130428913394</v>
      </c>
    </row>
    <row r="17" spans="1:38" x14ac:dyDescent="0.3">
      <c r="A17" t="s">
        <v>49</v>
      </c>
      <c r="B17" t="s">
        <v>50</v>
      </c>
      <c r="C17">
        <f>MAX(0,(maxsj*eprh-1)/(sjscale*eprh))</f>
        <v>1654.2624694042961</v>
      </c>
      <c r="E17">
        <v>3</v>
      </c>
      <c r="F17">
        <f t="shared" si="17"/>
        <v>2372.2050122167993</v>
      </c>
      <c r="G17">
        <f t="shared" ref="G17:V32" si="25">F16*F$6*(1-F$12*$AA16)</f>
        <v>1181.2196138822451</v>
      </c>
      <c r="H17">
        <f t="shared" si="18"/>
        <v>625.77836561481479</v>
      </c>
      <c r="I17">
        <f t="shared" si="18"/>
        <v>326.31537438633359</v>
      </c>
      <c r="J17">
        <f t="shared" si="18"/>
        <v>158.5643868722052</v>
      </c>
      <c r="K17">
        <f t="shared" si="18"/>
        <v>81.118802896045807</v>
      </c>
      <c r="L17">
        <f t="shared" si="18"/>
        <v>48.636454014474559</v>
      </c>
      <c r="M17">
        <f t="shared" si="18"/>
        <v>33.221893740610348</v>
      </c>
      <c r="N17">
        <f t="shared" si="18"/>
        <v>24.442862876835466</v>
      </c>
      <c r="O17">
        <f t="shared" si="18"/>
        <v>18.73366047271718</v>
      </c>
      <c r="P17">
        <f t="shared" si="18"/>
        <v>14.714584541268433</v>
      </c>
      <c r="Q17">
        <f t="shared" si="18"/>
        <v>11.748277234643062</v>
      </c>
      <c r="R17">
        <f t="shared" si="18"/>
        <v>9.4914531792568386</v>
      </c>
      <c r="S17">
        <f t="shared" si="18"/>
        <v>7.7376204626740579</v>
      </c>
      <c r="T17">
        <f t="shared" si="18"/>
        <v>6.3529370203100513</v>
      </c>
      <c r="U17">
        <f t="shared" si="18"/>
        <v>5.2461034874645467</v>
      </c>
      <c r="V17">
        <f t="shared" si="18"/>
        <v>4.3525177745286685</v>
      </c>
      <c r="W17">
        <f t="shared" si="18"/>
        <v>3.6251821222890146</v>
      </c>
      <c r="X17">
        <f t="shared" si="18"/>
        <v>3.0291424902599924</v>
      </c>
      <c r="Y17">
        <f t="shared" ref="Y17:Y80" si="26">X16*X$6*(1-X$12*$AA16)+Y16*Y$6*(1-Y$12*$AA16)</f>
        <v>15.84785375798176</v>
      </c>
      <c r="Z17">
        <f t="shared" si="11"/>
        <v>14853.56002471877</v>
      </c>
      <c r="AA17">
        <f t="shared" si="19"/>
        <v>0.14749012832527711</v>
      </c>
      <c r="AB17">
        <f t="shared" si="20"/>
        <v>4952.3820990437571</v>
      </c>
      <c r="AC17">
        <f t="shared" si="12"/>
        <v>23344.958359290325</v>
      </c>
      <c r="AD17">
        <f t="shared" si="13"/>
        <v>17595.104172263807</v>
      </c>
      <c r="AE17">
        <f t="shared" si="21"/>
        <v>2595.1041722638074</v>
      </c>
      <c r="AF17">
        <v>0.36904535770723218</v>
      </c>
      <c r="AG17">
        <f t="shared" ca="1" si="22"/>
        <v>0.17451414312108174</v>
      </c>
      <c r="AH17">
        <f t="shared" si="23"/>
        <v>951.71946073446702</v>
      </c>
      <c r="AI17">
        <f t="shared" si="14"/>
        <v>0.3633209299891873</v>
      </c>
      <c r="AJ17">
        <f t="shared" si="24"/>
        <v>345.7795995628544</v>
      </c>
      <c r="AK17">
        <f t="shared" si="15"/>
        <v>2456.7923324386657</v>
      </c>
      <c r="AL17">
        <f t="shared" si="16"/>
        <v>17.195104172263811</v>
      </c>
    </row>
    <row r="18" spans="1:38" x14ac:dyDescent="0.3">
      <c r="A18" t="s">
        <v>51</v>
      </c>
      <c r="B18" t="s">
        <v>53</v>
      </c>
      <c r="C18">
        <f>SUMPRODUCT(survshiphr,Weight,vul)</f>
        <v>7.8367308689542892</v>
      </c>
      <c r="E18">
        <v>4</v>
      </c>
      <c r="F18">
        <f t="shared" si="17"/>
        <v>1444.3647452075579</v>
      </c>
      <c r="G18">
        <f t="shared" si="25"/>
        <v>1139.4173622688943</v>
      </c>
      <c r="H18">
        <f t="shared" si="18"/>
        <v>655.96226610424901</v>
      </c>
      <c r="I18">
        <f t="shared" si="18"/>
        <v>365.51983065274902</v>
      </c>
      <c r="J18">
        <f t="shared" si="18"/>
        <v>195.45184909311189</v>
      </c>
      <c r="K18">
        <f t="shared" si="18"/>
        <v>97.482108428266642</v>
      </c>
      <c r="L18">
        <f t="shared" si="18"/>
        <v>51.183727426747467</v>
      </c>
      <c r="M18">
        <f t="shared" si="18"/>
        <v>31.403808486077356</v>
      </c>
      <c r="N18">
        <f t="shared" si="18"/>
        <v>21.871356939456213</v>
      </c>
      <c r="O18">
        <f t="shared" si="18"/>
        <v>16.35241156104864</v>
      </c>
      <c r="P18">
        <f t="shared" si="18"/>
        <v>12.700050173758157</v>
      </c>
      <c r="Q18">
        <f t="shared" si="18"/>
        <v>10.085059796248537</v>
      </c>
      <c r="R18">
        <f t="shared" si="18"/>
        <v>8.1251859928777304</v>
      </c>
      <c r="S18">
        <f t="shared" si="18"/>
        <v>6.613827449828805</v>
      </c>
      <c r="T18">
        <f t="shared" si="18"/>
        <v>5.42553448706082</v>
      </c>
      <c r="U18">
        <f t="shared" si="18"/>
        <v>4.4779173010579152</v>
      </c>
      <c r="V18">
        <f t="shared" si="18"/>
        <v>3.7139392699093579</v>
      </c>
      <c r="W18">
        <f t="shared" si="18"/>
        <v>3.0926341142559877</v>
      </c>
      <c r="X18">
        <f t="shared" si="18"/>
        <v>2.5837665767843938</v>
      </c>
      <c r="Y18">
        <f t="shared" si="26"/>
        <v>13.513689004869438</v>
      </c>
      <c r="Z18">
        <f t="shared" si="11"/>
        <v>15842.241029540894</v>
      </c>
      <c r="AA18">
        <f t="shared" si="19"/>
        <v>0.16098775499244436</v>
      </c>
      <c r="AB18">
        <f t="shared" si="20"/>
        <v>4089.3410703348086</v>
      </c>
      <c r="AC18">
        <f t="shared" si="12"/>
        <v>23373.29539666211</v>
      </c>
      <c r="AD18">
        <f t="shared" si="13"/>
        <v>17878.165770828433</v>
      </c>
      <c r="AE18">
        <f t="shared" si="21"/>
        <v>2878.1657708284329</v>
      </c>
      <c r="AF18">
        <v>-0.20861067861178409</v>
      </c>
      <c r="AG18">
        <f t="shared" ca="1" si="22"/>
        <v>6.2941627619581234E-2</v>
      </c>
      <c r="AH18">
        <f t="shared" si="23"/>
        <v>598.69934698916677</v>
      </c>
      <c r="AI18">
        <f t="shared" si="14"/>
        <v>0.37651499393731658</v>
      </c>
      <c r="AJ18">
        <f t="shared" si="24"/>
        <v>225.41928100190151</v>
      </c>
      <c r="AK18">
        <f t="shared" si="15"/>
        <v>2787.9980584276723</v>
      </c>
      <c r="AL18">
        <f t="shared" si="16"/>
        <v>17.478165770828436</v>
      </c>
    </row>
    <row r="19" spans="1:38" x14ac:dyDescent="0.3">
      <c r="A19" t="s">
        <v>52</v>
      </c>
      <c r="B19" t="s">
        <v>54</v>
      </c>
      <c r="C19">
        <f>yprh*req*hr</f>
        <v>2203.8816590866436</v>
      </c>
      <c r="E19">
        <v>5</v>
      </c>
      <c r="F19">
        <f t="shared" si="17"/>
        <v>2093.5249731029271</v>
      </c>
      <c r="G19">
        <f t="shared" si="25"/>
        <v>693.17359096465862</v>
      </c>
      <c r="H19">
        <f t="shared" si="18"/>
        <v>630.64593829904288</v>
      </c>
      <c r="I19">
        <f t="shared" si="18"/>
        <v>380.12868959162336</v>
      </c>
      <c r="J19">
        <f t="shared" si="18"/>
        <v>216.32678725898603</v>
      </c>
      <c r="K19">
        <f t="shared" si="18"/>
        <v>118.47278198485363</v>
      </c>
      <c r="L19">
        <f t="shared" si="18"/>
        <v>60.587354747381823</v>
      </c>
      <c r="M19">
        <f t="shared" si="18"/>
        <v>32.54000827991419</v>
      </c>
      <c r="N19">
        <f t="shared" si="18"/>
        <v>20.352332216055164</v>
      </c>
      <c r="O19">
        <f t="shared" si="18"/>
        <v>14.402675729973797</v>
      </c>
      <c r="P19">
        <f t="shared" si="18"/>
        <v>10.911364847312029</v>
      </c>
      <c r="Q19">
        <f t="shared" si="18"/>
        <v>8.5671607589392647</v>
      </c>
      <c r="R19">
        <f t="shared" si="18"/>
        <v>6.8648388301593446</v>
      </c>
      <c r="S19">
        <f t="shared" si="18"/>
        <v>5.5723820252585421</v>
      </c>
      <c r="T19">
        <f t="shared" si="18"/>
        <v>4.5642751030730784</v>
      </c>
      <c r="U19">
        <f t="shared" si="18"/>
        <v>3.7637902157361212</v>
      </c>
      <c r="V19">
        <f t="shared" si="18"/>
        <v>3.1199928100907823</v>
      </c>
      <c r="W19">
        <f t="shared" si="18"/>
        <v>2.597174060166576</v>
      </c>
      <c r="X19">
        <f t="shared" si="18"/>
        <v>2.16934824028468</v>
      </c>
      <c r="Y19">
        <f t="shared" si="26"/>
        <v>11.341598467688751</v>
      </c>
      <c r="Z19">
        <f t="shared" si="11"/>
        <v>16692.264893925498</v>
      </c>
      <c r="AA19">
        <f t="shared" si="19"/>
        <v>0.16170204265977781</v>
      </c>
      <c r="AB19">
        <f t="shared" si="20"/>
        <v>4319.6270575341241</v>
      </c>
      <c r="AC19">
        <f t="shared" si="12"/>
        <v>22932.968413040657</v>
      </c>
      <c r="AD19">
        <f t="shared" si="13"/>
        <v>17893.399200914751</v>
      </c>
      <c r="AE19">
        <f t="shared" si="21"/>
        <v>2893.3992009147514</v>
      </c>
      <c r="AF19">
        <v>-0.15751346275297431</v>
      </c>
      <c r="AG19">
        <f t="shared" ca="1" si="22"/>
        <v>0.39342128161346818</v>
      </c>
      <c r="AH19">
        <f t="shared" si="23"/>
        <v>438.749576415967</v>
      </c>
      <c r="AI19">
        <f t="shared" si="14"/>
        <v>0.37723047653299829</v>
      </c>
      <c r="AJ19">
        <f t="shared" si="24"/>
        <v>165.50971179004637</v>
      </c>
      <c r="AK19">
        <f t="shared" si="15"/>
        <v>2827.1953161987331</v>
      </c>
      <c r="AL19">
        <f t="shared" si="16"/>
        <v>17.493399200914752</v>
      </c>
    </row>
    <row r="20" spans="1:38" x14ac:dyDescent="0.3">
      <c r="A20" t="s">
        <v>82</v>
      </c>
      <c r="B20" t="s">
        <v>77</v>
      </c>
      <c r="C20">
        <v>0.05</v>
      </c>
      <c r="E20">
        <v>6</v>
      </c>
      <c r="F20">
        <f t="shared" si="17"/>
        <v>2084.3602655974487</v>
      </c>
      <c r="G20">
        <f t="shared" si="25"/>
        <v>1004.6711351571087</v>
      </c>
      <c r="H20">
        <f t="shared" si="18"/>
        <v>383.59077332723598</v>
      </c>
      <c r="I20">
        <f t="shared" si="18"/>
        <v>365.30419862573018</v>
      </c>
      <c r="J20">
        <f t="shared" si="18"/>
        <v>224.82930942572253</v>
      </c>
      <c r="K20">
        <f t="shared" si="18"/>
        <v>131.02727900309847</v>
      </c>
      <c r="L20">
        <f t="shared" si="18"/>
        <v>73.574292853700314</v>
      </c>
      <c r="M20">
        <f t="shared" si="18"/>
        <v>38.486500130350201</v>
      </c>
      <c r="N20">
        <f t="shared" si="18"/>
        <v>21.071023811213735</v>
      </c>
      <c r="O20">
        <f t="shared" si="18"/>
        <v>13.39107524918462</v>
      </c>
      <c r="P20">
        <f t="shared" si="18"/>
        <v>9.6022501093369179</v>
      </c>
      <c r="Q20">
        <f t="shared" si="18"/>
        <v>7.3543178298074059</v>
      </c>
      <c r="R20">
        <f t="shared" si="18"/>
        <v>5.8266667129985503</v>
      </c>
      <c r="S20">
        <f t="shared" si="18"/>
        <v>4.7040185249598148</v>
      </c>
      <c r="T20">
        <f t="shared" si="18"/>
        <v>3.8422953858124904</v>
      </c>
      <c r="U20">
        <f t="shared" si="18"/>
        <v>3.1636284590159622</v>
      </c>
      <c r="V20">
        <f t="shared" si="18"/>
        <v>2.6201950259638092</v>
      </c>
      <c r="W20">
        <f t="shared" si="18"/>
        <v>2.1799697428909686</v>
      </c>
      <c r="X20">
        <f t="shared" si="18"/>
        <v>1.8202554883943021</v>
      </c>
      <c r="Y20">
        <f t="shared" si="26"/>
        <v>9.5111549205546169</v>
      </c>
      <c r="Z20">
        <f t="shared" si="11"/>
        <v>17169.624413892809</v>
      </c>
      <c r="AA20">
        <f t="shared" si="19"/>
        <v>0.14596234134143246</v>
      </c>
      <c r="AB20">
        <f t="shared" si="20"/>
        <v>4390.9306053805285</v>
      </c>
      <c r="AC20">
        <f t="shared" si="12"/>
        <v>22512.437735710977</v>
      </c>
      <c r="AD20">
        <f t="shared" si="13"/>
        <v>17563.628310677097</v>
      </c>
      <c r="AE20">
        <f t="shared" si="21"/>
        <v>2563.628310677097</v>
      </c>
      <c r="AF20">
        <v>0.28394882436998115</v>
      </c>
      <c r="AG20">
        <f t="shared" ca="1" si="22"/>
        <v>3.4395226314107331E-2</v>
      </c>
      <c r="AH20">
        <f t="shared" si="23"/>
        <v>360.73455401792012</v>
      </c>
      <c r="AI20">
        <f t="shared" si="14"/>
        <v>0.36186599474036096</v>
      </c>
      <c r="AJ20">
        <f t="shared" si="24"/>
        <v>130.53756822691514</v>
      </c>
      <c r="AK20">
        <f t="shared" si="15"/>
        <v>2511.4132833863309</v>
      </c>
      <c r="AL20">
        <f t="shared" si="16"/>
        <v>17.163628310677097</v>
      </c>
    </row>
    <row r="21" spans="1:38" x14ac:dyDescent="0.3">
      <c r="A21" t="s">
        <v>72</v>
      </c>
      <c r="B21" t="s">
        <v>78</v>
      </c>
      <c r="C21">
        <v>0.4</v>
      </c>
      <c r="E21">
        <v>7</v>
      </c>
      <c r="F21">
        <f t="shared" si="17"/>
        <v>1604.5086665392814</v>
      </c>
      <c r="G21">
        <f t="shared" si="25"/>
        <v>1001.2551176139198</v>
      </c>
      <c r="H21">
        <f t="shared" si="18"/>
        <v>558.13009155612963</v>
      </c>
      <c r="I21">
        <f t="shared" si="18"/>
        <v>224.25702448718579</v>
      </c>
      <c r="J21">
        <f t="shared" si="18"/>
        <v>219.09976664922036</v>
      </c>
      <c r="K21">
        <f t="shared" si="18"/>
        <v>138.44006158675478</v>
      </c>
      <c r="L21">
        <f t="shared" si="18"/>
        <v>82.81474539358517</v>
      </c>
      <c r="M21">
        <f t="shared" si="18"/>
        <v>47.588527532887198</v>
      </c>
      <c r="N21">
        <f t="shared" si="18"/>
        <v>25.381948100667547</v>
      </c>
      <c r="O21">
        <f t="shared" si="18"/>
        <v>14.121646154653041</v>
      </c>
      <c r="P21">
        <f t="shared" si="18"/>
        <v>9.0943314157854047</v>
      </c>
      <c r="Q21">
        <f t="shared" si="18"/>
        <v>6.5929156475628385</v>
      </c>
      <c r="R21">
        <f t="shared" si="18"/>
        <v>5.0953787411855869</v>
      </c>
      <c r="S21">
        <f t="shared" si="18"/>
        <v>4.0673905075618126</v>
      </c>
      <c r="T21">
        <f t="shared" si="18"/>
        <v>3.3043045540479632</v>
      </c>
      <c r="U21">
        <f t="shared" si="18"/>
        <v>2.7131167644491856</v>
      </c>
      <c r="V21">
        <f t="shared" si="18"/>
        <v>2.2436744023290713</v>
      </c>
      <c r="W21">
        <f t="shared" si="18"/>
        <v>1.8650830169003365</v>
      </c>
      <c r="X21">
        <f t="shared" si="18"/>
        <v>1.5565052234095227</v>
      </c>
      <c r="Y21">
        <f t="shared" si="26"/>
        <v>8.126464593395875</v>
      </c>
      <c r="Z21">
        <f t="shared" si="11"/>
        <v>16133.691724414424</v>
      </c>
      <c r="AA21">
        <f t="shared" si="19"/>
        <v>0.13785173611935789</v>
      </c>
      <c r="AB21">
        <f t="shared" si="20"/>
        <v>3960.2567604809128</v>
      </c>
      <c r="AC21">
        <f t="shared" si="12"/>
        <v>22273.749957319884</v>
      </c>
      <c r="AD21">
        <f t="shared" si="13"/>
        <v>17398.399589048684</v>
      </c>
      <c r="AE21">
        <f t="shared" si="21"/>
        <v>2398.399589048684</v>
      </c>
      <c r="AF21">
        <v>0.25855048692085564</v>
      </c>
      <c r="AG21">
        <f t="shared" ca="1" si="22"/>
        <v>7.6850850084827357E-3</v>
      </c>
      <c r="AH21">
        <f t="shared" si="23"/>
        <v>305.93794117827662</v>
      </c>
      <c r="AI21">
        <f t="shared" si="14"/>
        <v>0.35427046742800461</v>
      </c>
      <c r="AJ21">
        <f t="shared" si="24"/>
        <v>108.38477742518944</v>
      </c>
      <c r="AK21">
        <f t="shared" si="15"/>
        <v>2355.045678078608</v>
      </c>
      <c r="AL21">
        <f t="shared" si="16"/>
        <v>16.998399589048685</v>
      </c>
    </row>
    <row r="22" spans="1:38" x14ac:dyDescent="0.3">
      <c r="A22" t="s">
        <v>73</v>
      </c>
      <c r="B22" t="s">
        <v>79</v>
      </c>
      <c r="C22">
        <v>20</v>
      </c>
      <c r="E22">
        <v>8</v>
      </c>
      <c r="F22">
        <f t="shared" si="17"/>
        <v>1597.6952344903762</v>
      </c>
      <c r="G22">
        <f t="shared" si="25"/>
        <v>771.14043907639211</v>
      </c>
      <c r="H22">
        <f t="shared" si="18"/>
        <v>557.34252309044234</v>
      </c>
      <c r="I22">
        <f t="shared" si="18"/>
        <v>327.84210107489173</v>
      </c>
      <c r="J22">
        <f t="shared" si="18"/>
        <v>135.46459580279145</v>
      </c>
      <c r="K22">
        <f t="shared" si="18"/>
        <v>136.04839587232291</v>
      </c>
      <c r="L22">
        <f t="shared" si="18"/>
        <v>88.286023452466722</v>
      </c>
      <c r="M22">
        <f t="shared" si="18"/>
        <v>54.059753301613739</v>
      </c>
      <c r="N22">
        <f t="shared" si="18"/>
        <v>31.678058516649411</v>
      </c>
      <c r="O22">
        <f t="shared" si="18"/>
        <v>17.170754941413914</v>
      </c>
      <c r="P22">
        <f t="shared" si="18"/>
        <v>9.6809721637228652</v>
      </c>
      <c r="Q22">
        <f t="shared" si="18"/>
        <v>6.3032054968657141</v>
      </c>
      <c r="R22">
        <f t="shared" si="18"/>
        <v>4.611079430291861</v>
      </c>
      <c r="S22">
        <f t="shared" si="18"/>
        <v>3.5905938245316555</v>
      </c>
      <c r="T22">
        <f t="shared" si="18"/>
        <v>2.8841850237902551</v>
      </c>
      <c r="U22">
        <f t="shared" si="18"/>
        <v>2.3553500283549549</v>
      </c>
      <c r="V22">
        <f t="shared" si="18"/>
        <v>1.942412824088785</v>
      </c>
      <c r="W22">
        <f t="shared" si="18"/>
        <v>1.6122182757583667</v>
      </c>
      <c r="X22">
        <f t="shared" si="18"/>
        <v>1.3443065539106396</v>
      </c>
      <c r="Y22">
        <f t="shared" si="26"/>
        <v>7.0101435652731796</v>
      </c>
      <c r="Z22">
        <f t="shared" si="11"/>
        <v>16010.214556820614</v>
      </c>
      <c r="AA22">
        <f t="shared" si="19"/>
        <v>0.13673628896621967</v>
      </c>
      <c r="AB22">
        <f t="shared" si="20"/>
        <v>3758.0623468059498</v>
      </c>
      <c r="AC22">
        <f t="shared" si="12"/>
        <v>21957.68386151543</v>
      </c>
      <c r="AD22">
        <f t="shared" si="13"/>
        <v>17375.918630979075</v>
      </c>
      <c r="AE22">
        <f t="shared" si="21"/>
        <v>2375.9186309790748</v>
      </c>
      <c r="AF22">
        <v>0.13557223380119687</v>
      </c>
      <c r="AG22">
        <f t="shared" ca="1" si="22"/>
        <v>0.20026487063764351</v>
      </c>
      <c r="AH22">
        <f t="shared" si="23"/>
        <v>270.72125449306873</v>
      </c>
      <c r="AI22">
        <f t="shared" si="14"/>
        <v>0.35324258081206189</v>
      </c>
      <c r="AJ22">
        <f t="shared" si="24"/>
        <v>95.630274617810599</v>
      </c>
      <c r="AK22">
        <f t="shared" si="15"/>
        <v>2337.6665211319505</v>
      </c>
      <c r="AL22">
        <f t="shared" si="16"/>
        <v>16.975918630979077</v>
      </c>
    </row>
    <row r="23" spans="1:38" x14ac:dyDescent="0.3">
      <c r="A23" t="s">
        <v>74</v>
      </c>
      <c r="B23" t="s">
        <v>80</v>
      </c>
      <c r="C23">
        <v>5</v>
      </c>
      <c r="E23">
        <v>9</v>
      </c>
      <c r="F23">
        <f t="shared" si="17"/>
        <v>1723.0147205281987</v>
      </c>
      <c r="G23">
        <f t="shared" si="25"/>
        <v>767.919194028525</v>
      </c>
      <c r="H23">
        <f t="shared" si="18"/>
        <v>429.3681867495161</v>
      </c>
      <c r="I23">
        <f t="shared" si="18"/>
        <v>327.59165851455799</v>
      </c>
      <c r="J23">
        <f t="shared" si="18"/>
        <v>198.22940013143975</v>
      </c>
      <c r="K23">
        <f t="shared" si="18"/>
        <v>84.212373236298021</v>
      </c>
      <c r="L23">
        <f t="shared" si="18"/>
        <v>86.867052487256458</v>
      </c>
      <c r="M23">
        <f t="shared" si="18"/>
        <v>57.703779596004182</v>
      </c>
      <c r="N23">
        <f t="shared" si="18"/>
        <v>36.03155513017591</v>
      </c>
      <c r="O23">
        <f t="shared" si="18"/>
        <v>21.457496678840261</v>
      </c>
      <c r="P23">
        <f t="shared" si="18"/>
        <v>11.786393641262638</v>
      </c>
      <c r="Q23">
        <f t="shared" si="18"/>
        <v>6.7184429890225532</v>
      </c>
      <c r="R23">
        <f t="shared" si="18"/>
        <v>4.4141408018418788</v>
      </c>
      <c r="S23">
        <f t="shared" si="18"/>
        <v>3.2535124032617033</v>
      </c>
      <c r="T23">
        <f t="shared" si="18"/>
        <v>2.5493758332711822</v>
      </c>
      <c r="U23">
        <f t="shared" si="18"/>
        <v>2.0585387233989914</v>
      </c>
      <c r="V23">
        <f t="shared" si="18"/>
        <v>1.6884538152861768</v>
      </c>
      <c r="W23">
        <f t="shared" si="18"/>
        <v>1.3975466860999421</v>
      </c>
      <c r="X23">
        <f t="shared" si="18"/>
        <v>1.1635494571895215</v>
      </c>
      <c r="Y23">
        <f t="shared" si="26"/>
        <v>6.0561553841082594</v>
      </c>
      <c r="Z23">
        <f t="shared" si="11"/>
        <v>16325.369900588554</v>
      </c>
      <c r="AA23">
        <f t="shared" si="19"/>
        <v>0.12739305469177015</v>
      </c>
      <c r="AB23">
        <f t="shared" si="20"/>
        <v>3773.4815268155558</v>
      </c>
      <c r="AC23">
        <f t="shared" si="12"/>
        <v>21544.022646497324</v>
      </c>
      <c r="AD23">
        <f t="shared" si="13"/>
        <v>17189.870056215939</v>
      </c>
      <c r="AE23">
        <f t="shared" si="21"/>
        <v>2189.8700562159393</v>
      </c>
      <c r="AF23">
        <v>0.39896911834567089</v>
      </c>
      <c r="AG23">
        <f t="shared" ca="1" si="22"/>
        <v>-3.425385935937018E-3</v>
      </c>
      <c r="AH23">
        <f t="shared" si="23"/>
        <v>252.24395330313189</v>
      </c>
      <c r="AI23">
        <f t="shared" si="14"/>
        <v>0.34478870556751112</v>
      </c>
      <c r="AJ23">
        <f t="shared" si="24"/>
        <v>86.970866146618562</v>
      </c>
      <c r="AK23">
        <f t="shared" si="15"/>
        <v>2155.0817097572917</v>
      </c>
      <c r="AL23">
        <f t="shared" si="16"/>
        <v>16.789870056215943</v>
      </c>
    </row>
    <row r="24" spans="1:38" x14ac:dyDescent="0.3">
      <c r="A24" t="s">
        <v>75</v>
      </c>
      <c r="B24" t="s">
        <v>81</v>
      </c>
      <c r="C24">
        <v>0.5</v>
      </c>
      <c r="E24">
        <v>10</v>
      </c>
      <c r="F24">
        <f t="shared" si="17"/>
        <v>1460.1947084240069</v>
      </c>
      <c r="G24">
        <f t="shared" si="25"/>
        <v>828.63488901916526</v>
      </c>
      <c r="H24">
        <f t="shared" si="18"/>
        <v>428.5554445916614</v>
      </c>
      <c r="I24">
        <f t="shared" si="18"/>
        <v>253.74073790652272</v>
      </c>
      <c r="J24">
        <f t="shared" si="18"/>
        <v>199.6954411072268</v>
      </c>
      <c r="K24">
        <f t="shared" si="18"/>
        <v>124.4148295291478</v>
      </c>
      <c r="L24">
        <f t="shared" si="18"/>
        <v>54.32053905446918</v>
      </c>
      <c r="M24">
        <f t="shared" si="18"/>
        <v>57.373765687637935</v>
      </c>
      <c r="N24">
        <f t="shared" si="18"/>
        <v>38.870039504735558</v>
      </c>
      <c r="O24">
        <f t="shared" si="18"/>
        <v>24.667971049772657</v>
      </c>
      <c r="P24">
        <f t="shared" si="18"/>
        <v>14.887295643842309</v>
      </c>
      <c r="Q24">
        <f t="shared" si="18"/>
        <v>8.267699249731324</v>
      </c>
      <c r="R24">
        <f t="shared" si="18"/>
        <v>4.7556824543682703</v>
      </c>
      <c r="S24">
        <f t="shared" si="18"/>
        <v>3.1481762646982419</v>
      </c>
      <c r="T24">
        <f t="shared" si="18"/>
        <v>2.3349919926980567</v>
      </c>
      <c r="U24">
        <f t="shared" si="18"/>
        <v>1.8392330651665889</v>
      </c>
      <c r="V24">
        <f t="shared" si="18"/>
        <v>1.4916293460868053</v>
      </c>
      <c r="W24">
        <f t="shared" si="18"/>
        <v>1.2279565049201664</v>
      </c>
      <c r="X24">
        <f t="shared" si="18"/>
        <v>1.0195229117394575</v>
      </c>
      <c r="Y24">
        <f t="shared" si="26"/>
        <v>5.290160124470213</v>
      </c>
      <c r="Z24">
        <f t="shared" si="11"/>
        <v>15933.901087497783</v>
      </c>
      <c r="AA24">
        <f t="shared" si="19"/>
        <v>0.11600609090042506</v>
      </c>
      <c r="AB24">
        <f t="shared" si="20"/>
        <v>3514.7307134320677</v>
      </c>
      <c r="AC24">
        <f t="shared" si="12"/>
        <v>21170.74195798147</v>
      </c>
      <c r="AD24">
        <f t="shared" si="13"/>
        <v>16968.442707120925</v>
      </c>
      <c r="AE24">
        <f t="shared" si="21"/>
        <v>1968.4427071209248</v>
      </c>
      <c r="AF24">
        <v>0.25000584919659713</v>
      </c>
      <c r="AG24">
        <f t="shared" ca="1" si="22"/>
        <v>-0.32449047601305175</v>
      </c>
      <c r="AH24">
        <f t="shared" si="23"/>
        <v>233.87606213943053</v>
      </c>
      <c r="AI24">
        <f t="shared" si="14"/>
        <v>0.33485410934168985</v>
      </c>
      <c r="AJ24">
        <f t="shared" si="24"/>
        <v>78.314360484040719</v>
      </c>
      <c r="AK24">
        <f t="shared" si="15"/>
        <v>1937.1169629273086</v>
      </c>
      <c r="AL24">
        <f t="shared" si="16"/>
        <v>16.568442707120926</v>
      </c>
    </row>
    <row r="25" spans="1:38" x14ac:dyDescent="0.3">
      <c r="A25" t="s">
        <v>76</v>
      </c>
      <c r="B25" t="s">
        <v>83</v>
      </c>
      <c r="C25">
        <v>1E-3</v>
      </c>
      <c r="E25">
        <v>11</v>
      </c>
      <c r="F25">
        <f t="shared" si="17"/>
        <v>1599.5805304361097</v>
      </c>
      <c r="G25">
        <f t="shared" si="25"/>
        <v>702.73681507908088</v>
      </c>
      <c r="H25">
        <f t="shared" si="18"/>
        <v>463.72916771860372</v>
      </c>
      <c r="I25">
        <f t="shared" si="18"/>
        <v>254.92587411521779</v>
      </c>
      <c r="J25">
        <f t="shared" si="18"/>
        <v>156.20379810956592</v>
      </c>
      <c r="K25">
        <f t="shared" si="18"/>
        <v>126.78903993599302</v>
      </c>
      <c r="L25">
        <f t="shared" si="18"/>
        <v>81.244649750788227</v>
      </c>
      <c r="M25">
        <f t="shared" si="18"/>
        <v>36.33282036953922</v>
      </c>
      <c r="N25">
        <f t="shared" si="18"/>
        <v>39.144189331778819</v>
      </c>
      <c r="O25">
        <f t="shared" si="18"/>
        <v>26.955174429543323</v>
      </c>
      <c r="P25">
        <f t="shared" si="18"/>
        <v>17.336647593555085</v>
      </c>
      <c r="Q25">
        <f t="shared" si="18"/>
        <v>10.578522529729756</v>
      </c>
      <c r="R25">
        <f t="shared" si="18"/>
        <v>5.9284453661337624</v>
      </c>
      <c r="S25">
        <f t="shared" si="18"/>
        <v>3.4359102459424982</v>
      </c>
      <c r="T25">
        <f t="shared" si="18"/>
        <v>2.2888159385795306</v>
      </c>
      <c r="U25">
        <f t="shared" si="18"/>
        <v>1.7065111946594274</v>
      </c>
      <c r="V25">
        <f t="shared" si="18"/>
        <v>1.3500842866306182</v>
      </c>
      <c r="W25">
        <f t="shared" si="18"/>
        <v>1.0989501205525365</v>
      </c>
      <c r="X25">
        <f t="shared" si="18"/>
        <v>0.90748129762836216</v>
      </c>
      <c r="Y25">
        <f t="shared" si="26"/>
        <v>4.6836186918804694</v>
      </c>
      <c r="Z25">
        <f t="shared" si="11"/>
        <v>15495.135234119771</v>
      </c>
      <c r="AA25">
        <f t="shared" si="19"/>
        <v>0.10941127872302486</v>
      </c>
      <c r="AB25">
        <f t="shared" si="20"/>
        <v>3536.9570465415122</v>
      </c>
      <c r="AC25">
        <f t="shared" si="12"/>
        <v>20929.589421058448</v>
      </c>
      <c r="AD25">
        <f t="shared" si="13"/>
        <v>16842.791337501079</v>
      </c>
      <c r="AE25">
        <f t="shared" si="21"/>
        <v>1842.7913375010794</v>
      </c>
      <c r="AF25">
        <v>-1.31122281472884E-2</v>
      </c>
      <c r="AG25">
        <f t="shared" ca="1" si="22"/>
        <v>0.31450300923271901</v>
      </c>
      <c r="AH25">
        <f t="shared" si="23"/>
        <v>213.79387921608071</v>
      </c>
      <c r="AI25">
        <f t="shared" si="14"/>
        <v>0.32928034831158004</v>
      </c>
      <c r="AJ25">
        <f t="shared" si="24"/>
        <v>70.398123015154923</v>
      </c>
      <c r="AK25">
        <f t="shared" si="15"/>
        <v>1814.6320882950174</v>
      </c>
      <c r="AL25">
        <f t="shared" si="16"/>
        <v>16.442791337501081</v>
      </c>
    </row>
    <row r="26" spans="1:38" x14ac:dyDescent="0.3">
      <c r="A26" t="s">
        <v>63</v>
      </c>
      <c r="B26">
        <f>SUM(AE15:AE114)</f>
        <v>255008.77198950871</v>
      </c>
      <c r="E26">
        <v>12</v>
      </c>
      <c r="F26">
        <f t="shared" si="17"/>
        <v>1859.2819558366386</v>
      </c>
      <c r="G26">
        <f t="shared" si="25"/>
        <v>770.13375037976698</v>
      </c>
      <c r="H26">
        <f t="shared" si="18"/>
        <v>393.90634093149799</v>
      </c>
      <c r="I26">
        <f t="shared" si="18"/>
        <v>276.89264654162463</v>
      </c>
      <c r="J26">
        <f t="shared" si="18"/>
        <v>157.82180163650281</v>
      </c>
      <c r="K26">
        <f t="shared" si="18"/>
        <v>99.834399535379532</v>
      </c>
      <c r="L26">
        <f t="shared" si="18"/>
        <v>83.380426077181568</v>
      </c>
      <c r="M26">
        <f t="shared" si="18"/>
        <v>54.735666290183055</v>
      </c>
      <c r="N26">
        <f t="shared" si="18"/>
        <v>24.970738381167976</v>
      </c>
      <c r="O26">
        <f t="shared" si="18"/>
        <v>27.345874486287659</v>
      </c>
      <c r="P26">
        <f t="shared" si="18"/>
        <v>19.084531817706623</v>
      </c>
      <c r="Q26">
        <f t="shared" si="18"/>
        <v>12.410462846064901</v>
      </c>
      <c r="R26">
        <f t="shared" si="18"/>
        <v>7.6418497022822489</v>
      </c>
      <c r="S26">
        <f t="shared" si="18"/>
        <v>4.3150861632956286</v>
      </c>
      <c r="T26">
        <f t="shared" si="18"/>
        <v>2.5166041812680153</v>
      </c>
      <c r="U26">
        <f t="shared" si="18"/>
        <v>1.6852215076883725</v>
      </c>
      <c r="V26">
        <f t="shared" si="18"/>
        <v>1.2619914931594278</v>
      </c>
      <c r="W26">
        <f t="shared" si="18"/>
        <v>1.0020783873647201</v>
      </c>
      <c r="X26">
        <f t="shared" si="18"/>
        <v>0.81819508867687307</v>
      </c>
      <c r="Y26">
        <f t="shared" si="26"/>
        <v>4.1811456672781482</v>
      </c>
      <c r="Z26">
        <f t="shared" si="11"/>
        <v>15471.922909165629</v>
      </c>
      <c r="AA26">
        <f t="shared" si="19"/>
        <v>0.10427266628905649</v>
      </c>
      <c r="AB26">
        <f t="shared" si="20"/>
        <v>3803.2207669510162</v>
      </c>
      <c r="AC26">
        <f t="shared" si="12"/>
        <v>20917.619824591609</v>
      </c>
      <c r="AD26">
        <f t="shared" si="13"/>
        <v>16746.167539463062</v>
      </c>
      <c r="AE26">
        <f t="shared" si="21"/>
        <v>1746.167539463062</v>
      </c>
      <c r="AF26">
        <v>-0.51438455314845644</v>
      </c>
      <c r="AG26">
        <f t="shared" ca="1" si="22"/>
        <v>0.14210376182485926</v>
      </c>
      <c r="AH26">
        <f t="shared" si="23"/>
        <v>197.62854402279123</v>
      </c>
      <c r="AI26">
        <f t="shared" si="14"/>
        <v>0.32502654854272639</v>
      </c>
      <c r="AJ26">
        <f t="shared" si="24"/>
        <v>64.234523557252089</v>
      </c>
      <c r="AK26">
        <f t="shared" si="15"/>
        <v>1720.4737300401612</v>
      </c>
      <c r="AL26">
        <f t="shared" si="16"/>
        <v>16.346167539463064</v>
      </c>
    </row>
    <row r="27" spans="1:38" x14ac:dyDescent="0.3">
      <c r="A27" t="s">
        <v>84</v>
      </c>
      <c r="B27">
        <f>B26/'Age Structure (2)'!B26</f>
        <v>1</v>
      </c>
      <c r="E27">
        <v>13</v>
      </c>
      <c r="F27">
        <f t="shared" si="17"/>
        <v>2406.0578995222854</v>
      </c>
      <c r="G27">
        <f t="shared" si="25"/>
        <v>895.45555165755945</v>
      </c>
      <c r="H27">
        <f t="shared" si="18"/>
        <v>432.22546489362736</v>
      </c>
      <c r="I27">
        <f t="shared" si="18"/>
        <v>235.89224214906358</v>
      </c>
      <c r="J27">
        <f t="shared" si="18"/>
        <v>172.17309476818431</v>
      </c>
      <c r="K27">
        <f t="shared" si="18"/>
        <v>101.38710324563202</v>
      </c>
      <c r="L27">
        <f t="shared" si="18"/>
        <v>66.013369313928536</v>
      </c>
      <c r="M27">
        <f t="shared" si="18"/>
        <v>56.489954492283395</v>
      </c>
      <c r="N27">
        <f t="shared" si="18"/>
        <v>37.832337749394362</v>
      </c>
      <c r="O27">
        <f t="shared" si="18"/>
        <v>17.544097190859414</v>
      </c>
      <c r="P27">
        <f t="shared" si="18"/>
        <v>19.472165277979062</v>
      </c>
      <c r="Q27">
        <f t="shared" si="18"/>
        <v>13.74016778008334</v>
      </c>
      <c r="R27">
        <f t="shared" si="18"/>
        <v>9.0167897963574077</v>
      </c>
      <c r="S27">
        <f t="shared" si="18"/>
        <v>5.5942188127611017</v>
      </c>
      <c r="T27">
        <f t="shared" si="18"/>
        <v>3.1787480219996436</v>
      </c>
      <c r="U27">
        <f t="shared" si="18"/>
        <v>1.8636116389535184</v>
      </c>
      <c r="V27">
        <f t="shared" si="18"/>
        <v>1.2534276290597188</v>
      </c>
      <c r="W27">
        <f t="shared" si="18"/>
        <v>0.94209060340276152</v>
      </c>
      <c r="X27">
        <f t="shared" si="18"/>
        <v>0.7503715345691202</v>
      </c>
      <c r="Y27">
        <f t="shared" si="26"/>
        <v>3.7601545050764114</v>
      </c>
      <c r="Z27">
        <f t="shared" si="11"/>
        <v>15183.615740415484</v>
      </c>
      <c r="AA27">
        <f t="shared" si="19"/>
        <v>0.10558111489943453</v>
      </c>
      <c r="AB27">
        <f t="shared" si="20"/>
        <v>4480.6428605830615</v>
      </c>
      <c r="AC27">
        <f t="shared" si="12"/>
        <v>21423.419163068058</v>
      </c>
      <c r="AD27">
        <f t="shared" si="13"/>
        <v>16770.66556830746</v>
      </c>
      <c r="AE27">
        <f t="shared" si="21"/>
        <v>1770.6655683074605</v>
      </c>
      <c r="AF27">
        <v>-0.12150817249876668</v>
      </c>
      <c r="AG27">
        <f t="shared" ca="1" si="22"/>
        <v>0.16310923549957326</v>
      </c>
      <c r="AH27">
        <f t="shared" si="23"/>
        <v>184.83795851340369</v>
      </c>
      <c r="AI27">
        <f t="shared" si="14"/>
        <v>0.32610236522837333</v>
      </c>
      <c r="AJ27">
        <f t="shared" si="24"/>
        <v>60.276095455204889</v>
      </c>
      <c r="AK27">
        <f t="shared" si="15"/>
        <v>1746.5551301253786</v>
      </c>
      <c r="AL27">
        <f t="shared" si="16"/>
        <v>16.370665568307462</v>
      </c>
    </row>
    <row r="28" spans="1:38" x14ac:dyDescent="0.3">
      <c r="E28">
        <v>14</v>
      </c>
      <c r="F28">
        <f t="shared" si="17"/>
        <v>1958.6278875801277</v>
      </c>
      <c r="G28">
        <f t="shared" si="25"/>
        <v>1158.6960638477321</v>
      </c>
      <c r="H28">
        <f t="shared" si="18"/>
        <v>502.40018539178374</v>
      </c>
      <c r="I28">
        <f t="shared" si="18"/>
        <v>258.6467784500839</v>
      </c>
      <c r="J28">
        <f t="shared" si="18"/>
        <v>146.51575010386529</v>
      </c>
      <c r="K28">
        <f t="shared" si="18"/>
        <v>110.46253341766257</v>
      </c>
      <c r="L28">
        <f t="shared" si="18"/>
        <v>66.947187263567699</v>
      </c>
      <c r="M28">
        <f t="shared" si="18"/>
        <v>44.660252740723564</v>
      </c>
      <c r="N28">
        <f t="shared" si="18"/>
        <v>38.98870385547275</v>
      </c>
      <c r="O28">
        <f t="shared" si="18"/>
        <v>26.542016337664101</v>
      </c>
      <c r="P28">
        <f t="shared" si="18"/>
        <v>12.474482450511791</v>
      </c>
      <c r="Q28">
        <f t="shared" si="18"/>
        <v>13.998860539150408</v>
      </c>
      <c r="R28">
        <f t="shared" si="18"/>
        <v>9.9683482340564211</v>
      </c>
      <c r="S28">
        <f t="shared" si="18"/>
        <v>6.5911264077765752</v>
      </c>
      <c r="T28">
        <f t="shared" si="18"/>
        <v>4.1150252921937938</v>
      </c>
      <c r="U28">
        <f t="shared" si="18"/>
        <v>2.3505138615135617</v>
      </c>
      <c r="V28">
        <f t="shared" si="18"/>
        <v>1.3840881285440656</v>
      </c>
      <c r="W28">
        <f t="shared" si="18"/>
        <v>0.93433249633108628</v>
      </c>
      <c r="X28">
        <f t="shared" si="18"/>
        <v>0.70442244895358652</v>
      </c>
      <c r="Y28">
        <f t="shared" si="26"/>
        <v>3.3875314980358429</v>
      </c>
      <c r="Z28">
        <f t="shared" si="11"/>
        <v>15035.747577006323</v>
      </c>
      <c r="AA28">
        <f t="shared" si="19"/>
        <v>0.11997838761733016</v>
      </c>
      <c r="AB28">
        <f t="shared" si="20"/>
        <v>4368.3960903457491</v>
      </c>
      <c r="AC28">
        <f t="shared" si="12"/>
        <v>22145.76204771443</v>
      </c>
      <c r="AD28">
        <f t="shared" si="13"/>
        <v>17045.035927455585</v>
      </c>
      <c r="AE28">
        <f t="shared" si="21"/>
        <v>2045.0359274555849</v>
      </c>
      <c r="AF28">
        <v>-0.20973579042808496</v>
      </c>
      <c r="AG28">
        <f t="shared" ca="1" si="22"/>
        <v>-0.18328707359569435</v>
      </c>
      <c r="AH28">
        <f t="shared" si="23"/>
        <v>179.74673576297079</v>
      </c>
      <c r="AI28">
        <f t="shared" si="14"/>
        <v>0.33827456867711631</v>
      </c>
      <c r="AJ28">
        <f t="shared" si="24"/>
        <v>60.803749511338538</v>
      </c>
      <c r="AK28">
        <f t="shared" si="15"/>
        <v>2020.7144276510494</v>
      </c>
      <c r="AL28">
        <f t="shared" si="16"/>
        <v>16.645035927455588</v>
      </c>
    </row>
    <row r="29" spans="1:38" x14ac:dyDescent="0.3">
      <c r="E29">
        <v>15</v>
      </c>
      <c r="F29">
        <f t="shared" si="17"/>
        <v>2043.8092145416708</v>
      </c>
      <c r="G29">
        <f t="shared" si="25"/>
        <v>942.38106511048886</v>
      </c>
      <c r="H29">
        <f t="shared" si="18"/>
        <v>647.81218405060542</v>
      </c>
      <c r="I29">
        <f t="shared" si="18"/>
        <v>298.17127069055772</v>
      </c>
      <c r="J29">
        <f t="shared" si="18"/>
        <v>158.68103187772428</v>
      </c>
      <c r="K29">
        <f t="shared" si="18"/>
        <v>92.652446966766036</v>
      </c>
      <c r="L29">
        <f t="shared" si="18"/>
        <v>71.826408278450373</v>
      </c>
      <c r="M29">
        <f t="shared" si="18"/>
        <v>44.582524870264471</v>
      </c>
      <c r="N29">
        <f t="shared" si="18"/>
        <v>30.335378461519475</v>
      </c>
      <c r="O29">
        <f t="shared" si="18"/>
        <v>26.917124363444987</v>
      </c>
      <c r="P29">
        <f t="shared" si="18"/>
        <v>18.570432113462108</v>
      </c>
      <c r="Q29">
        <f t="shared" si="18"/>
        <v>8.8243860249790753</v>
      </c>
      <c r="R29">
        <f t="shared" si="18"/>
        <v>9.993079940318518</v>
      </c>
      <c r="S29">
        <f t="shared" si="18"/>
        <v>7.1697043210683589</v>
      </c>
      <c r="T29">
        <f t="shared" si="18"/>
        <v>4.7704525977256393</v>
      </c>
      <c r="U29">
        <f t="shared" si="18"/>
        <v>2.9939441684252528</v>
      </c>
      <c r="V29">
        <f t="shared" si="18"/>
        <v>1.7176469145366409</v>
      </c>
      <c r="W29">
        <f t="shared" si="18"/>
        <v>1.0151434372628958</v>
      </c>
      <c r="X29">
        <f t="shared" si="18"/>
        <v>0.68738886469626292</v>
      </c>
      <c r="Y29">
        <f t="shared" si="26"/>
        <v>3.0237141040074271</v>
      </c>
      <c r="Z29">
        <f t="shared" si="11"/>
        <v>15258.033989686994</v>
      </c>
      <c r="AA29">
        <f t="shared" si="19"/>
        <v>0.13961274337330798</v>
      </c>
      <c r="AB29">
        <f t="shared" si="20"/>
        <v>4415.9345416979741</v>
      </c>
      <c r="AC29">
        <f t="shared" si="12"/>
        <v>22655.666327896197</v>
      </c>
      <c r="AD29">
        <f t="shared" si="13"/>
        <v>17434.009958271912</v>
      </c>
      <c r="AE29">
        <f t="shared" si="21"/>
        <v>2434.0099582719122</v>
      </c>
      <c r="AF29">
        <v>0.37604517413554894</v>
      </c>
      <c r="AG29">
        <f t="shared" ca="1" si="22"/>
        <v>3.123258191260906E-2</v>
      </c>
      <c r="AH29">
        <f t="shared" si="23"/>
        <v>190.90908926403787</v>
      </c>
      <c r="AI29">
        <f t="shared" si="14"/>
        <v>0.35590141958398325</v>
      </c>
      <c r="AJ29">
        <f t="shared" si="24"/>
        <v>67.944815880556462</v>
      </c>
      <c r="AK29">
        <f t="shared" si="15"/>
        <v>2406.8320319196896</v>
      </c>
      <c r="AL29">
        <f t="shared" si="16"/>
        <v>17.034009958271913</v>
      </c>
    </row>
    <row r="30" spans="1:38" x14ac:dyDescent="0.3">
      <c r="E30">
        <v>16</v>
      </c>
      <c r="F30">
        <f t="shared" si="17"/>
        <v>1450.8103312886649</v>
      </c>
      <c r="G30">
        <f t="shared" si="25"/>
        <v>982.16425886778632</v>
      </c>
      <c r="H30">
        <f t="shared" si="18"/>
        <v>524.34377583654577</v>
      </c>
      <c r="I30">
        <f t="shared" si="18"/>
        <v>380.13146244305904</v>
      </c>
      <c r="J30">
        <f t="shared" si="18"/>
        <v>179.83572056518167</v>
      </c>
      <c r="K30">
        <f t="shared" si="18"/>
        <v>98.35313587916815</v>
      </c>
      <c r="L30">
        <f t="shared" si="18"/>
        <v>58.972108382211118</v>
      </c>
      <c r="M30">
        <f t="shared" si="18"/>
        <v>46.79368816906225</v>
      </c>
      <c r="N30">
        <f t="shared" si="18"/>
        <v>29.617405391333524</v>
      </c>
      <c r="O30">
        <f t="shared" si="18"/>
        <v>20.480215796276912</v>
      </c>
      <c r="P30">
        <f t="shared" si="18"/>
        <v>18.415353298355697</v>
      </c>
      <c r="Q30">
        <f t="shared" si="18"/>
        <v>12.84484156776775</v>
      </c>
      <c r="R30">
        <f t="shared" si="18"/>
        <v>6.1592040990840271</v>
      </c>
      <c r="S30">
        <f t="shared" si="18"/>
        <v>7.0275430392926337</v>
      </c>
      <c r="T30">
        <f t="shared" si="18"/>
        <v>5.0736719849987226</v>
      </c>
      <c r="U30">
        <f t="shared" si="18"/>
        <v>3.3935054727143057</v>
      </c>
      <c r="V30">
        <f t="shared" si="18"/>
        <v>2.1390951657497443</v>
      </c>
      <c r="W30">
        <f t="shared" si="18"/>
        <v>1.2317174455769551</v>
      </c>
      <c r="X30">
        <f t="shared" si="18"/>
        <v>0.73019798176811357</v>
      </c>
      <c r="Y30">
        <f t="shared" si="26"/>
        <v>2.6810882113098993</v>
      </c>
      <c r="Z30">
        <f t="shared" si="11"/>
        <v>16235.910911650881</v>
      </c>
      <c r="AA30">
        <f t="shared" si="19"/>
        <v>0.14728564944130498</v>
      </c>
      <c r="AB30">
        <f t="shared" si="20"/>
        <v>3831.1983208859078</v>
      </c>
      <c r="AC30">
        <f t="shared" si="12"/>
        <v>22510.502419867986</v>
      </c>
      <c r="AD30">
        <f t="shared" si="13"/>
        <v>17590.884907908563</v>
      </c>
      <c r="AE30">
        <f t="shared" si="21"/>
        <v>2590.884907908563</v>
      </c>
      <c r="AF30">
        <v>-0.27060282544530012</v>
      </c>
      <c r="AG30">
        <f t="shared" ca="1" si="22"/>
        <v>0.15648829567194014</v>
      </c>
      <c r="AH30">
        <f t="shared" si="23"/>
        <v>215.79614622800341</v>
      </c>
      <c r="AI30">
        <f t="shared" si="14"/>
        <v>0.36312575345149056</v>
      </c>
      <c r="AJ30">
        <f t="shared" si="24"/>
        <v>78.361138190971772</v>
      </c>
      <c r="AK30">
        <f t="shared" si="15"/>
        <v>2559.5404526321745</v>
      </c>
      <c r="AL30">
        <f t="shared" si="16"/>
        <v>17.190884907908565</v>
      </c>
    </row>
    <row r="31" spans="1:38" x14ac:dyDescent="0.3">
      <c r="E31">
        <v>17</v>
      </c>
      <c r="F31">
        <f t="shared" si="17"/>
        <v>2188.6055689224654</v>
      </c>
      <c r="G31">
        <f t="shared" si="25"/>
        <v>696.86200751865761</v>
      </c>
      <c r="H31">
        <f t="shared" si="25"/>
        <v>545.44905564944565</v>
      </c>
      <c r="I31">
        <f t="shared" si="25"/>
        <v>306.30804246527237</v>
      </c>
      <c r="J31">
        <f t="shared" si="25"/>
        <v>227.72693784055343</v>
      </c>
      <c r="K31">
        <f t="shared" si="25"/>
        <v>110.58279934604244</v>
      </c>
      <c r="L31">
        <f t="shared" si="25"/>
        <v>62.072195908870349</v>
      </c>
      <c r="M31">
        <f t="shared" si="25"/>
        <v>38.086257355166239</v>
      </c>
      <c r="N31">
        <f t="shared" si="25"/>
        <v>30.813505675004709</v>
      </c>
      <c r="O31">
        <f t="shared" si="25"/>
        <v>19.818915070782325</v>
      </c>
      <c r="P31">
        <f t="shared" si="25"/>
        <v>13.887395241630248</v>
      </c>
      <c r="Q31">
        <f t="shared" si="25"/>
        <v>12.624500523452806</v>
      </c>
      <c r="R31">
        <f t="shared" si="25"/>
        <v>8.8857006100651112</v>
      </c>
      <c r="S31">
        <f t="shared" si="25"/>
        <v>4.2928787787069309</v>
      </c>
      <c r="T31">
        <f t="shared" si="25"/>
        <v>4.9288153837504609</v>
      </c>
      <c r="U31">
        <f t="shared" si="25"/>
        <v>3.5770735866769776</v>
      </c>
      <c r="V31">
        <f t="shared" si="25"/>
        <v>2.4029818701311028</v>
      </c>
      <c r="W31">
        <f t="shared" ref="W31:X46" si="27">V30*V$6*(1-V$12*$AA30)</f>
        <v>1.5202748480547039</v>
      </c>
      <c r="X31">
        <f t="shared" si="27"/>
        <v>0.87808906543449339</v>
      </c>
      <c r="Y31">
        <f t="shared" si="26"/>
        <v>2.4423763100367744</v>
      </c>
      <c r="Z31">
        <f t="shared" si="11"/>
        <v>16395.016796071573</v>
      </c>
      <c r="AA31">
        <f t="shared" si="19"/>
        <v>0.14122155525667421</v>
      </c>
      <c r="AB31">
        <f t="shared" si="20"/>
        <v>4281.7653719702012</v>
      </c>
      <c r="AC31">
        <f t="shared" si="12"/>
        <v>22197.60191600629</v>
      </c>
      <c r="AD31">
        <f t="shared" si="13"/>
        <v>17466.670352308673</v>
      </c>
      <c r="AE31">
        <f t="shared" si="21"/>
        <v>2466.6703523086726</v>
      </c>
      <c r="AF31">
        <v>-0.33070647604031334</v>
      </c>
      <c r="AG31">
        <f t="shared" ca="1" si="22"/>
        <v>-0.2668745134124369</v>
      </c>
      <c r="AH31">
        <f t="shared" si="23"/>
        <v>235.87509574561045</v>
      </c>
      <c r="AI31">
        <f t="shared" si="14"/>
        <v>0.35740021001009475</v>
      </c>
      <c r="AJ31">
        <f t="shared" si="24"/>
        <v>84.301808755632379</v>
      </c>
      <c r="AK31">
        <f t="shared" si="15"/>
        <v>2432.9496288064197</v>
      </c>
      <c r="AL31">
        <f t="shared" si="16"/>
        <v>17.066670352308673</v>
      </c>
    </row>
    <row r="32" spans="1:38" x14ac:dyDescent="0.3">
      <c r="E32">
        <v>18</v>
      </c>
      <c r="F32">
        <f t="shared" si="17"/>
        <v>2268.6451532057827</v>
      </c>
      <c r="G32">
        <f t="shared" si="25"/>
        <v>1051.6415769032706</v>
      </c>
      <c r="H32">
        <f t="shared" si="25"/>
        <v>387.58294099050676</v>
      </c>
      <c r="I32">
        <f t="shared" si="25"/>
        <v>319.766042317732</v>
      </c>
      <c r="J32">
        <f t="shared" si="25"/>
        <v>184.48282562097265</v>
      </c>
      <c r="K32">
        <f t="shared" si="25"/>
        <v>140.91465585445272</v>
      </c>
      <c r="L32">
        <f t="shared" si="25"/>
        <v>70.259998950184311</v>
      </c>
      <c r="M32">
        <f t="shared" si="25"/>
        <v>40.365476123257778</v>
      </c>
      <c r="N32">
        <f t="shared" si="25"/>
        <v>25.255193313472411</v>
      </c>
      <c r="O32">
        <f t="shared" si="25"/>
        <v>20.764492992042271</v>
      </c>
      <c r="P32">
        <f t="shared" si="25"/>
        <v>13.533922894971962</v>
      </c>
      <c r="Q32">
        <f t="shared" si="25"/>
        <v>9.5877877452033271</v>
      </c>
      <c r="R32">
        <f t="shared" si="25"/>
        <v>8.7951696549991052</v>
      </c>
      <c r="S32">
        <f t="shared" si="25"/>
        <v>6.2371348476937527</v>
      </c>
      <c r="T32">
        <f t="shared" si="25"/>
        <v>3.0322056907227992</v>
      </c>
      <c r="U32">
        <f t="shared" si="25"/>
        <v>3.4996138465141282</v>
      </c>
      <c r="V32">
        <f t="shared" si="25"/>
        <v>2.5509543304601952</v>
      </c>
      <c r="W32">
        <f t="shared" si="27"/>
        <v>1.7199504765031732</v>
      </c>
      <c r="X32">
        <f t="shared" si="27"/>
        <v>1.091499303027835</v>
      </c>
      <c r="Y32">
        <f t="shared" si="26"/>
        <v>2.3939778590086509</v>
      </c>
      <c r="Z32">
        <f t="shared" si="11"/>
        <v>16442.104246914267</v>
      </c>
      <c r="AA32">
        <f t="shared" si="19"/>
        <v>0.13176680894838935</v>
      </c>
      <c r="AB32">
        <f t="shared" si="20"/>
        <v>4562.1205729207786</v>
      </c>
      <c r="AC32">
        <f t="shared" si="12"/>
        <v>22252.204691537863</v>
      </c>
      <c r="AD32">
        <f t="shared" si="13"/>
        <v>17276.464611807671</v>
      </c>
      <c r="AE32">
        <f t="shared" si="21"/>
        <v>2276.4646118076707</v>
      </c>
      <c r="AF32">
        <v>0.14956138987276002</v>
      </c>
      <c r="AG32">
        <f t="shared" ca="1" si="22"/>
        <v>0.10829012375263591</v>
      </c>
      <c r="AH32">
        <f t="shared" si="23"/>
        <v>239.5850293131262</v>
      </c>
      <c r="AI32">
        <f t="shared" si="14"/>
        <v>0.34871165852128705</v>
      </c>
      <c r="AJ32">
        <f t="shared" si="24"/>
        <v>83.546092928651404</v>
      </c>
      <c r="AK32">
        <f t="shared" si="15"/>
        <v>2243.0461746362103</v>
      </c>
      <c r="AL32">
        <f t="shared" si="16"/>
        <v>16.876464611807673</v>
      </c>
    </row>
    <row r="33" spans="5:38" x14ac:dyDescent="0.3">
      <c r="E33">
        <v>19</v>
      </c>
      <c r="F33">
        <f t="shared" si="17"/>
        <v>1725.059491960574</v>
      </c>
      <c r="G33">
        <f t="shared" ref="G33:V48" si="28">F32*F$6*(1-F$12*$AA32)</f>
        <v>1090.7432884120919</v>
      </c>
      <c r="H33">
        <f t="shared" si="28"/>
        <v>586.264632140804</v>
      </c>
      <c r="I33">
        <f t="shared" si="28"/>
        <v>228.46866271462713</v>
      </c>
      <c r="J33">
        <f t="shared" si="28"/>
        <v>194.1859685827377</v>
      </c>
      <c r="K33">
        <f t="shared" si="28"/>
        <v>115.27109215207066</v>
      </c>
      <c r="L33">
        <f t="shared" si="28"/>
        <v>90.464421281618201</v>
      </c>
      <c r="M33">
        <f t="shared" si="28"/>
        <v>46.178973443372982</v>
      </c>
      <c r="N33">
        <f t="shared" si="28"/>
        <v>27.056566763440692</v>
      </c>
      <c r="O33">
        <f t="shared" si="28"/>
        <v>17.204414727803261</v>
      </c>
      <c r="P33">
        <f t="shared" si="28"/>
        <v>14.334738014976054</v>
      </c>
      <c r="Q33">
        <f t="shared" si="28"/>
        <v>9.4461529651719722</v>
      </c>
      <c r="R33">
        <f t="shared" si="28"/>
        <v>6.7528583839721401</v>
      </c>
      <c r="S33">
        <f t="shared" si="28"/>
        <v>6.24137777168258</v>
      </c>
      <c r="T33">
        <f t="shared" si="28"/>
        <v>4.4538989518140353</v>
      </c>
      <c r="U33">
        <f t="shared" si="28"/>
        <v>2.1766224111922079</v>
      </c>
      <c r="V33">
        <f t="shared" si="28"/>
        <v>2.5231495695239872</v>
      </c>
      <c r="W33">
        <f t="shared" si="27"/>
        <v>1.8459378399926556</v>
      </c>
      <c r="X33">
        <f t="shared" si="27"/>
        <v>1.2484377637052502</v>
      </c>
      <c r="Y33">
        <f t="shared" si="26"/>
        <v>2.5403158954323564</v>
      </c>
      <c r="Z33">
        <f t="shared" si="11"/>
        <v>15638.996936651894</v>
      </c>
      <c r="AA33">
        <f t="shared" si="19"/>
        <v>0.13594607891651006</v>
      </c>
      <c r="AB33">
        <f t="shared" si="20"/>
        <v>4172.4610017466048</v>
      </c>
      <c r="AC33">
        <f t="shared" si="12"/>
        <v>22470.958069471089</v>
      </c>
      <c r="AD33">
        <f t="shared" si="13"/>
        <v>17360.027695019988</v>
      </c>
      <c r="AE33">
        <f t="shared" si="21"/>
        <v>2360.0276950199877</v>
      </c>
      <c r="AF33">
        <v>0.20399926272667515</v>
      </c>
      <c r="AG33">
        <f t="shared" ca="1" si="22"/>
        <v>0.12335604089937502</v>
      </c>
      <c r="AH33">
        <f t="shared" si="23"/>
        <v>231.94482338837361</v>
      </c>
      <c r="AI33">
        <f t="shared" si="14"/>
        <v>0.35251682410398416</v>
      </c>
      <c r="AJ33">
        <f t="shared" si="24"/>
        <v>81.76445250822897</v>
      </c>
      <c r="AK33">
        <f t="shared" si="15"/>
        <v>2327.3219140166962</v>
      </c>
      <c r="AL33">
        <f t="shared" si="16"/>
        <v>16.960027695019988</v>
      </c>
    </row>
    <row r="34" spans="5:38" x14ac:dyDescent="0.3">
      <c r="E34">
        <v>20</v>
      </c>
      <c r="F34">
        <f t="shared" si="17"/>
        <v>1636.2878183521946</v>
      </c>
      <c r="G34">
        <f t="shared" si="28"/>
        <v>829.17659224648469</v>
      </c>
      <c r="H34">
        <f t="shared" si="28"/>
        <v>607.43971673783665</v>
      </c>
      <c r="I34">
        <f t="shared" si="28"/>
        <v>344.74943976053663</v>
      </c>
      <c r="J34">
        <f t="shared" si="28"/>
        <v>138.23875550191582</v>
      </c>
      <c r="K34">
        <f t="shared" si="28"/>
        <v>120.81498784341053</v>
      </c>
      <c r="L34">
        <f t="shared" si="28"/>
        <v>73.66449128296145</v>
      </c>
      <c r="M34">
        <f t="shared" si="28"/>
        <v>59.180201437470956</v>
      </c>
      <c r="N34">
        <f t="shared" si="28"/>
        <v>30.806638527762956</v>
      </c>
      <c r="O34">
        <f t="shared" si="28"/>
        <v>18.343689066163272</v>
      </c>
      <c r="P34">
        <f t="shared" si="28"/>
        <v>11.820238922603833</v>
      </c>
      <c r="Q34">
        <f t="shared" si="28"/>
        <v>9.957148445087471</v>
      </c>
      <c r="R34">
        <f t="shared" si="28"/>
        <v>6.6211848212991091</v>
      </c>
      <c r="S34">
        <f t="shared" si="28"/>
        <v>4.7690714064732571</v>
      </c>
      <c r="T34">
        <f t="shared" si="28"/>
        <v>4.4355203410518866</v>
      </c>
      <c r="U34">
        <f t="shared" si="28"/>
        <v>3.1818004808899887</v>
      </c>
      <c r="V34">
        <f t="shared" si="28"/>
        <v>1.5617574468540978</v>
      </c>
      <c r="W34">
        <f t="shared" si="27"/>
        <v>1.8170405414577238</v>
      </c>
      <c r="X34">
        <f t="shared" si="27"/>
        <v>1.3334445763332932</v>
      </c>
      <c r="Y34">
        <f t="shared" si="26"/>
        <v>2.7479762837455892</v>
      </c>
      <c r="Z34">
        <f t="shared" si="11"/>
        <v>15876.467607850826</v>
      </c>
      <c r="AA34">
        <f t="shared" si="19"/>
        <v>0.14402939393852179</v>
      </c>
      <c r="AB34">
        <f t="shared" si="20"/>
        <v>3906.9475140225345</v>
      </c>
      <c r="AC34">
        <f t="shared" si="12"/>
        <v>22369.477515298804</v>
      </c>
      <c r="AD34">
        <f t="shared" si="13"/>
        <v>17523.96623643249</v>
      </c>
      <c r="AE34">
        <f t="shared" si="21"/>
        <v>2523.9662364324904</v>
      </c>
      <c r="AF34">
        <v>-4.8451812829954114E-3</v>
      </c>
      <c r="AG34">
        <f t="shared" ca="1" si="22"/>
        <v>0.25609459447432681</v>
      </c>
      <c r="AH34">
        <f t="shared" si="23"/>
        <v>232.33850739502162</v>
      </c>
      <c r="AI34">
        <f t="shared" si="14"/>
        <v>0.36003626395958793</v>
      </c>
      <c r="AJ34">
        <f t="shared" si="24"/>
        <v>83.650288176450672</v>
      </c>
      <c r="AK34">
        <f t="shared" si="15"/>
        <v>2490.50612116191</v>
      </c>
      <c r="AL34">
        <f t="shared" si="16"/>
        <v>17.123966236432491</v>
      </c>
    </row>
    <row r="35" spans="5:38" x14ac:dyDescent="0.3">
      <c r="E35">
        <v>21</v>
      </c>
      <c r="F35">
        <f t="shared" si="17"/>
        <v>1869.2577674272875</v>
      </c>
      <c r="G35">
        <f t="shared" si="28"/>
        <v>786.11117517219986</v>
      </c>
      <c r="H35">
        <f t="shared" si="28"/>
        <v>460.85581506739953</v>
      </c>
      <c r="I35">
        <f t="shared" si="28"/>
        <v>355.52558554964514</v>
      </c>
      <c r="J35">
        <f t="shared" si="28"/>
        <v>207.12371946939388</v>
      </c>
      <c r="K35">
        <f t="shared" si="28"/>
        <v>85.292251623776906</v>
      </c>
      <c r="L35">
        <f t="shared" si="28"/>
        <v>76.523640494096512</v>
      </c>
      <c r="M35">
        <f t="shared" si="28"/>
        <v>47.751680479817487</v>
      </c>
      <c r="N35">
        <f t="shared" si="28"/>
        <v>39.116425045268315</v>
      </c>
      <c r="O35">
        <f t="shared" si="28"/>
        <v>20.692653435529422</v>
      </c>
      <c r="P35">
        <f t="shared" si="28"/>
        <v>12.485830862571094</v>
      </c>
      <c r="Q35">
        <f t="shared" si="28"/>
        <v>8.1340734384610265</v>
      </c>
      <c r="R35">
        <f t="shared" si="28"/>
        <v>6.9142892622727503</v>
      </c>
      <c r="S35">
        <f t="shared" si="28"/>
        <v>4.6324488950992473</v>
      </c>
      <c r="T35">
        <f t="shared" si="28"/>
        <v>3.3575663510048415</v>
      </c>
      <c r="U35">
        <f t="shared" si="28"/>
        <v>3.1390800608262386</v>
      </c>
      <c r="V35">
        <f t="shared" si="28"/>
        <v>2.2616616490492922</v>
      </c>
      <c r="W35">
        <f t="shared" si="27"/>
        <v>1.114188444004623</v>
      </c>
      <c r="X35">
        <f t="shared" si="27"/>
        <v>1.3003054613467548</v>
      </c>
      <c r="Y35">
        <f t="shared" si="26"/>
        <v>2.9326001228304066</v>
      </c>
      <c r="Z35">
        <f t="shared" si="11"/>
        <v>16520.79329940752</v>
      </c>
      <c r="AA35">
        <f t="shared" si="19"/>
        <v>0.13800437873773869</v>
      </c>
      <c r="AB35">
        <f t="shared" si="20"/>
        <v>3994.5227583118804</v>
      </c>
      <c r="AC35">
        <f t="shared" si="12"/>
        <v>21996.706837589623</v>
      </c>
      <c r="AD35">
        <f t="shared" si="13"/>
        <v>17401.480506403019</v>
      </c>
      <c r="AE35">
        <f t="shared" si="21"/>
        <v>2401.4805064030188</v>
      </c>
      <c r="AF35">
        <v>0.1168723431901432</v>
      </c>
      <c r="AG35">
        <f t="shared" ca="1" si="22"/>
        <v>-0.23849766663150887</v>
      </c>
      <c r="AH35">
        <f t="shared" si="23"/>
        <v>240.69455975560632</v>
      </c>
      <c r="AI35">
        <f t="shared" si="14"/>
        <v>0.3544114400021191</v>
      </c>
      <c r="AJ35">
        <f t="shared" si="24"/>
        <v>85.304905523660537</v>
      </c>
      <c r="AK35">
        <f t="shared" si="15"/>
        <v>2367.3585441935547</v>
      </c>
      <c r="AL35">
        <f t="shared" si="16"/>
        <v>17.00148050640302</v>
      </c>
    </row>
    <row r="36" spans="5:38" x14ac:dyDescent="0.3">
      <c r="E36">
        <v>22</v>
      </c>
      <c r="F36">
        <f t="shared" si="17"/>
        <v>1763.958241731541</v>
      </c>
      <c r="G36">
        <f t="shared" si="28"/>
        <v>898.37255547509665</v>
      </c>
      <c r="H36">
        <f t="shared" si="28"/>
        <v>437.56756270684684</v>
      </c>
      <c r="I36">
        <f t="shared" si="28"/>
        <v>270.67979573460536</v>
      </c>
      <c r="J36">
        <f t="shared" si="28"/>
        <v>214.72994457665942</v>
      </c>
      <c r="K36">
        <f t="shared" si="28"/>
        <v>128.59174003411576</v>
      </c>
      <c r="L36">
        <f t="shared" si="28"/>
        <v>54.383476890645461</v>
      </c>
      <c r="M36">
        <f t="shared" si="28"/>
        <v>49.944451998797263</v>
      </c>
      <c r="N36">
        <f t="shared" si="28"/>
        <v>31.781125008408708</v>
      </c>
      <c r="O36">
        <f t="shared" si="28"/>
        <v>26.457417220494403</v>
      </c>
      <c r="P36">
        <f t="shared" si="28"/>
        <v>14.183173918495791</v>
      </c>
      <c r="Q36">
        <f t="shared" si="28"/>
        <v>8.6523003815847765</v>
      </c>
      <c r="R36">
        <f t="shared" si="28"/>
        <v>5.6879600149707548</v>
      </c>
      <c r="S36">
        <f t="shared" si="28"/>
        <v>4.8714770042060147</v>
      </c>
      <c r="T36">
        <f t="shared" si="28"/>
        <v>3.2842873549648983</v>
      </c>
      <c r="U36">
        <f t="shared" si="28"/>
        <v>2.392892723963683</v>
      </c>
      <c r="V36">
        <f t="shared" si="28"/>
        <v>2.2469771823785258</v>
      </c>
      <c r="W36">
        <f t="shared" si="27"/>
        <v>1.6248558726506315</v>
      </c>
      <c r="X36">
        <f t="shared" si="27"/>
        <v>0.80293796213571744</v>
      </c>
      <c r="Y36">
        <f t="shared" si="26"/>
        <v>3.0629618400190606</v>
      </c>
      <c r="Z36">
        <f t="shared" si="11"/>
        <v>16243.651696832907</v>
      </c>
      <c r="AA36">
        <f t="shared" si="19"/>
        <v>0.12649311122364151</v>
      </c>
      <c r="AB36">
        <f t="shared" si="20"/>
        <v>3923.2761356325805</v>
      </c>
      <c r="AC36">
        <f t="shared" si="12"/>
        <v>21710.17760641413</v>
      </c>
      <c r="AD36">
        <f t="shared" si="13"/>
        <v>17172.159936840988</v>
      </c>
      <c r="AE36">
        <f t="shared" si="21"/>
        <v>2172.1599368409879</v>
      </c>
      <c r="AF36">
        <v>4.4294848080974149E-2</v>
      </c>
      <c r="AG36">
        <f t="shared" ca="1" si="22"/>
        <v>0.25752272787517599</v>
      </c>
      <c r="AH36">
        <f t="shared" si="23"/>
        <v>238.71520708748091</v>
      </c>
      <c r="AI36">
        <f t="shared" si="14"/>
        <v>0.34398896938834089</v>
      </c>
      <c r="AJ36">
        <f t="shared" si="24"/>
        <v>82.11539806334693</v>
      </c>
      <c r="AK36">
        <f t="shared" si="15"/>
        <v>2139.3137776156491</v>
      </c>
      <c r="AL36">
        <f t="shared" si="16"/>
        <v>16.772159936840989</v>
      </c>
    </row>
    <row r="37" spans="5:38" x14ac:dyDescent="0.3">
      <c r="E37">
        <v>23</v>
      </c>
      <c r="F37">
        <f t="shared" si="17"/>
        <v>1832.3295997818507</v>
      </c>
      <c r="G37">
        <f t="shared" si="28"/>
        <v>848.37303048193496</v>
      </c>
      <c r="H37">
        <f t="shared" si="28"/>
        <v>501.46854788215211</v>
      </c>
      <c r="I37">
        <f t="shared" si="28"/>
        <v>258.72065826098452</v>
      </c>
      <c r="J37">
        <f t="shared" si="28"/>
        <v>165.13146916616355</v>
      </c>
      <c r="K37">
        <f t="shared" si="28"/>
        <v>134.89464733701888</v>
      </c>
      <c r="L37">
        <f t="shared" si="28"/>
        <v>83.028124392613364</v>
      </c>
      <c r="M37">
        <f t="shared" si="28"/>
        <v>35.955108743820624</v>
      </c>
      <c r="N37">
        <f t="shared" si="28"/>
        <v>33.677407715901303</v>
      </c>
      <c r="O37">
        <f t="shared" si="28"/>
        <v>21.780259549184443</v>
      </c>
      <c r="P37">
        <f t="shared" si="28"/>
        <v>18.37507078587285</v>
      </c>
      <c r="Q37">
        <f t="shared" si="28"/>
        <v>9.9591624341836607</v>
      </c>
      <c r="R37">
        <f t="shared" si="28"/>
        <v>6.1308681518640027</v>
      </c>
      <c r="S37">
        <f t="shared" si="28"/>
        <v>4.0608402207404115</v>
      </c>
      <c r="T37">
        <f t="shared" si="28"/>
        <v>3.4997765616930945</v>
      </c>
      <c r="U37">
        <f t="shared" si="28"/>
        <v>2.3718703039268174</v>
      </c>
      <c r="V37">
        <f t="shared" si="28"/>
        <v>1.7356897822935462</v>
      </c>
      <c r="W37">
        <f t="shared" si="27"/>
        <v>1.635835173938321</v>
      </c>
      <c r="X37">
        <f t="shared" si="27"/>
        <v>1.1865680578337534</v>
      </c>
      <c r="Y37">
        <f t="shared" si="26"/>
        <v>2.8353270338992513</v>
      </c>
      <c r="Z37">
        <f t="shared" si="11"/>
        <v>15705.383508862038</v>
      </c>
      <c r="AA37">
        <f t="shared" si="19"/>
        <v>0.12243732882032285</v>
      </c>
      <c r="AB37">
        <f t="shared" si="20"/>
        <v>3967.1498618178703</v>
      </c>
      <c r="AC37">
        <f t="shared" si="12"/>
        <v>21656.214048144368</v>
      </c>
      <c r="AD37">
        <f t="shared" si="13"/>
        <v>17092.796323977658</v>
      </c>
      <c r="AE37">
        <f t="shared" si="21"/>
        <v>2092.7963239776582</v>
      </c>
      <c r="AF37">
        <v>7.2148758083449435E-2</v>
      </c>
      <c r="AG37">
        <f t="shared" ca="1" si="22"/>
        <v>0.10178813883794847</v>
      </c>
      <c r="AH37">
        <f t="shared" si="23"/>
        <v>226.32329242452292</v>
      </c>
      <c r="AI37">
        <f t="shared" si="14"/>
        <v>0.34041604466889663</v>
      </c>
      <c r="AJ37">
        <f t="shared" si="24"/>
        <v>77.044080023598156</v>
      </c>
      <c r="AK37">
        <f t="shared" si="15"/>
        <v>2061.9786919682188</v>
      </c>
      <c r="AL37">
        <f t="shared" si="16"/>
        <v>16.69279632397766</v>
      </c>
    </row>
    <row r="38" spans="5:38" x14ac:dyDescent="0.3">
      <c r="E38">
        <v>24</v>
      </c>
      <c r="F38">
        <f t="shared" si="17"/>
        <v>1777.8621867470656</v>
      </c>
      <c r="G38">
        <f t="shared" si="28"/>
        <v>881.47859195520186</v>
      </c>
      <c r="H38">
        <f t="shared" si="28"/>
        <v>474.02935636620629</v>
      </c>
      <c r="I38">
        <f t="shared" si="28"/>
        <v>297.19752143244443</v>
      </c>
      <c r="J38">
        <f t="shared" si="28"/>
        <v>158.390166842247</v>
      </c>
      <c r="K38">
        <f t="shared" si="28"/>
        <v>104.16485425532292</v>
      </c>
      <c r="L38">
        <f t="shared" si="28"/>
        <v>87.4807606056048</v>
      </c>
      <c r="M38">
        <f t="shared" si="28"/>
        <v>55.141114284875925</v>
      </c>
      <c r="N38">
        <f t="shared" si="28"/>
        <v>24.355244772485435</v>
      </c>
      <c r="O38">
        <f t="shared" si="28"/>
        <v>23.185952405595234</v>
      </c>
      <c r="P38">
        <f t="shared" si="28"/>
        <v>15.196502515756553</v>
      </c>
      <c r="Q38">
        <f t="shared" si="28"/>
        <v>12.962274286747144</v>
      </c>
      <c r="R38">
        <f t="shared" si="28"/>
        <v>7.0895442930882435</v>
      </c>
      <c r="S38">
        <f t="shared" si="28"/>
        <v>4.3973187997172287</v>
      </c>
      <c r="T38">
        <f t="shared" si="28"/>
        <v>2.9309146681764058</v>
      </c>
      <c r="U38">
        <f t="shared" si="28"/>
        <v>2.5392088074745938</v>
      </c>
      <c r="V38">
        <f t="shared" si="28"/>
        <v>1.728417373414413</v>
      </c>
      <c r="W38">
        <f t="shared" si="27"/>
        <v>1.2694691805912794</v>
      </c>
      <c r="X38">
        <f t="shared" si="27"/>
        <v>1.2001258821250336</v>
      </c>
      <c r="Y38">
        <f t="shared" si="26"/>
        <v>2.9628552784273445</v>
      </c>
      <c r="Z38">
        <f t="shared" si="11"/>
        <v>15695.504781164313</v>
      </c>
      <c r="AA38">
        <f t="shared" si="19"/>
        <v>0.12273450353084076</v>
      </c>
      <c r="AB38">
        <f t="shared" si="20"/>
        <v>3935.5623807525676</v>
      </c>
      <c r="AC38">
        <f t="shared" si="12"/>
        <v>21677.652982630214</v>
      </c>
      <c r="AD38">
        <f t="shared" si="13"/>
        <v>17098.586528676195</v>
      </c>
      <c r="AE38">
        <f t="shared" si="21"/>
        <v>2098.5865286761946</v>
      </c>
      <c r="AF38">
        <v>8.4672229355819681E-2</v>
      </c>
      <c r="AG38">
        <f t="shared" ca="1" si="22"/>
        <v>-0.26079635846081151</v>
      </c>
      <c r="AH38">
        <f t="shared" si="23"/>
        <v>216.26058081067242</v>
      </c>
      <c r="AI38">
        <f t="shared" si="14"/>
        <v>0.340676111062723</v>
      </c>
      <c r="AJ38">
        <f t="shared" si="24"/>
        <v>73.674813646745619</v>
      </c>
      <c r="AK38">
        <f t="shared" si="15"/>
        <v>2069.1166032174965</v>
      </c>
      <c r="AL38">
        <f t="shared" si="16"/>
        <v>16.698586528676195</v>
      </c>
    </row>
    <row r="39" spans="5:38" x14ac:dyDescent="0.3">
      <c r="E39">
        <v>25</v>
      </c>
      <c r="F39">
        <f t="shared" si="17"/>
        <v>1764.0392522508653</v>
      </c>
      <c r="G39">
        <f t="shared" si="28"/>
        <v>855.26014417637498</v>
      </c>
      <c r="H39">
        <f t="shared" si="28"/>
        <v>492.49131473992298</v>
      </c>
      <c r="I39">
        <f t="shared" si="28"/>
        <v>280.88748872165047</v>
      </c>
      <c r="J39">
        <f t="shared" si="28"/>
        <v>181.89923493505728</v>
      </c>
      <c r="K39">
        <f t="shared" si="28"/>
        <v>99.882344893196944</v>
      </c>
      <c r="L39">
        <f t="shared" si="28"/>
        <v>67.530457936198786</v>
      </c>
      <c r="M39">
        <f t="shared" si="28"/>
        <v>58.079088366404662</v>
      </c>
      <c r="N39">
        <f t="shared" si="28"/>
        <v>37.338994799180789</v>
      </c>
      <c r="O39">
        <f t="shared" si="28"/>
        <v>16.762280336898833</v>
      </c>
      <c r="P39">
        <f t="shared" si="28"/>
        <v>16.171837753842851</v>
      </c>
      <c r="Q39">
        <f t="shared" si="28"/>
        <v>10.716411875178009</v>
      </c>
      <c r="R39">
        <f t="shared" si="28"/>
        <v>9.2242296492114964</v>
      </c>
      <c r="S39">
        <f t="shared" si="28"/>
        <v>5.0832045082697626</v>
      </c>
      <c r="T39">
        <f t="shared" si="28"/>
        <v>3.172695833746547</v>
      </c>
      <c r="U39">
        <f t="shared" si="28"/>
        <v>2.1257609963877058</v>
      </c>
      <c r="V39">
        <f t="shared" si="28"/>
        <v>1.849733777217224</v>
      </c>
      <c r="W39">
        <f t="shared" si="27"/>
        <v>1.2637226722019608</v>
      </c>
      <c r="X39">
        <f t="shared" si="27"/>
        <v>0.93102748179121164</v>
      </c>
      <c r="Y39">
        <f t="shared" si="26"/>
        <v>3.0657983273594591</v>
      </c>
      <c r="Z39">
        <f t="shared" si="11"/>
        <v>15677.771335099827</v>
      </c>
      <c r="AA39">
        <f t="shared" si="19"/>
        <v>0.12327817389131154</v>
      </c>
      <c r="AB39">
        <f t="shared" si="20"/>
        <v>3907.7750240309574</v>
      </c>
      <c r="AC39">
        <f t="shared" si="12"/>
        <v>21670.416214568741</v>
      </c>
      <c r="AD39">
        <f t="shared" si="13"/>
        <v>17109.189657769999</v>
      </c>
      <c r="AE39">
        <f t="shared" si="21"/>
        <v>2109.189657769999</v>
      </c>
      <c r="AF39">
        <v>0.43391928598116725</v>
      </c>
      <c r="AG39">
        <f t="shared" ca="1" si="22"/>
        <v>-0.49525934078279638</v>
      </c>
      <c r="AH39">
        <f t="shared" si="23"/>
        <v>211.58612056621104</v>
      </c>
      <c r="AI39">
        <f t="shared" si="14"/>
        <v>0.3411525981465911</v>
      </c>
      <c r="AJ39">
        <f t="shared" si="24"/>
        <v>72.183154762920765</v>
      </c>
      <c r="AK39">
        <f t="shared" si="15"/>
        <v>2080.3163958648306</v>
      </c>
      <c r="AL39">
        <f t="shared" si="16"/>
        <v>16.709189657770001</v>
      </c>
    </row>
    <row r="40" spans="5:38" x14ac:dyDescent="0.3">
      <c r="E40">
        <v>26</v>
      </c>
      <c r="F40">
        <f t="shared" si="17"/>
        <v>1407.5886605619141</v>
      </c>
      <c r="G40">
        <f t="shared" si="28"/>
        <v>848.58176053088209</v>
      </c>
      <c r="H40">
        <f t="shared" si="28"/>
        <v>477.7792286867782</v>
      </c>
      <c r="I40">
        <f t="shared" si="28"/>
        <v>291.73579721536584</v>
      </c>
      <c r="J40">
        <f t="shared" si="28"/>
        <v>171.83600712929538</v>
      </c>
      <c r="K40">
        <f t="shared" si="28"/>
        <v>114.64414869856699</v>
      </c>
      <c r="L40">
        <f t="shared" si="28"/>
        <v>64.716074139552362</v>
      </c>
      <c r="M40">
        <f t="shared" si="28"/>
        <v>44.806917899024917</v>
      </c>
      <c r="N40">
        <f t="shared" si="28"/>
        <v>39.304459566748491</v>
      </c>
      <c r="O40">
        <f t="shared" si="28"/>
        <v>25.682457167215411</v>
      </c>
      <c r="P40">
        <f t="shared" si="28"/>
        <v>11.68422774263456</v>
      </c>
      <c r="Q40">
        <f t="shared" si="28"/>
        <v>11.397171927181262</v>
      </c>
      <c r="R40">
        <f t="shared" si="28"/>
        <v>7.6213158507897711</v>
      </c>
      <c r="S40">
        <f t="shared" si="28"/>
        <v>6.609686080665985</v>
      </c>
      <c r="T40">
        <f t="shared" si="28"/>
        <v>3.665298920755919</v>
      </c>
      <c r="U40">
        <f t="shared" si="28"/>
        <v>2.2996986785474776</v>
      </c>
      <c r="V40">
        <f t="shared" si="28"/>
        <v>1.5475917871388309</v>
      </c>
      <c r="W40">
        <f t="shared" si="27"/>
        <v>1.3515854342578251</v>
      </c>
      <c r="X40">
        <f t="shared" si="27"/>
        <v>0.92623929277876327</v>
      </c>
      <c r="Y40">
        <f t="shared" si="26"/>
        <v>2.9419668919884163</v>
      </c>
      <c r="Z40">
        <f t="shared" si="11"/>
        <v>15725.417836408285</v>
      </c>
      <c r="AA40">
        <f t="shared" si="19"/>
        <v>0.12230807253457554</v>
      </c>
      <c r="AB40">
        <f t="shared" si="20"/>
        <v>3536.7202942020831</v>
      </c>
      <c r="AC40">
        <f t="shared" si="12"/>
        <v>21461.633842160023</v>
      </c>
      <c r="AD40">
        <f t="shared" si="13"/>
        <v>17090.279095213515</v>
      </c>
      <c r="AE40">
        <f t="shared" si="21"/>
        <v>2090.2790952135147</v>
      </c>
      <c r="AF40">
        <v>0.24628910325201109</v>
      </c>
      <c r="AG40">
        <f t="shared" ca="1" si="22"/>
        <v>-1.5631225331136863E-2</v>
      </c>
      <c r="AH40">
        <f t="shared" si="23"/>
        <v>209.80888007634707</v>
      </c>
      <c r="AI40">
        <f t="shared" si="14"/>
        <v>0.34030301358672521</v>
      </c>
      <c r="AJ40">
        <f t="shared" si="24"/>
        <v>71.398594167236737</v>
      </c>
      <c r="AK40">
        <f t="shared" si="15"/>
        <v>2061.7196575466201</v>
      </c>
      <c r="AL40">
        <f t="shared" si="16"/>
        <v>16.690279095213516</v>
      </c>
    </row>
    <row r="41" spans="5:38" x14ac:dyDescent="0.3">
      <c r="E41">
        <v>27</v>
      </c>
      <c r="F41">
        <f t="shared" si="17"/>
        <v>1595.9413473724912</v>
      </c>
      <c r="G41">
        <f t="shared" si="28"/>
        <v>677.15396299879797</v>
      </c>
      <c r="H41">
        <f t="shared" si="28"/>
        <v>474.16097889566333</v>
      </c>
      <c r="I41">
        <f t="shared" si="28"/>
        <v>283.17901931144866</v>
      </c>
      <c r="J41">
        <f t="shared" si="28"/>
        <v>178.62213826094975</v>
      </c>
      <c r="K41">
        <f t="shared" si="28"/>
        <v>108.40827661352824</v>
      </c>
      <c r="L41">
        <f t="shared" si="28"/>
        <v>74.358449097647835</v>
      </c>
      <c r="M41">
        <f t="shared" si="28"/>
        <v>42.985767794912775</v>
      </c>
      <c r="N41">
        <f t="shared" si="28"/>
        <v>30.355677673239327</v>
      </c>
      <c r="O41">
        <f t="shared" si="28"/>
        <v>27.063967586848761</v>
      </c>
      <c r="P41">
        <f t="shared" si="28"/>
        <v>17.921762798652125</v>
      </c>
      <c r="Q41">
        <f t="shared" si="28"/>
        <v>8.243580372310003</v>
      </c>
      <c r="R41">
        <f t="shared" si="28"/>
        <v>8.1143989155390983</v>
      </c>
      <c r="S41">
        <f t="shared" si="28"/>
        <v>5.4671341968744649</v>
      </c>
      <c r="T41">
        <f t="shared" si="28"/>
        <v>4.771247392507199</v>
      </c>
      <c r="U41">
        <f t="shared" si="28"/>
        <v>2.6596920065242715</v>
      </c>
      <c r="V41">
        <f t="shared" si="28"/>
        <v>1.6760712955513928</v>
      </c>
      <c r="W41">
        <f t="shared" si="27"/>
        <v>1.1320623589032353</v>
      </c>
      <c r="X41">
        <f t="shared" si="27"/>
        <v>0.99173273902354064</v>
      </c>
      <c r="Y41">
        <f t="shared" si="26"/>
        <v>2.8504000704445285</v>
      </c>
      <c r="Z41">
        <f t="shared" si="11"/>
        <v>15719.946566449264</v>
      </c>
      <c r="AA41">
        <f t="shared" si="19"/>
        <v>0.11700039666390584</v>
      </c>
      <c r="AB41">
        <f t="shared" si="20"/>
        <v>3546.0576677518584</v>
      </c>
      <c r="AC41">
        <f t="shared" si="12"/>
        <v>21127.960874413355</v>
      </c>
      <c r="AD41">
        <f t="shared" si="13"/>
        <v>16987.55010005433</v>
      </c>
      <c r="AE41">
        <f t="shared" si="21"/>
        <v>1987.55010005433</v>
      </c>
      <c r="AF41">
        <v>-8.6517945394119208E-2</v>
      </c>
      <c r="AG41">
        <f t="shared" ca="1" si="22"/>
        <v>-0.39754972332742927</v>
      </c>
      <c r="AH41">
        <f t="shared" si="23"/>
        <v>207.99042291550455</v>
      </c>
      <c r="AI41">
        <f t="shared" si="14"/>
        <v>0.33570579163303527</v>
      </c>
      <c r="AJ41">
        <f t="shared" si="24"/>
        <v>69.823589576939256</v>
      </c>
      <c r="AK41">
        <f t="shared" si="15"/>
        <v>1959.6206642235543</v>
      </c>
      <c r="AL41">
        <f t="shared" si="16"/>
        <v>16.587550100054333</v>
      </c>
    </row>
    <row r="42" spans="5:38" x14ac:dyDescent="0.3">
      <c r="E42">
        <v>28</v>
      </c>
      <c r="F42">
        <f t="shared" si="17"/>
        <v>1950.8661177798181</v>
      </c>
      <c r="G42">
        <f t="shared" si="28"/>
        <v>768.01906676547503</v>
      </c>
      <c r="H42">
        <f t="shared" si="28"/>
        <v>378.86381300665727</v>
      </c>
      <c r="I42">
        <f t="shared" si="28"/>
        <v>281.89338977153255</v>
      </c>
      <c r="J42">
        <f t="shared" si="28"/>
        <v>174.1773254600273</v>
      </c>
      <c r="K42">
        <f t="shared" si="28"/>
        <v>113.29577536495219</v>
      </c>
      <c r="L42">
        <f t="shared" si="28"/>
        <v>70.716679708568563</v>
      </c>
      <c r="M42">
        <f t="shared" si="28"/>
        <v>49.6809482506957</v>
      </c>
      <c r="N42">
        <f t="shared" si="28"/>
        <v>29.295263795435243</v>
      </c>
      <c r="O42">
        <f t="shared" si="28"/>
        <v>21.027274369091916</v>
      </c>
      <c r="P42">
        <f t="shared" si="28"/>
        <v>18.999294310103338</v>
      </c>
      <c r="Q42">
        <f t="shared" si="28"/>
        <v>12.720475094891116</v>
      </c>
      <c r="R42">
        <f t="shared" si="28"/>
        <v>5.9045237674096986</v>
      </c>
      <c r="S42">
        <f t="shared" si="28"/>
        <v>5.8559559884718109</v>
      </c>
      <c r="T42">
        <f t="shared" si="28"/>
        <v>3.9703044377917287</v>
      </c>
      <c r="U42">
        <f t="shared" si="28"/>
        <v>3.4831145696524928</v>
      </c>
      <c r="V42">
        <f t="shared" si="28"/>
        <v>1.9501473299488201</v>
      </c>
      <c r="W42">
        <f t="shared" si="27"/>
        <v>1.2334496325032287</v>
      </c>
      <c r="X42">
        <f t="shared" si="27"/>
        <v>0.83567392761821835</v>
      </c>
      <c r="Y42">
        <f t="shared" si="26"/>
        <v>2.8481751441464711</v>
      </c>
      <c r="Z42">
        <f t="shared" si="11"/>
        <v>15738.256799811063</v>
      </c>
      <c r="AA42">
        <f t="shared" si="19"/>
        <v>0.10785643226956738</v>
      </c>
      <c r="AB42">
        <f t="shared" si="20"/>
        <v>3895.6367684747911</v>
      </c>
      <c r="AC42">
        <f t="shared" si="12"/>
        <v>21021.686461572957</v>
      </c>
      <c r="AD42">
        <f t="shared" si="13"/>
        <v>16813.437368784969</v>
      </c>
      <c r="AE42">
        <f t="shared" si="21"/>
        <v>1813.4373687849693</v>
      </c>
      <c r="AF42">
        <v>5.3811060401637308E-2</v>
      </c>
      <c r="AG42">
        <f t="shared" ca="1" si="22"/>
        <v>0.25886252831533935</v>
      </c>
      <c r="AH42">
        <f t="shared" si="23"/>
        <v>201.97624466893001</v>
      </c>
      <c r="AI42">
        <f t="shared" si="14"/>
        <v>0.3279850572690195</v>
      </c>
      <c r="AJ42">
        <f t="shared" si="24"/>
        <v>66.245190174720506</v>
      </c>
      <c r="AK42">
        <f t="shared" si="15"/>
        <v>1786.9392927150811</v>
      </c>
      <c r="AL42">
        <f t="shared" si="16"/>
        <v>16.413437368784972</v>
      </c>
    </row>
    <row r="43" spans="5:38" x14ac:dyDescent="0.3">
      <c r="E43">
        <v>29</v>
      </c>
      <c r="F43">
        <f t="shared" si="17"/>
        <v>1799.0342374410027</v>
      </c>
      <c r="G43">
        <f t="shared" si="28"/>
        <v>939.35444614439155</v>
      </c>
      <c r="H43">
        <f t="shared" si="28"/>
        <v>430.66236593373736</v>
      </c>
      <c r="I43">
        <f t="shared" si="28"/>
        <v>226.42059110119399</v>
      </c>
      <c r="J43">
        <f t="shared" si="28"/>
        <v>174.74871508834977</v>
      </c>
      <c r="K43">
        <f t="shared" si="28"/>
        <v>111.49498190214763</v>
      </c>
      <c r="L43">
        <f t="shared" si="28"/>
        <v>74.630161330372061</v>
      </c>
      <c r="M43">
        <f t="shared" si="28"/>
        <v>47.7237603048954</v>
      </c>
      <c r="N43">
        <f t="shared" si="28"/>
        <v>34.203308751264835</v>
      </c>
      <c r="O43">
        <f t="shared" si="28"/>
        <v>20.500872364784794</v>
      </c>
      <c r="P43">
        <f t="shared" si="28"/>
        <v>14.913348726902393</v>
      </c>
      <c r="Q43">
        <f t="shared" si="28"/>
        <v>13.624311151926529</v>
      </c>
      <c r="R43">
        <f t="shared" si="28"/>
        <v>9.2051716559391821</v>
      </c>
      <c r="S43">
        <f t="shared" si="28"/>
        <v>4.3051586501893926</v>
      </c>
      <c r="T43">
        <f t="shared" si="28"/>
        <v>4.2966196780742383</v>
      </c>
      <c r="U43">
        <f t="shared" si="28"/>
        <v>2.9283716711054613</v>
      </c>
      <c r="V43">
        <f t="shared" si="28"/>
        <v>2.5803076747130742</v>
      </c>
      <c r="W43">
        <f t="shared" si="27"/>
        <v>1.4499893748505166</v>
      </c>
      <c r="X43">
        <f t="shared" si="27"/>
        <v>0.91993468476377072</v>
      </c>
      <c r="Y43">
        <f t="shared" si="26"/>
        <v>2.7592786900367026</v>
      </c>
      <c r="Z43">
        <f t="shared" si="11"/>
        <v>15263.911653372739</v>
      </c>
      <c r="AA43">
        <f t="shared" si="19"/>
        <v>0.10620739387625358</v>
      </c>
      <c r="AB43">
        <f t="shared" si="20"/>
        <v>3915.7559323206415</v>
      </c>
      <c r="AC43">
        <f t="shared" si="12"/>
        <v>21230.480051908533</v>
      </c>
      <c r="AD43">
        <f t="shared" si="13"/>
        <v>16782.41674548294</v>
      </c>
      <c r="AE43">
        <f t="shared" si="21"/>
        <v>1782.4167454829403</v>
      </c>
      <c r="AF43">
        <v>-0.39814132365313293</v>
      </c>
      <c r="AG43">
        <f t="shared" ca="1" si="22"/>
        <v>-0.33432707555542551</v>
      </c>
      <c r="AH43">
        <f t="shared" si="23"/>
        <v>190.33508697021907</v>
      </c>
      <c r="AI43">
        <f t="shared" si="14"/>
        <v>0.32661906299389631</v>
      </c>
      <c r="AJ43">
        <f t="shared" si="24"/>
        <v>62.167067761074712</v>
      </c>
      <c r="AK43">
        <f t="shared" si="15"/>
        <v>1757.5499183785105</v>
      </c>
      <c r="AL43">
        <f t="shared" si="16"/>
        <v>16.382416745482942</v>
      </c>
    </row>
    <row r="44" spans="5:38" x14ac:dyDescent="0.3">
      <c r="E44">
        <v>30</v>
      </c>
      <c r="F44">
        <f t="shared" si="17"/>
        <v>2262.8040034009186</v>
      </c>
      <c r="G44">
        <f t="shared" si="28"/>
        <v>866.33523657394278</v>
      </c>
      <c r="H44">
        <f t="shared" si="28"/>
        <v>526.94947474370622</v>
      </c>
      <c r="I44">
        <f t="shared" si="28"/>
        <v>257.61936020251517</v>
      </c>
      <c r="J44">
        <f t="shared" si="28"/>
        <v>140.55784809281894</v>
      </c>
      <c r="K44">
        <f t="shared" si="28"/>
        <v>112.04501254716698</v>
      </c>
      <c r="L44">
        <f t="shared" si="28"/>
        <v>73.572662036650016</v>
      </c>
      <c r="M44">
        <f t="shared" si="28"/>
        <v>50.455396398763988</v>
      </c>
      <c r="N44">
        <f t="shared" si="28"/>
        <v>32.915667327907869</v>
      </c>
      <c r="O44">
        <f t="shared" si="28"/>
        <v>23.979355763648346</v>
      </c>
      <c r="P44">
        <f t="shared" si="28"/>
        <v>14.566712349122227</v>
      </c>
      <c r="Q44">
        <f t="shared" si="28"/>
        <v>10.713977851724017</v>
      </c>
      <c r="R44">
        <f t="shared" si="28"/>
        <v>9.8773969336681571</v>
      </c>
      <c r="S44">
        <f t="shared" si="28"/>
        <v>6.7241308160655962</v>
      </c>
      <c r="T44">
        <f t="shared" si="28"/>
        <v>3.1645986486856135</v>
      </c>
      <c r="U44">
        <f t="shared" si="28"/>
        <v>3.1748992052725424</v>
      </c>
      <c r="V44">
        <f t="shared" si="28"/>
        <v>2.1733554859172672</v>
      </c>
      <c r="W44">
        <f t="shared" si="27"/>
        <v>1.9220729707446094</v>
      </c>
      <c r="X44">
        <f t="shared" si="27"/>
        <v>1.083431558408168</v>
      </c>
      <c r="Y44">
        <f t="shared" si="26"/>
        <v>2.7607556686905266</v>
      </c>
      <c r="Z44">
        <f t="shared" si="11"/>
        <v>15031.797637787746</v>
      </c>
      <c r="AA44">
        <f t="shared" si="19"/>
        <v>0.11560065856260605</v>
      </c>
      <c r="AB44">
        <f t="shared" si="20"/>
        <v>4403.3953485763377</v>
      </c>
      <c r="AC44">
        <f t="shared" si="12"/>
        <v>21750.867697847159</v>
      </c>
      <c r="AD44">
        <f t="shared" si="13"/>
        <v>16960.66391865562</v>
      </c>
      <c r="AE44">
        <f t="shared" si="21"/>
        <v>1960.6639186556204</v>
      </c>
      <c r="AF44">
        <v>2.5313653933977966E-2</v>
      </c>
      <c r="AG44">
        <f t="shared" ca="1" si="22"/>
        <v>-3.802407552223961E-2</v>
      </c>
      <c r="AH44">
        <f t="shared" si="23"/>
        <v>183.04503940403507</v>
      </c>
      <c r="AI44">
        <f t="shared" si="14"/>
        <v>0.33450768942949832</v>
      </c>
      <c r="AJ44">
        <f t="shared" si="24"/>
        <v>61.229973192575244</v>
      </c>
      <c r="AK44">
        <f t="shared" si="15"/>
        <v>1936.1719293785902</v>
      </c>
      <c r="AL44">
        <f t="shared" si="16"/>
        <v>16.560663918655621</v>
      </c>
    </row>
    <row r="45" spans="5:38" x14ac:dyDescent="0.3">
      <c r="E45">
        <v>31</v>
      </c>
      <c r="F45">
        <f t="shared" si="17"/>
        <v>1795.2796848582195</v>
      </c>
      <c r="G45">
        <f t="shared" si="28"/>
        <v>1089.0299560670467</v>
      </c>
      <c r="H45">
        <f t="shared" si="28"/>
        <v>484.87543963902971</v>
      </c>
      <c r="I45">
        <f t="shared" si="28"/>
        <v>313.52839896314066</v>
      </c>
      <c r="J45">
        <f t="shared" si="28"/>
        <v>158.64668872672587</v>
      </c>
      <c r="K45">
        <f t="shared" si="28"/>
        <v>89.278310673466223</v>
      </c>
      <c r="L45">
        <f t="shared" si="28"/>
        <v>73.198786595667599</v>
      </c>
      <c r="M45">
        <f t="shared" si="28"/>
        <v>49.231746577145408</v>
      </c>
      <c r="N45">
        <f t="shared" si="28"/>
        <v>34.439563488636168</v>
      </c>
      <c r="O45">
        <f t="shared" si="28"/>
        <v>22.83637017641097</v>
      </c>
      <c r="P45">
        <f t="shared" si="28"/>
        <v>16.860369448874824</v>
      </c>
      <c r="Q45">
        <f t="shared" si="28"/>
        <v>10.355450605038582</v>
      </c>
      <c r="R45">
        <f t="shared" si="28"/>
        <v>7.6860884539343344</v>
      </c>
      <c r="S45">
        <f t="shared" si="28"/>
        <v>7.1395378000756651</v>
      </c>
      <c r="T45">
        <f t="shared" si="28"/>
        <v>4.8908766438131712</v>
      </c>
      <c r="U45">
        <f t="shared" si="28"/>
        <v>2.3138818482868979</v>
      </c>
      <c r="V45">
        <f t="shared" si="28"/>
        <v>2.3315938584224236</v>
      </c>
      <c r="W45">
        <f t="shared" si="27"/>
        <v>1.6019417109224838</v>
      </c>
      <c r="X45">
        <f t="shared" si="27"/>
        <v>1.4210961986141066</v>
      </c>
      <c r="Y45">
        <f t="shared" si="26"/>
        <v>2.8540633776086368</v>
      </c>
      <c r="Z45">
        <f t="shared" si="11"/>
        <v>15462.974936962084</v>
      </c>
      <c r="AA45">
        <f t="shared" si="19"/>
        <v>0.12751582654784646</v>
      </c>
      <c r="AB45">
        <f t="shared" si="20"/>
        <v>4167.7998457110798</v>
      </c>
      <c r="AC45">
        <f t="shared" si="12"/>
        <v>22176.559438874719</v>
      </c>
      <c r="AD45">
        <f t="shared" si="13"/>
        <v>17192.288933619941</v>
      </c>
      <c r="AE45">
        <f t="shared" si="21"/>
        <v>2192.2889336199405</v>
      </c>
      <c r="AF45">
        <v>3.4637632665303959E-2</v>
      </c>
      <c r="AG45">
        <f t="shared" ca="1" si="22"/>
        <v>-0.29500838861501677</v>
      </c>
      <c r="AH45">
        <f t="shared" si="23"/>
        <v>188.33111617094704</v>
      </c>
      <c r="AI45">
        <f t="shared" si="14"/>
        <v>0.34489800322702374</v>
      </c>
      <c r="AJ45">
        <f t="shared" si="24"/>
        <v>64.95502591287628</v>
      </c>
      <c r="AK45">
        <f t="shared" si="15"/>
        <v>2166.30692325479</v>
      </c>
      <c r="AL45">
        <f t="shared" si="16"/>
        <v>16.792288933619943</v>
      </c>
    </row>
    <row r="46" spans="5:38" x14ac:dyDescent="0.3">
      <c r="E46">
        <v>32</v>
      </c>
      <c r="F46">
        <f t="shared" si="17"/>
        <v>1806.6224361753425</v>
      </c>
      <c r="G46">
        <f t="shared" si="28"/>
        <v>863.38206888192394</v>
      </c>
      <c r="H46">
        <f t="shared" si="28"/>
        <v>607.74061231162545</v>
      </c>
      <c r="I46">
        <f t="shared" si="28"/>
        <v>286.52315779047825</v>
      </c>
      <c r="J46">
        <f t="shared" si="28"/>
        <v>191.10232697118116</v>
      </c>
      <c r="K46">
        <f t="shared" si="28"/>
        <v>99.559055243748944</v>
      </c>
      <c r="L46">
        <f t="shared" si="28"/>
        <v>57.58060912691802</v>
      </c>
      <c r="M46">
        <f t="shared" si="28"/>
        <v>48.339563491020598</v>
      </c>
      <c r="N46">
        <f t="shared" si="28"/>
        <v>33.158571453892421</v>
      </c>
      <c r="O46">
        <f t="shared" si="28"/>
        <v>23.574774234634742</v>
      </c>
      <c r="P46">
        <f t="shared" si="28"/>
        <v>15.841748544118381</v>
      </c>
      <c r="Q46">
        <f t="shared" si="28"/>
        <v>11.825240505537726</v>
      </c>
      <c r="R46">
        <f t="shared" si="28"/>
        <v>7.3291280564393038</v>
      </c>
      <c r="S46">
        <f t="shared" si="28"/>
        <v>5.4809682608117312</v>
      </c>
      <c r="T46">
        <f t="shared" si="28"/>
        <v>5.1232086852844896</v>
      </c>
      <c r="U46">
        <f t="shared" si="28"/>
        <v>3.5280002702330022</v>
      </c>
      <c r="V46">
        <f t="shared" si="28"/>
        <v>1.6764169415343111</v>
      </c>
      <c r="W46">
        <f t="shared" si="27"/>
        <v>1.6954526819135891</v>
      </c>
      <c r="X46">
        <f t="shared" si="27"/>
        <v>1.1684666978544038</v>
      </c>
      <c r="Y46">
        <f t="shared" si="26"/>
        <v>3.1309678823773908</v>
      </c>
      <c r="Z46">
        <f t="shared" si="11"/>
        <v>15594.078389752265</v>
      </c>
      <c r="AA46">
        <f t="shared" si="19"/>
        <v>0.13743127967615415</v>
      </c>
      <c r="AB46">
        <f t="shared" si="20"/>
        <v>4074.3827742068697</v>
      </c>
      <c r="AC46">
        <f t="shared" si="12"/>
        <v>22290.755770213462</v>
      </c>
      <c r="AD46">
        <f t="shared" si="13"/>
        <v>17389.918793216089</v>
      </c>
      <c r="AE46">
        <f t="shared" si="21"/>
        <v>2389.9187932160894</v>
      </c>
      <c r="AF46">
        <v>0.38986956549812246</v>
      </c>
      <c r="AG46">
        <f t="shared" ca="1" si="22"/>
        <v>0.22204657369545411</v>
      </c>
      <c r="AH46">
        <f t="shared" si="23"/>
        <v>202.48090424821302</v>
      </c>
      <c r="AI46">
        <f t="shared" si="14"/>
        <v>0.35388254511237938</v>
      </c>
      <c r="AJ46">
        <f t="shared" si="24"/>
        <v>71.654457732013611</v>
      </c>
      <c r="AK46">
        <f t="shared" si="15"/>
        <v>2361.2570101232841</v>
      </c>
      <c r="AL46">
        <f t="shared" si="16"/>
        <v>16.989918793216091</v>
      </c>
    </row>
    <row r="47" spans="5:38" x14ac:dyDescent="0.3">
      <c r="E47">
        <v>33</v>
      </c>
      <c r="F47">
        <f t="shared" si="17"/>
        <v>1447.8279914631526</v>
      </c>
      <c r="G47">
        <f t="shared" si="28"/>
        <v>868.30076522962349</v>
      </c>
      <c r="H47">
        <f t="shared" si="28"/>
        <v>480.64596151991384</v>
      </c>
      <c r="I47">
        <f t="shared" si="28"/>
        <v>357.07021578094276</v>
      </c>
      <c r="J47">
        <f t="shared" si="28"/>
        <v>173.14071085486904</v>
      </c>
      <c r="K47">
        <f t="shared" si="28"/>
        <v>118.71497124161682</v>
      </c>
      <c r="L47">
        <f t="shared" si="28"/>
        <v>63.520126490551384</v>
      </c>
      <c r="M47">
        <f t="shared" si="28"/>
        <v>37.605251831531454</v>
      </c>
      <c r="N47">
        <f t="shared" si="28"/>
        <v>32.193442216408172</v>
      </c>
      <c r="O47">
        <f t="shared" si="28"/>
        <v>22.442432859129728</v>
      </c>
      <c r="P47">
        <f t="shared" si="28"/>
        <v>16.169313052024595</v>
      </c>
      <c r="Q47">
        <f t="shared" si="28"/>
        <v>10.985114537479998</v>
      </c>
      <c r="R47">
        <f t="shared" si="28"/>
        <v>8.2745826585104378</v>
      </c>
      <c r="S47">
        <f t="shared" si="28"/>
        <v>5.167176665795262</v>
      </c>
      <c r="T47">
        <f t="shared" si="28"/>
        <v>3.8884438549828122</v>
      </c>
      <c r="U47">
        <f t="shared" si="28"/>
        <v>3.6536656946583492</v>
      </c>
      <c r="V47">
        <f t="shared" si="28"/>
        <v>2.5270456544147972</v>
      </c>
      <c r="W47">
        <f t="shared" ref="W47:X62" si="29">V46*V$6*(1-V$12*$AA46)</f>
        <v>1.2051955339495357</v>
      </c>
      <c r="X47">
        <f t="shared" si="29"/>
        <v>1.2226363890150016</v>
      </c>
      <c r="Y47">
        <f t="shared" si="26"/>
        <v>3.1134091898446008</v>
      </c>
      <c r="Z47">
        <f t="shared" ref="Z47:Z78" si="30">SUMPRODUCT(F47:Y47,fecundity,pmature)</f>
        <v>16224.099938271824</v>
      </c>
      <c r="AA47">
        <f t="shared" si="19"/>
        <v>0.13692761617228208</v>
      </c>
      <c r="AB47">
        <f t="shared" si="20"/>
        <v>3657.6684527184143</v>
      </c>
      <c r="AC47">
        <f t="shared" ref="AC47:AC78" si="31">SUMPRODUCT(F47:Y47,Weight)</f>
        <v>21951.245357244956</v>
      </c>
      <c r="AD47">
        <f t="shared" ref="AD47:AD78" si="32">SUMPRODUCT(F47:Y47,Weight,vul)</f>
        <v>17379.770551196576</v>
      </c>
      <c r="AE47">
        <f t="shared" si="21"/>
        <v>2379.770551196576</v>
      </c>
      <c r="AF47">
        <v>-0.17069591238133219</v>
      </c>
      <c r="AG47">
        <f t="shared" ca="1" si="22"/>
        <v>-0.18461304546702598</v>
      </c>
      <c r="AH47">
        <f t="shared" si="23"/>
        <v>219.30330263027071</v>
      </c>
      <c r="AI47">
        <f t="shared" ref="AI47:AI78" si="33">1/(1+EXP(-(AL47-erh)/ersd))</f>
        <v>0.3534186043840854</v>
      </c>
      <c r="AJ47">
        <f t="shared" si="24"/>
        <v>77.505867152411</v>
      </c>
      <c r="AK47">
        <f t="shared" ref="AK47:AK78" si="34">AE47-cpe*AJ47</f>
        <v>2348.7682043356117</v>
      </c>
      <c r="AL47">
        <f t="shared" ref="AL47:AL78" si="35">q*AD47-cpe</f>
        <v>16.979770551196577</v>
      </c>
    </row>
    <row r="48" spans="5:38" x14ac:dyDescent="0.3">
      <c r="E48">
        <v>34</v>
      </c>
      <c r="F48">
        <f t="shared" ref="F48:F79" si="36">Z47*maxsj/(1+sjscale*EXP(AF47)*Z47)</f>
        <v>2073.3171114289489</v>
      </c>
      <c r="G48">
        <f t="shared" si="28"/>
        <v>695.87843282272377</v>
      </c>
      <c r="H48">
        <f t="shared" si="28"/>
        <v>483.44399165173922</v>
      </c>
      <c r="I48">
        <f t="shared" si="28"/>
        <v>282.47999973638457</v>
      </c>
      <c r="J48">
        <f t="shared" si="28"/>
        <v>215.86604814416179</v>
      </c>
      <c r="K48">
        <f t="shared" si="28"/>
        <v>107.61277166874208</v>
      </c>
      <c r="L48">
        <f t="shared" si="28"/>
        <v>75.783740020630802</v>
      </c>
      <c r="M48">
        <f t="shared" si="28"/>
        <v>41.507833801439354</v>
      </c>
      <c r="N48">
        <f t="shared" si="28"/>
        <v>25.058940441059722</v>
      </c>
      <c r="O48">
        <f t="shared" si="28"/>
        <v>21.801811729555226</v>
      </c>
      <c r="P48">
        <f t="shared" si="28"/>
        <v>15.401600077574081</v>
      </c>
      <c r="Q48">
        <f t="shared" si="28"/>
        <v>11.218774199665877</v>
      </c>
      <c r="R48">
        <f t="shared" si="28"/>
        <v>7.6911869118683605</v>
      </c>
      <c r="S48">
        <f t="shared" si="28"/>
        <v>5.8371378516580306</v>
      </c>
      <c r="T48">
        <f t="shared" si="28"/>
        <v>3.6679620578693415</v>
      </c>
      <c r="U48">
        <f t="shared" si="28"/>
        <v>2.7746976193801838</v>
      </c>
      <c r="V48">
        <f t="shared" ref="V48:X63" si="37">U47*U$6*(1-U$12*$AA47)</f>
        <v>2.6185834439428102</v>
      </c>
      <c r="W48">
        <f t="shared" si="29"/>
        <v>1.8177817524345821</v>
      </c>
      <c r="X48">
        <f t="shared" si="29"/>
        <v>0.86960568765380408</v>
      </c>
      <c r="Y48">
        <f t="shared" si="26"/>
        <v>3.1416825942729441</v>
      </c>
      <c r="Z48">
        <f t="shared" si="30"/>
        <v>16160.184326679007</v>
      </c>
      <c r="AA48">
        <f t="shared" si="19"/>
        <v>0.12727664297426372</v>
      </c>
      <c r="AB48">
        <f t="shared" si="20"/>
        <v>4077.789693641706</v>
      </c>
      <c r="AC48">
        <f t="shared" si="31"/>
        <v>21645.826998143864</v>
      </c>
      <c r="AD48">
        <f t="shared" si="32"/>
        <v>17187.577116212848</v>
      </c>
      <c r="AE48">
        <f t="shared" si="21"/>
        <v>2187.5771162128476</v>
      </c>
      <c r="AF48">
        <v>0.44403108909434269</v>
      </c>
      <c r="AG48">
        <f t="shared" ca="1" si="22"/>
        <v>0.20620347765347372</v>
      </c>
      <c r="AH48">
        <f t="shared" ref="AH48:AH79" si="38">AH47*(1-dep)+pinv*AK47</f>
        <v>227.09006153191595</v>
      </c>
      <c r="AI48">
        <f t="shared" si="33"/>
        <v>0.34468511357793336</v>
      </c>
      <c r="AJ48">
        <f t="shared" si="24"/>
        <v>78.27456365154832</v>
      </c>
      <c r="AK48">
        <f t="shared" si="34"/>
        <v>2156.2672907522283</v>
      </c>
      <c r="AL48">
        <f t="shared" si="35"/>
        <v>16.787577116212848</v>
      </c>
    </row>
    <row r="49" spans="5:38" x14ac:dyDescent="0.3">
      <c r="E49">
        <v>35</v>
      </c>
      <c r="F49">
        <f t="shared" si="36"/>
        <v>1411.075526270879</v>
      </c>
      <c r="G49">
        <f t="shared" ref="G49:V64" si="39">F48*F$6*(1-F$12*$AA48)</f>
        <v>997.11007854138632</v>
      </c>
      <c r="H49">
        <f t="shared" si="39"/>
        <v>388.36247041439742</v>
      </c>
      <c r="I49">
        <f t="shared" si="39"/>
        <v>285.71674794012853</v>
      </c>
      <c r="J49">
        <f t="shared" si="39"/>
        <v>172.21336213769172</v>
      </c>
      <c r="K49">
        <f t="shared" si="39"/>
        <v>135.50019795203221</v>
      </c>
      <c r="L49">
        <f t="shared" si="39"/>
        <v>69.4235551502438</v>
      </c>
      <c r="M49">
        <f t="shared" si="39"/>
        <v>50.059976976241423</v>
      </c>
      <c r="N49">
        <f t="shared" si="39"/>
        <v>27.963905125535263</v>
      </c>
      <c r="O49">
        <f t="shared" si="39"/>
        <v>17.158151707878964</v>
      </c>
      <c r="P49">
        <f t="shared" si="39"/>
        <v>15.128187849008674</v>
      </c>
      <c r="Q49">
        <f t="shared" si="39"/>
        <v>10.805061533488136</v>
      </c>
      <c r="R49">
        <f t="shared" si="39"/>
        <v>7.9423196121554893</v>
      </c>
      <c r="S49">
        <f t="shared" si="39"/>
        <v>5.4861036391468536</v>
      </c>
      <c r="T49">
        <f t="shared" si="39"/>
        <v>4.1897749078835762</v>
      </c>
      <c r="U49">
        <f t="shared" si="39"/>
        <v>2.6465833063968081</v>
      </c>
      <c r="V49">
        <f t="shared" si="37"/>
        <v>2.0108301434555265</v>
      </c>
      <c r="W49">
        <f t="shared" si="29"/>
        <v>1.904662687216284</v>
      </c>
      <c r="X49">
        <f t="shared" si="29"/>
        <v>1.3262648839937909</v>
      </c>
      <c r="Y49">
        <f t="shared" si="26"/>
        <v>2.939263307860339</v>
      </c>
      <c r="Z49">
        <f t="shared" si="30"/>
        <v>15981.469564675519</v>
      </c>
      <c r="AA49">
        <f t="shared" si="19"/>
        <v>0.11849749760077311</v>
      </c>
      <c r="AB49">
        <f t="shared" si="20"/>
        <v>3608.9630240870206</v>
      </c>
      <c r="AC49">
        <f t="shared" si="31"/>
        <v>21426.471805604797</v>
      </c>
      <c r="AD49">
        <f t="shared" si="32"/>
        <v>17016.400928158222</v>
      </c>
      <c r="AE49">
        <f t="shared" si="21"/>
        <v>2016.4009281582221</v>
      </c>
      <c r="AF49">
        <v>0.30835706814044161</v>
      </c>
      <c r="AG49">
        <f t="shared" ca="1" si="22"/>
        <v>0.11220308534242741</v>
      </c>
      <c r="AH49">
        <f t="shared" si="38"/>
        <v>221.35839530356941</v>
      </c>
      <c r="AI49">
        <f t="shared" si="33"/>
        <v>0.33699379880457753</v>
      </c>
      <c r="AJ49">
        <f t="shared" si="24"/>
        <v>74.596406530635207</v>
      </c>
      <c r="AK49">
        <f t="shared" si="34"/>
        <v>1986.5623655459681</v>
      </c>
      <c r="AL49">
        <f t="shared" si="35"/>
        <v>16.616400928158225</v>
      </c>
    </row>
    <row r="50" spans="5:38" x14ac:dyDescent="0.3">
      <c r="E50">
        <v>36</v>
      </c>
      <c r="F50">
        <f t="shared" si="36"/>
        <v>1541.283569464925</v>
      </c>
      <c r="G50">
        <f t="shared" si="39"/>
        <v>678.99236194827859</v>
      </c>
      <c r="H50">
        <f t="shared" si="39"/>
        <v>557.67338107318187</v>
      </c>
      <c r="I50">
        <f t="shared" si="39"/>
        <v>230.68690087539346</v>
      </c>
      <c r="J50">
        <f t="shared" si="39"/>
        <v>175.51218367705684</v>
      </c>
      <c r="K50">
        <f t="shared" si="39"/>
        <v>109.06597560507579</v>
      </c>
      <c r="L50">
        <f t="shared" si="39"/>
        <v>88.247210805978582</v>
      </c>
      <c r="M50">
        <f t="shared" si="39"/>
        <v>46.307303338940841</v>
      </c>
      <c r="N50">
        <f t="shared" si="39"/>
        <v>34.05946307914958</v>
      </c>
      <c r="O50">
        <f t="shared" si="39"/>
        <v>19.33797206970641</v>
      </c>
      <c r="P50">
        <f t="shared" si="39"/>
        <v>12.024975452729846</v>
      </c>
      <c r="Q50">
        <f t="shared" si="39"/>
        <v>10.71953215790619</v>
      </c>
      <c r="R50">
        <f t="shared" si="39"/>
        <v>7.726124753377138</v>
      </c>
      <c r="S50">
        <f t="shared" si="39"/>
        <v>5.7220775599863751</v>
      </c>
      <c r="T50">
        <f t="shared" si="39"/>
        <v>3.9773393693740227</v>
      </c>
      <c r="U50">
        <f t="shared" si="39"/>
        <v>3.0534501122651867</v>
      </c>
      <c r="V50">
        <f t="shared" si="37"/>
        <v>1.9372504699313535</v>
      </c>
      <c r="W50">
        <f t="shared" si="29"/>
        <v>1.4772987022103781</v>
      </c>
      <c r="X50">
        <f t="shared" si="29"/>
        <v>1.4036165290565024</v>
      </c>
      <c r="Y50">
        <f t="shared" si="26"/>
        <v>3.1563192181056712</v>
      </c>
      <c r="Z50">
        <f t="shared" si="30"/>
        <v>15355.002903730492</v>
      </c>
      <c r="AA50">
        <f t="shared" si="19"/>
        <v>0.11685273906034148</v>
      </c>
      <c r="AB50">
        <f t="shared" si="20"/>
        <v>3532.3643062626293</v>
      </c>
      <c r="AC50">
        <f t="shared" si="31"/>
        <v>21206.543503366254</v>
      </c>
      <c r="AD50">
        <f t="shared" si="32"/>
        <v>16984.709870514882</v>
      </c>
      <c r="AE50">
        <f t="shared" si="21"/>
        <v>1984.7098705148819</v>
      </c>
      <c r="AF50">
        <v>-0.27921142038795466</v>
      </c>
      <c r="AG50">
        <f t="shared" ca="1" si="22"/>
        <v>8.2511980163433654E-2</v>
      </c>
      <c r="AH50">
        <f t="shared" si="38"/>
        <v>210.00731592908312</v>
      </c>
      <c r="AI50">
        <f t="shared" si="33"/>
        <v>0.33557912500937448</v>
      </c>
      <c r="AJ50">
        <f t="shared" si="24"/>
        <v>70.474071325048982</v>
      </c>
      <c r="AK50">
        <f t="shared" si="34"/>
        <v>1956.5202419848624</v>
      </c>
      <c r="AL50">
        <f t="shared" si="35"/>
        <v>16.584709870514885</v>
      </c>
    </row>
    <row r="51" spans="5:38" x14ac:dyDescent="0.3">
      <c r="E51">
        <v>37</v>
      </c>
      <c r="F51">
        <f t="shared" si="36"/>
        <v>2140.0528460624068</v>
      </c>
      <c r="G51">
        <f t="shared" si="39"/>
        <v>741.72277265986872</v>
      </c>
      <c r="H51">
        <f t="shared" si="39"/>
        <v>379.90609261211108</v>
      </c>
      <c r="I51">
        <f t="shared" si="39"/>
        <v>331.57044127314816</v>
      </c>
      <c r="J51">
        <f t="shared" si="39"/>
        <v>141.90855269360904</v>
      </c>
      <c r="K51">
        <f t="shared" si="39"/>
        <v>111.33977710957669</v>
      </c>
      <c r="L51">
        <f t="shared" si="39"/>
        <v>71.156983259523358</v>
      </c>
      <c r="M51">
        <f t="shared" si="39"/>
        <v>58.970007834708966</v>
      </c>
      <c r="N51">
        <f t="shared" si="39"/>
        <v>31.564121950219985</v>
      </c>
      <c r="O51">
        <f t="shared" si="39"/>
        <v>23.596781606449134</v>
      </c>
      <c r="P51">
        <f t="shared" si="39"/>
        <v>13.577790221211634</v>
      </c>
      <c r="Q51">
        <f t="shared" si="39"/>
        <v>8.5364853820203273</v>
      </c>
      <c r="R51">
        <f t="shared" si="39"/>
        <v>7.679221744706779</v>
      </c>
      <c r="S51">
        <f t="shared" si="39"/>
        <v>5.5766783718477457</v>
      </c>
      <c r="T51">
        <f t="shared" si="39"/>
        <v>4.1561410943664727</v>
      </c>
      <c r="U51">
        <f t="shared" si="39"/>
        <v>2.9040291135008647</v>
      </c>
      <c r="V51">
        <f t="shared" si="37"/>
        <v>2.2392336610108745</v>
      </c>
      <c r="W51">
        <f t="shared" si="29"/>
        <v>1.4258939622944247</v>
      </c>
      <c r="X51">
        <f t="shared" si="29"/>
        <v>1.0907051210195768</v>
      </c>
      <c r="Y51">
        <f t="shared" si="26"/>
        <v>3.3804812987503841</v>
      </c>
      <c r="Z51">
        <f t="shared" si="30"/>
        <v>15774.004839098101</v>
      </c>
      <c r="AA51">
        <f t="shared" si="19"/>
        <v>0.11174298339726754</v>
      </c>
      <c r="AB51">
        <f t="shared" si="20"/>
        <v>4082.3550370323514</v>
      </c>
      <c r="AC51">
        <f t="shared" si="31"/>
        <v>21198.905336504122</v>
      </c>
      <c r="AD51">
        <f t="shared" si="32"/>
        <v>16887.004233717929</v>
      </c>
      <c r="AE51">
        <f t="shared" si="21"/>
        <v>1887.0042337179293</v>
      </c>
      <c r="AF51">
        <v>-0.12505109718544263</v>
      </c>
      <c r="AG51">
        <f t="shared" ca="1" si="22"/>
        <v>-0.22604588114070598</v>
      </c>
      <c r="AH51">
        <f t="shared" si="38"/>
        <v>202.8296700637847</v>
      </c>
      <c r="AI51">
        <f t="shared" si="33"/>
        <v>0.33123621422142974</v>
      </c>
      <c r="AJ51">
        <f t="shared" si="24"/>
        <v>67.184532043709709</v>
      </c>
      <c r="AK51">
        <f t="shared" si="34"/>
        <v>1860.1304209004454</v>
      </c>
      <c r="AL51">
        <f t="shared" si="35"/>
        <v>16.487004233717933</v>
      </c>
    </row>
    <row r="52" spans="5:38" x14ac:dyDescent="0.3">
      <c r="E52">
        <v>38</v>
      </c>
      <c r="F52">
        <f t="shared" si="36"/>
        <v>1996.3814975759869</v>
      </c>
      <c r="G52">
        <f t="shared" si="39"/>
        <v>1030.2000793732395</v>
      </c>
      <c r="H52">
        <f t="shared" si="39"/>
        <v>415.52278263129892</v>
      </c>
      <c r="I52">
        <f t="shared" si="39"/>
        <v>226.5395782345758</v>
      </c>
      <c r="J52">
        <f t="shared" si="39"/>
        <v>204.86304932502759</v>
      </c>
      <c r="K52">
        <f t="shared" si="39"/>
        <v>90.486302236924658</v>
      </c>
      <c r="L52">
        <f t="shared" si="39"/>
        <v>73.038756773634773</v>
      </c>
      <c r="M52">
        <f t="shared" si="39"/>
        <v>47.81733295589261</v>
      </c>
      <c r="N52">
        <f t="shared" si="39"/>
        <v>40.424286697097145</v>
      </c>
      <c r="O52">
        <f t="shared" si="39"/>
        <v>21.993302026749738</v>
      </c>
      <c r="P52">
        <f t="shared" si="39"/>
        <v>16.663288622664027</v>
      </c>
      <c r="Q52">
        <f t="shared" si="39"/>
        <v>9.694344006776042</v>
      </c>
      <c r="R52">
        <f t="shared" si="39"/>
        <v>6.150603925157264</v>
      </c>
      <c r="S52">
        <f t="shared" si="39"/>
        <v>5.5748117992888613</v>
      </c>
      <c r="T52">
        <f t="shared" si="39"/>
        <v>4.0739199848747401</v>
      </c>
      <c r="U52">
        <f t="shared" si="39"/>
        <v>3.0521074026186668</v>
      </c>
      <c r="V52">
        <f t="shared" si="37"/>
        <v>2.1419601108824571</v>
      </c>
      <c r="W52">
        <f t="shared" si="29"/>
        <v>1.6576893571227083</v>
      </c>
      <c r="X52">
        <f t="shared" si="29"/>
        <v>1.0588364563585861</v>
      </c>
      <c r="Y52">
        <f t="shared" si="26"/>
        <v>3.334310954041543</v>
      </c>
      <c r="Z52">
        <f t="shared" si="30"/>
        <v>15435.182148912416</v>
      </c>
      <c r="AA52">
        <f t="shared" si="19"/>
        <v>0.11040259123196136</v>
      </c>
      <c r="AB52">
        <f t="shared" si="20"/>
        <v>4200.6688404502129</v>
      </c>
      <c r="AC52">
        <f t="shared" si="31"/>
        <v>21540.582403946151</v>
      </c>
      <c r="AD52">
        <f t="shared" si="32"/>
        <v>16861.559905814913</v>
      </c>
      <c r="AE52">
        <f t="shared" si="21"/>
        <v>1861.5599058149128</v>
      </c>
      <c r="AF52">
        <v>0.2594334818910613</v>
      </c>
      <c r="AG52">
        <f t="shared" ca="1" si="22"/>
        <v>-0.64961232032491256</v>
      </c>
      <c r="AH52">
        <f t="shared" si="38"/>
        <v>194.42135607691463</v>
      </c>
      <c r="AI52">
        <f t="shared" si="33"/>
        <v>0.33010990462654893</v>
      </c>
      <c r="AJ52">
        <f t="shared" si="24"/>
        <v>64.180415311914601</v>
      </c>
      <c r="AK52">
        <f t="shared" si="34"/>
        <v>1835.8877396901469</v>
      </c>
      <c r="AL52">
        <f t="shared" si="35"/>
        <v>16.461559905814916</v>
      </c>
    </row>
    <row r="53" spans="5:38" x14ac:dyDescent="0.3">
      <c r="E53">
        <v>39</v>
      </c>
      <c r="F53">
        <f t="shared" si="36"/>
        <v>1572.0153910176464</v>
      </c>
      <c r="G53">
        <f t="shared" si="39"/>
        <v>961.11822964550345</v>
      </c>
      <c r="H53">
        <f t="shared" si="39"/>
        <v>577.32030844291171</v>
      </c>
      <c r="I53">
        <f t="shared" si="39"/>
        <v>247.96803970227529</v>
      </c>
      <c r="J53">
        <f t="shared" si="39"/>
        <v>140.1294829267386</v>
      </c>
      <c r="K53">
        <f t="shared" si="39"/>
        <v>130.80408189196902</v>
      </c>
      <c r="L53">
        <f t="shared" si="39"/>
        <v>59.443815267150285</v>
      </c>
      <c r="M53">
        <f t="shared" si="39"/>
        <v>49.153944321739971</v>
      </c>
      <c r="N53">
        <f t="shared" si="39"/>
        <v>32.827767492517992</v>
      </c>
      <c r="O53">
        <f t="shared" si="39"/>
        <v>28.209004683211422</v>
      </c>
      <c r="P53">
        <f t="shared" si="39"/>
        <v>15.554252494192438</v>
      </c>
      <c r="Q53">
        <f t="shared" si="39"/>
        <v>11.915218838998067</v>
      </c>
      <c r="R53">
        <f t="shared" si="39"/>
        <v>6.9953557266943198</v>
      </c>
      <c r="S53">
        <f t="shared" si="39"/>
        <v>4.4718163448705717</v>
      </c>
      <c r="T53">
        <f t="shared" si="39"/>
        <v>4.0786893106231856</v>
      </c>
      <c r="U53">
        <f t="shared" si="39"/>
        <v>2.9962342553032353</v>
      </c>
      <c r="V53">
        <f t="shared" si="37"/>
        <v>2.2545720870375576</v>
      </c>
      <c r="W53">
        <f t="shared" si="29"/>
        <v>1.588068138530927</v>
      </c>
      <c r="X53">
        <f t="shared" si="29"/>
        <v>1.2328178447573317</v>
      </c>
      <c r="Y53">
        <f t="shared" si="26"/>
        <v>3.2810743998233649</v>
      </c>
      <c r="Z53">
        <f t="shared" si="30"/>
        <v>15025.393167832479</v>
      </c>
      <c r="AA53">
        <f t="shared" si="19"/>
        <v>0.12242030686067368</v>
      </c>
      <c r="AB53">
        <f t="shared" si="20"/>
        <v>3853.3581648324953</v>
      </c>
      <c r="AC53">
        <f t="shared" si="31"/>
        <v>21853.734566665018</v>
      </c>
      <c r="AD53">
        <f t="shared" si="32"/>
        <v>17092.464783843363</v>
      </c>
      <c r="AE53">
        <f t="shared" si="21"/>
        <v>2092.464783843363</v>
      </c>
      <c r="AF53">
        <v>-0.39749387372510064</v>
      </c>
      <c r="AG53">
        <f t="shared" ca="1" si="22"/>
        <v>0.40681576198066727</v>
      </c>
      <c r="AH53">
        <f t="shared" si="38"/>
        <v>189.00506502296469</v>
      </c>
      <c r="AI53">
        <f t="shared" si="33"/>
        <v>0.3404011564888223</v>
      </c>
      <c r="AJ53">
        <f t="shared" si="24"/>
        <v>64.337542716062231</v>
      </c>
      <c r="AK53">
        <f t="shared" si="34"/>
        <v>2066.7297667569383</v>
      </c>
      <c r="AL53">
        <f t="shared" si="35"/>
        <v>16.692464783843366</v>
      </c>
    </row>
    <row r="54" spans="5:38" x14ac:dyDescent="0.3">
      <c r="E54">
        <v>40</v>
      </c>
      <c r="F54">
        <f t="shared" si="36"/>
        <v>2243.5414050530585</v>
      </c>
      <c r="G54">
        <f t="shared" si="39"/>
        <v>756.25006619914245</v>
      </c>
      <c r="H54">
        <f t="shared" si="39"/>
        <v>537.02809590932122</v>
      </c>
      <c r="I54">
        <f t="shared" si="39"/>
        <v>342.15475188047759</v>
      </c>
      <c r="J54">
        <f t="shared" si="39"/>
        <v>151.80958696121073</v>
      </c>
      <c r="K54">
        <f t="shared" si="39"/>
        <v>88.395138201505631</v>
      </c>
      <c r="L54">
        <f t="shared" si="39"/>
        <v>84.829539735273784</v>
      </c>
      <c r="M54">
        <f t="shared" si="39"/>
        <v>39.478912425142127</v>
      </c>
      <c r="N54">
        <f t="shared" si="39"/>
        <v>33.296497986900945</v>
      </c>
      <c r="O54">
        <f t="shared" si="39"/>
        <v>22.601433088777767</v>
      </c>
      <c r="P54">
        <f t="shared" si="39"/>
        <v>19.682339962586447</v>
      </c>
      <c r="Q54">
        <f t="shared" si="39"/>
        <v>10.97260428540565</v>
      </c>
      <c r="R54">
        <f t="shared" si="39"/>
        <v>8.4821495143317609</v>
      </c>
      <c r="S54">
        <f t="shared" si="39"/>
        <v>5.0174630428673019</v>
      </c>
      <c r="T54">
        <f t="shared" si="39"/>
        <v>3.2275994873617941</v>
      </c>
      <c r="U54">
        <f t="shared" si="39"/>
        <v>2.9592873075442401</v>
      </c>
      <c r="V54">
        <f t="shared" si="37"/>
        <v>2.1834430133245712</v>
      </c>
      <c r="W54">
        <f t="shared" si="29"/>
        <v>1.6490073586822209</v>
      </c>
      <c r="X54">
        <f t="shared" si="29"/>
        <v>1.165104303244803</v>
      </c>
      <c r="Y54">
        <f t="shared" si="26"/>
        <v>3.3255236698445403</v>
      </c>
      <c r="Z54">
        <f t="shared" si="30"/>
        <v>15637.958844766003</v>
      </c>
      <c r="AA54">
        <f t="shared" si="19"/>
        <v>0.13110003504822734</v>
      </c>
      <c r="AB54">
        <f t="shared" si="20"/>
        <v>4358.0499493860034</v>
      </c>
      <c r="AC54">
        <f t="shared" si="31"/>
        <v>22060.607738436673</v>
      </c>
      <c r="AD54">
        <f t="shared" si="32"/>
        <v>17263.207049194159</v>
      </c>
      <c r="AE54">
        <f t="shared" si="21"/>
        <v>2263.2070491941595</v>
      </c>
      <c r="AF54">
        <v>0.150041547890818</v>
      </c>
      <c r="AG54">
        <f t="shared" ca="1" si="22"/>
        <v>-0.21419970484108078</v>
      </c>
      <c r="AH54">
        <f t="shared" si="38"/>
        <v>197.83902084932924</v>
      </c>
      <c r="AI54">
        <f t="shared" si="33"/>
        <v>0.34810971045936279</v>
      </c>
      <c r="AJ54">
        <f t="shared" si="24"/>
        <v>68.869684265423842</v>
      </c>
      <c r="AK54">
        <f t="shared" si="34"/>
        <v>2235.6591754879901</v>
      </c>
      <c r="AL54">
        <f t="shared" si="35"/>
        <v>16.863207049194163</v>
      </c>
    </row>
    <row r="55" spans="5:38" x14ac:dyDescent="0.3">
      <c r="E55">
        <v>41</v>
      </c>
      <c r="F55">
        <f t="shared" si="36"/>
        <v>1692.4361839057678</v>
      </c>
      <c r="G55">
        <f t="shared" si="39"/>
        <v>1078.7184224309055</v>
      </c>
      <c r="H55">
        <f t="shared" si="39"/>
        <v>421.65997374522226</v>
      </c>
      <c r="I55">
        <f t="shared" si="39"/>
        <v>316.68435961876975</v>
      </c>
      <c r="J55">
        <f t="shared" si="39"/>
        <v>207.90263654592891</v>
      </c>
      <c r="K55">
        <f t="shared" si="39"/>
        <v>94.920478149522481</v>
      </c>
      <c r="L55">
        <f t="shared" si="39"/>
        <v>56.78919318400267</v>
      </c>
      <c r="M55">
        <f t="shared" si="39"/>
        <v>55.796561192910779</v>
      </c>
      <c r="N55">
        <f t="shared" si="39"/>
        <v>26.482315359775672</v>
      </c>
      <c r="O55">
        <f t="shared" si="39"/>
        <v>22.699585920641415</v>
      </c>
      <c r="P55">
        <f t="shared" si="39"/>
        <v>15.614772665904725</v>
      </c>
      <c r="Q55">
        <f t="shared" si="39"/>
        <v>13.748011785609725</v>
      </c>
      <c r="R55">
        <f t="shared" si="39"/>
        <v>7.7341256981365873</v>
      </c>
      <c r="S55">
        <f t="shared" si="39"/>
        <v>6.0238576346980333</v>
      </c>
      <c r="T55">
        <f t="shared" si="39"/>
        <v>3.5856847402633787</v>
      </c>
      <c r="U55">
        <f t="shared" si="39"/>
        <v>2.3186590227760373</v>
      </c>
      <c r="V55">
        <f t="shared" si="37"/>
        <v>2.1352213118824821</v>
      </c>
      <c r="W55">
        <f t="shared" si="29"/>
        <v>1.5812087407976347</v>
      </c>
      <c r="X55">
        <f t="shared" si="29"/>
        <v>1.197861345245238</v>
      </c>
      <c r="Y55">
        <f t="shared" si="26"/>
        <v>3.2757928698323902</v>
      </c>
      <c r="Z55">
        <f t="shared" si="30"/>
        <v>16114.346383699305</v>
      </c>
      <c r="AA55">
        <f t="shared" si="19"/>
        <v>0.1309161878280381</v>
      </c>
      <c r="AB55">
        <f t="shared" si="20"/>
        <v>4031.3049058685933</v>
      </c>
      <c r="AC55">
        <f t="shared" si="31"/>
        <v>22095.567501285499</v>
      </c>
      <c r="AD55">
        <f t="shared" si="32"/>
        <v>17259.55516593147</v>
      </c>
      <c r="AE55">
        <f t="shared" si="21"/>
        <v>2259.5551659314697</v>
      </c>
      <c r="AF55">
        <v>2.8422177785808689E-2</v>
      </c>
      <c r="AG55">
        <f t="shared" ca="1" si="22"/>
        <v>-0.18605505896772609</v>
      </c>
      <c r="AH55">
        <f t="shared" si="38"/>
        <v>210.70246919906413</v>
      </c>
      <c r="AI55">
        <f t="shared" si="33"/>
        <v>0.34794398496016932</v>
      </c>
      <c r="AJ55">
        <f t="shared" si="24"/>
        <v>73.312656774069708</v>
      </c>
      <c r="AK55">
        <f t="shared" si="34"/>
        <v>2230.230103221842</v>
      </c>
      <c r="AL55">
        <f t="shared" si="35"/>
        <v>16.859555165931472</v>
      </c>
    </row>
    <row r="56" spans="5:38" x14ac:dyDescent="0.3">
      <c r="E56">
        <v>42</v>
      </c>
      <c r="F56">
        <f t="shared" si="36"/>
        <v>1843.9787414167768</v>
      </c>
      <c r="G56">
        <f t="shared" si="39"/>
        <v>813.75052094680439</v>
      </c>
      <c r="H56">
        <f t="shared" si="39"/>
        <v>601.48475332080523</v>
      </c>
      <c r="I56">
        <f t="shared" si="39"/>
        <v>248.67847263826422</v>
      </c>
      <c r="J56">
        <f t="shared" si="39"/>
        <v>192.45689311639597</v>
      </c>
      <c r="K56">
        <f t="shared" si="39"/>
        <v>130.01766572430725</v>
      </c>
      <c r="L56">
        <f t="shared" si="39"/>
        <v>60.993595633116271</v>
      </c>
      <c r="M56">
        <f t="shared" si="39"/>
        <v>37.360731103984271</v>
      </c>
      <c r="N56">
        <f t="shared" si="39"/>
        <v>37.435931733785303</v>
      </c>
      <c r="O56">
        <f t="shared" si="39"/>
        <v>18.057861692182819</v>
      </c>
      <c r="P56">
        <f t="shared" si="39"/>
        <v>15.685881005087216</v>
      </c>
      <c r="Q56">
        <f t="shared" si="39"/>
        <v>10.909134572631375</v>
      </c>
      <c r="R56">
        <f t="shared" si="39"/>
        <v>9.6924368005681725</v>
      </c>
      <c r="S56">
        <f t="shared" si="39"/>
        <v>5.4937848050369675</v>
      </c>
      <c r="T56">
        <f t="shared" si="39"/>
        <v>4.3058045066005484</v>
      </c>
      <c r="U56">
        <f t="shared" si="39"/>
        <v>2.5764461634011457</v>
      </c>
      <c r="V56">
        <f t="shared" si="37"/>
        <v>1.6733407755108896</v>
      </c>
      <c r="W56">
        <f t="shared" si="29"/>
        <v>1.5466142249919139</v>
      </c>
      <c r="X56">
        <f t="shared" si="29"/>
        <v>1.14885425178143</v>
      </c>
      <c r="Y56">
        <f t="shared" si="26"/>
        <v>3.264041690209976</v>
      </c>
      <c r="Z56">
        <f t="shared" si="30"/>
        <v>15653.392633685153</v>
      </c>
      <c r="AA56">
        <f t="shared" si="19"/>
        <v>0.13317725247524376</v>
      </c>
      <c r="AB56">
        <f t="shared" si="20"/>
        <v>4040.5115061222427</v>
      </c>
      <c r="AC56">
        <f t="shared" si="31"/>
        <v>22067.700643474574</v>
      </c>
      <c r="AD56">
        <f t="shared" si="32"/>
        <v>17304.575869557004</v>
      </c>
      <c r="AE56">
        <f t="shared" si="21"/>
        <v>2304.5758695570039</v>
      </c>
      <c r="AF56">
        <v>0.33494000380672456</v>
      </c>
      <c r="AG56">
        <f t="shared" ca="1" si="22"/>
        <v>-0.37258366508909874</v>
      </c>
      <c r="AH56">
        <f t="shared" si="38"/>
        <v>216.86273976062415</v>
      </c>
      <c r="AI56">
        <f t="shared" si="33"/>
        <v>0.34998962204827416</v>
      </c>
      <c r="AJ56">
        <f t="shared" si="24"/>
        <v>75.899708325174089</v>
      </c>
      <c r="AK56">
        <f t="shared" si="34"/>
        <v>2274.2159862269341</v>
      </c>
      <c r="AL56">
        <f t="shared" si="35"/>
        <v>16.904575869557007</v>
      </c>
    </row>
    <row r="57" spans="5:38" x14ac:dyDescent="0.3">
      <c r="E57">
        <v>43</v>
      </c>
      <c r="F57">
        <f t="shared" si="36"/>
        <v>1503.8217545820751</v>
      </c>
      <c r="G57">
        <f t="shared" si="39"/>
        <v>886.48980988598225</v>
      </c>
      <c r="H57">
        <f t="shared" si="39"/>
        <v>453.48924474079627</v>
      </c>
      <c r="I57">
        <f t="shared" si="39"/>
        <v>354.26791490396931</v>
      </c>
      <c r="J57">
        <f t="shared" si="39"/>
        <v>150.83090137000411</v>
      </c>
      <c r="K57">
        <f t="shared" si="39"/>
        <v>120.07997801793132</v>
      </c>
      <c r="L57">
        <f t="shared" si="39"/>
        <v>83.340384223911101</v>
      </c>
      <c r="M57">
        <f t="shared" si="39"/>
        <v>40.02522766167651</v>
      </c>
      <c r="N57">
        <f t="shared" si="39"/>
        <v>25.002473827850256</v>
      </c>
      <c r="O57">
        <f t="shared" si="39"/>
        <v>25.461184615842281</v>
      </c>
      <c r="P57">
        <f t="shared" si="39"/>
        <v>12.446097403123598</v>
      </c>
      <c r="Q57">
        <f t="shared" si="39"/>
        <v>10.930431286070792</v>
      </c>
      <c r="R57">
        <f t="shared" si="39"/>
        <v>7.6710677011621016</v>
      </c>
      <c r="S57">
        <f t="shared" si="39"/>
        <v>6.8669673635467321</v>
      </c>
      <c r="T57">
        <f t="shared" si="39"/>
        <v>3.916717710249277</v>
      </c>
      <c r="U57">
        <f t="shared" si="39"/>
        <v>3.0858435293249622</v>
      </c>
      <c r="V57">
        <f t="shared" si="37"/>
        <v>1.8545515924051976</v>
      </c>
      <c r="W57">
        <f t="shared" si="29"/>
        <v>1.208909055747335</v>
      </c>
      <c r="X57">
        <f t="shared" si="29"/>
        <v>1.120798923753646</v>
      </c>
      <c r="Y57">
        <f t="shared" si="26"/>
        <v>3.2113953727213422</v>
      </c>
      <c r="Z57">
        <f t="shared" si="30"/>
        <v>16118.278936166127</v>
      </c>
      <c r="AA57">
        <f t="shared" si="19"/>
        <v>0.1315504795923948</v>
      </c>
      <c r="AB57">
        <f t="shared" si="20"/>
        <v>3695.1216537681444</v>
      </c>
      <c r="AC57">
        <f t="shared" si="31"/>
        <v>21804.846915452545</v>
      </c>
      <c r="AD57">
        <f t="shared" si="32"/>
        <v>17272.16107271241</v>
      </c>
      <c r="AE57">
        <f t="shared" si="21"/>
        <v>2272.1610727124098</v>
      </c>
      <c r="AF57">
        <v>-3.9817194616900619E-3</v>
      </c>
      <c r="AG57">
        <f t="shared" ca="1" si="22"/>
        <v>-0.67221880473382201</v>
      </c>
      <c r="AH57">
        <f t="shared" si="38"/>
        <v>222.14216919165878</v>
      </c>
      <c r="AI57">
        <f t="shared" si="33"/>
        <v>0.34851620704954223</v>
      </c>
      <c r="AJ57">
        <f t="shared" si="24"/>
        <v>77.42014623243459</v>
      </c>
      <c r="AK57">
        <f t="shared" si="34"/>
        <v>2241.193014219436</v>
      </c>
      <c r="AL57">
        <f t="shared" si="35"/>
        <v>16.872161072712412</v>
      </c>
    </row>
    <row r="58" spans="5:38" x14ac:dyDescent="0.3">
      <c r="E58">
        <v>44</v>
      </c>
      <c r="F58">
        <f t="shared" si="36"/>
        <v>1879.9839333791676</v>
      </c>
      <c r="G58">
        <f t="shared" si="39"/>
        <v>723.03311799094695</v>
      </c>
      <c r="H58">
        <f t="shared" si="39"/>
        <v>494.2227503444737</v>
      </c>
      <c r="I58">
        <f t="shared" si="39"/>
        <v>267.35195728228257</v>
      </c>
      <c r="J58">
        <f t="shared" si="39"/>
        <v>215.17859801106522</v>
      </c>
      <c r="K58">
        <f t="shared" si="39"/>
        <v>94.265099739198718</v>
      </c>
      <c r="L58">
        <f t="shared" si="39"/>
        <v>77.107156501658807</v>
      </c>
      <c r="M58">
        <f t="shared" si="39"/>
        <v>54.789437318309332</v>
      </c>
      <c r="N58">
        <f t="shared" si="39"/>
        <v>26.835081373488336</v>
      </c>
      <c r="O58">
        <f t="shared" si="39"/>
        <v>17.036459140601515</v>
      </c>
      <c r="P58">
        <f t="shared" si="39"/>
        <v>17.58144380333918</v>
      </c>
      <c r="Q58">
        <f t="shared" si="39"/>
        <v>8.6890476447705094</v>
      </c>
      <c r="R58">
        <f t="shared" si="39"/>
        <v>7.7004190936021182</v>
      </c>
      <c r="S58">
        <f t="shared" si="39"/>
        <v>5.4450262522228661</v>
      </c>
      <c r="T58">
        <f t="shared" si="39"/>
        <v>4.9048776366988571</v>
      </c>
      <c r="U58">
        <f t="shared" si="39"/>
        <v>2.8122551162746059</v>
      </c>
      <c r="V58">
        <f t="shared" si="37"/>
        <v>2.2253831913511259</v>
      </c>
      <c r="W58">
        <f t="shared" si="29"/>
        <v>1.3423363825036692</v>
      </c>
      <c r="X58">
        <f t="shared" si="29"/>
        <v>0.87771324781411397</v>
      </c>
      <c r="Y58">
        <f t="shared" si="26"/>
        <v>3.1585882039674313</v>
      </c>
      <c r="Z58">
        <f t="shared" si="30"/>
        <v>15960.791187305289</v>
      </c>
      <c r="AA58">
        <f t="shared" si="19"/>
        <v>0.12437234214465449</v>
      </c>
      <c r="AB58">
        <f t="shared" si="20"/>
        <v>3904.5406816537375</v>
      </c>
      <c r="AC58">
        <f t="shared" si="31"/>
        <v>21536.410724703561</v>
      </c>
      <c r="AD58">
        <f t="shared" si="32"/>
        <v>17130.568987209874</v>
      </c>
      <c r="AE58">
        <f t="shared" si="21"/>
        <v>2130.5689872098737</v>
      </c>
      <c r="AF58">
        <v>-4.9157444219942135E-2</v>
      </c>
      <c r="AG58">
        <f t="shared" ca="1" si="22"/>
        <v>-0.10208635705335792</v>
      </c>
      <c r="AH58">
        <f t="shared" si="38"/>
        <v>223.1307353068012</v>
      </c>
      <c r="AI58">
        <f t="shared" si="33"/>
        <v>0.34211432559487709</v>
      </c>
      <c r="AJ58">
        <f t="shared" si="24"/>
        <v>76.336221028975316</v>
      </c>
      <c r="AK58">
        <f t="shared" si="34"/>
        <v>2100.0344987982835</v>
      </c>
      <c r="AL58">
        <f t="shared" si="35"/>
        <v>16.730568987209875</v>
      </c>
    </row>
    <row r="59" spans="5:38" x14ac:dyDescent="0.3">
      <c r="E59">
        <v>45</v>
      </c>
      <c r="F59">
        <f t="shared" si="36"/>
        <v>1922.2851448024887</v>
      </c>
      <c r="G59">
        <f t="shared" si="39"/>
        <v>904.29476037633333</v>
      </c>
      <c r="H59">
        <f t="shared" si="39"/>
        <v>403.80428292182353</v>
      </c>
      <c r="I59">
        <f t="shared" si="39"/>
        <v>292.57689066701886</v>
      </c>
      <c r="J59">
        <f t="shared" si="39"/>
        <v>163.40090974956846</v>
      </c>
      <c r="K59">
        <f t="shared" si="39"/>
        <v>135.46830681037369</v>
      </c>
      <c r="L59">
        <f t="shared" si="39"/>
        <v>61.004322519601565</v>
      </c>
      <c r="M59">
        <f t="shared" si="39"/>
        <v>51.099019774402045</v>
      </c>
      <c r="N59">
        <f t="shared" si="39"/>
        <v>37.032665080017487</v>
      </c>
      <c r="O59">
        <f t="shared" si="39"/>
        <v>18.434854746679118</v>
      </c>
      <c r="P59">
        <f t="shared" si="39"/>
        <v>11.860618764479199</v>
      </c>
      <c r="Q59">
        <f t="shared" si="39"/>
        <v>12.375203235913535</v>
      </c>
      <c r="R59">
        <f t="shared" si="39"/>
        <v>6.1718050134939757</v>
      </c>
      <c r="S59">
        <f t="shared" si="39"/>
        <v>5.510920446874735</v>
      </c>
      <c r="T59">
        <f t="shared" si="39"/>
        <v>3.9213045837637828</v>
      </c>
      <c r="U59">
        <f t="shared" si="39"/>
        <v>3.5508250065961517</v>
      </c>
      <c r="V59">
        <f t="shared" si="37"/>
        <v>2.0448203468692538</v>
      </c>
      <c r="W59">
        <f t="shared" si="29"/>
        <v>1.6240426882900274</v>
      </c>
      <c r="X59">
        <f t="shared" si="29"/>
        <v>0.98263238198825509</v>
      </c>
      <c r="Y59">
        <f t="shared" si="26"/>
        <v>2.9674199109011972</v>
      </c>
      <c r="Z59">
        <f t="shared" si="30"/>
        <v>15885.379513449818</v>
      </c>
      <c r="AA59">
        <f t="shared" si="19"/>
        <v>0.1176441989080334</v>
      </c>
      <c r="AB59">
        <f t="shared" si="20"/>
        <v>4040.4107498274775</v>
      </c>
      <c r="AC59">
        <f t="shared" si="31"/>
        <v>21516.152313117331</v>
      </c>
      <c r="AD59">
        <f t="shared" si="32"/>
        <v>16999.944899140039</v>
      </c>
      <c r="AE59">
        <f t="shared" si="21"/>
        <v>1999.9448991400386</v>
      </c>
      <c r="AF59">
        <v>0.20645288918306579</v>
      </c>
      <c r="AG59">
        <f t="shared" ca="1" si="22"/>
        <v>-0.17210785025527495</v>
      </c>
      <c r="AH59">
        <f t="shared" si="38"/>
        <v>216.56709259331478</v>
      </c>
      <c r="AI59">
        <f t="shared" si="33"/>
        <v>0.33625884301187725</v>
      </c>
      <c r="AJ59">
        <f t="shared" si="24"/>
        <v>72.822599989874121</v>
      </c>
      <c r="AK59">
        <f t="shared" si="34"/>
        <v>1970.815859144089</v>
      </c>
      <c r="AL59">
        <f t="shared" si="35"/>
        <v>16.599944899140041</v>
      </c>
    </row>
    <row r="60" spans="5:38" x14ac:dyDescent="0.3">
      <c r="E60">
        <v>46</v>
      </c>
      <c r="F60">
        <f t="shared" si="36"/>
        <v>1643.1134777947884</v>
      </c>
      <c r="G60">
        <f t="shared" si="39"/>
        <v>925.0293073411716</v>
      </c>
      <c r="H60">
        <f t="shared" si="39"/>
        <v>505.86821698250378</v>
      </c>
      <c r="I60">
        <f t="shared" si="39"/>
        <v>239.97691535024336</v>
      </c>
      <c r="J60">
        <f t="shared" si="39"/>
        <v>179.85821375763166</v>
      </c>
      <c r="K60">
        <f t="shared" si="39"/>
        <v>103.5740424506504</v>
      </c>
      <c r="L60">
        <f t="shared" si="39"/>
        <v>88.307368337370349</v>
      </c>
      <c r="M60">
        <f t="shared" si="39"/>
        <v>40.729775025512168</v>
      </c>
      <c r="N60">
        <f t="shared" si="39"/>
        <v>34.799533527416074</v>
      </c>
      <c r="O60">
        <f t="shared" si="39"/>
        <v>25.633875373097517</v>
      </c>
      <c r="P60">
        <f t="shared" si="39"/>
        <v>12.932156735475878</v>
      </c>
      <c r="Q60">
        <f t="shared" si="39"/>
        <v>8.4122970033381677</v>
      </c>
      <c r="R60">
        <f t="shared" si="39"/>
        <v>8.8573869991757253</v>
      </c>
      <c r="S60">
        <f t="shared" si="39"/>
        <v>4.450796062837493</v>
      </c>
      <c r="T60">
        <f t="shared" si="39"/>
        <v>3.9991906548364091</v>
      </c>
      <c r="U60">
        <f t="shared" si="39"/>
        <v>2.8605542245165254</v>
      </c>
      <c r="V60">
        <f t="shared" si="37"/>
        <v>2.601651073425316</v>
      </c>
      <c r="W60">
        <f t="shared" si="29"/>
        <v>1.5037226360564739</v>
      </c>
      <c r="X60">
        <f t="shared" si="29"/>
        <v>1.1979744282205989</v>
      </c>
      <c r="Y60">
        <f t="shared" si="26"/>
        <v>2.9261027632631285</v>
      </c>
      <c r="Z60">
        <f t="shared" si="30"/>
        <v>15422.822873700188</v>
      </c>
      <c r="AA60">
        <f t="shared" si="19"/>
        <v>0.11891452894320223</v>
      </c>
      <c r="AB60">
        <f t="shared" si="20"/>
        <v>3836.6325585215304</v>
      </c>
      <c r="AC60">
        <f t="shared" si="31"/>
        <v>21603.817877971946</v>
      </c>
      <c r="AD60">
        <f t="shared" si="32"/>
        <v>17024.455053161408</v>
      </c>
      <c r="AE60">
        <f t="shared" si="21"/>
        <v>2024.4550531614077</v>
      </c>
      <c r="AF60">
        <v>-0.10552159042643255</v>
      </c>
      <c r="AG60">
        <f t="shared" ca="1" si="22"/>
        <v>-0.11844995840239508</v>
      </c>
      <c r="AH60">
        <f t="shared" si="38"/>
        <v>206.82433925386187</v>
      </c>
      <c r="AI60">
        <f t="shared" si="33"/>
        <v>0.33735379823762124</v>
      </c>
      <c r="AJ60">
        <f t="shared" si="24"/>
        <v>69.772976415276645</v>
      </c>
      <c r="AK60">
        <f t="shared" si="34"/>
        <v>1996.545862595297</v>
      </c>
      <c r="AL60">
        <f t="shared" si="35"/>
        <v>16.624455053161409</v>
      </c>
    </row>
    <row r="61" spans="5:38" x14ac:dyDescent="0.3">
      <c r="E61">
        <v>47</v>
      </c>
      <c r="F61">
        <f t="shared" si="36"/>
        <v>1955.1696288133169</v>
      </c>
      <c r="G61">
        <f t="shared" si="39"/>
        <v>790.62568674468275</v>
      </c>
      <c r="H61">
        <f t="shared" si="39"/>
        <v>517.30661325956419</v>
      </c>
      <c r="I61">
        <f t="shared" si="39"/>
        <v>300.41319351719824</v>
      </c>
      <c r="J61">
        <f t="shared" si="39"/>
        <v>147.36189670291756</v>
      </c>
      <c r="K61">
        <f t="shared" si="39"/>
        <v>113.85964108004882</v>
      </c>
      <c r="L61">
        <f t="shared" si="39"/>
        <v>67.424424666410673</v>
      </c>
      <c r="M61">
        <f t="shared" si="39"/>
        <v>58.876186188473</v>
      </c>
      <c r="N61">
        <f t="shared" si="39"/>
        <v>27.698537073286182</v>
      </c>
      <c r="O61">
        <f t="shared" si="39"/>
        <v>24.053760409489247</v>
      </c>
      <c r="P61">
        <f t="shared" si="39"/>
        <v>17.956585246632752</v>
      </c>
      <c r="Q61">
        <f t="shared" si="39"/>
        <v>9.1591524351555549</v>
      </c>
      <c r="R61">
        <f t="shared" si="39"/>
        <v>6.0123497820172487</v>
      </c>
      <c r="S61">
        <f t="shared" si="39"/>
        <v>6.3783304958538691</v>
      </c>
      <c r="T61">
        <f t="shared" si="39"/>
        <v>3.2252341733004468</v>
      </c>
      <c r="U61">
        <f t="shared" si="39"/>
        <v>2.9131784705150818</v>
      </c>
      <c r="V61">
        <f t="shared" si="37"/>
        <v>2.0928841333083681</v>
      </c>
      <c r="W61">
        <f t="shared" si="29"/>
        <v>1.9104546658768022</v>
      </c>
      <c r="X61">
        <f t="shared" si="29"/>
        <v>1.107625298774837</v>
      </c>
      <c r="Y61">
        <f t="shared" si="26"/>
        <v>3.0503448438847696</v>
      </c>
      <c r="Z61">
        <f t="shared" si="30"/>
        <v>15507.882470046599</v>
      </c>
      <c r="AA61">
        <f t="shared" si="19"/>
        <v>0.12329659539976268</v>
      </c>
      <c r="AB61">
        <f t="shared" si="20"/>
        <v>4056.5957080007079</v>
      </c>
      <c r="AC61">
        <f t="shared" si="31"/>
        <v>21710.917664945177</v>
      </c>
      <c r="AD61">
        <f t="shared" si="32"/>
        <v>17109.549160288432</v>
      </c>
      <c r="AE61">
        <f t="shared" si="21"/>
        <v>2109.5491602884322</v>
      </c>
      <c r="AF61">
        <v>-0.13515712295340621</v>
      </c>
      <c r="AG61">
        <f t="shared" ca="1" si="22"/>
        <v>-0.11131466306212284</v>
      </c>
      <c r="AH61">
        <f t="shared" si="38"/>
        <v>203.23946275669579</v>
      </c>
      <c r="AI61">
        <f t="shared" si="33"/>
        <v>0.34116875922783585</v>
      </c>
      <c r="AJ61">
        <f t="shared" si="24"/>
        <v>69.338955334833855</v>
      </c>
      <c r="AK61">
        <f t="shared" si="34"/>
        <v>2081.8135781544988</v>
      </c>
      <c r="AL61">
        <f t="shared" si="35"/>
        <v>16.709549160288432</v>
      </c>
    </row>
    <row r="62" spans="5:38" x14ac:dyDescent="0.3">
      <c r="E62">
        <v>48</v>
      </c>
      <c r="F62">
        <f t="shared" si="36"/>
        <v>1992.2816705827422</v>
      </c>
      <c r="G62">
        <f t="shared" si="39"/>
        <v>940.52294001564951</v>
      </c>
      <c r="H62">
        <f t="shared" si="39"/>
        <v>441.67009360819941</v>
      </c>
      <c r="I62">
        <f t="shared" si="39"/>
        <v>306.43231868903774</v>
      </c>
      <c r="J62">
        <f t="shared" si="39"/>
        <v>183.77814705958838</v>
      </c>
      <c r="K62">
        <f t="shared" si="39"/>
        <v>92.874846049574401</v>
      </c>
      <c r="L62">
        <f t="shared" si="39"/>
        <v>73.770818176140281</v>
      </c>
      <c r="M62">
        <f t="shared" si="39"/>
        <v>44.735649834113886</v>
      </c>
      <c r="N62">
        <f t="shared" si="39"/>
        <v>39.843063607352725</v>
      </c>
      <c r="O62">
        <f t="shared" si="39"/>
        <v>19.051174032816871</v>
      </c>
      <c r="P62">
        <f t="shared" si="39"/>
        <v>16.76643876398094</v>
      </c>
      <c r="Q62">
        <f t="shared" si="39"/>
        <v>12.654715652515891</v>
      </c>
      <c r="R62">
        <f t="shared" si="39"/>
        <v>6.5136850462153388</v>
      </c>
      <c r="S62">
        <f t="shared" si="39"/>
        <v>4.3081008743640652</v>
      </c>
      <c r="T62">
        <f t="shared" si="39"/>
        <v>4.5990669160732178</v>
      </c>
      <c r="U62">
        <f t="shared" si="39"/>
        <v>2.3377315632287954</v>
      </c>
      <c r="V62">
        <f t="shared" si="37"/>
        <v>2.1208012068562483</v>
      </c>
      <c r="W62">
        <f t="shared" si="29"/>
        <v>1.5292213324559716</v>
      </c>
      <c r="X62">
        <f t="shared" si="29"/>
        <v>1.4002289266647387</v>
      </c>
      <c r="Y62">
        <f t="shared" si="26"/>
        <v>3.0602940393503446</v>
      </c>
      <c r="Z62">
        <f t="shared" si="30"/>
        <v>15821.455273580472</v>
      </c>
      <c r="AA62">
        <f t="shared" si="19"/>
        <v>0.12411774843917232</v>
      </c>
      <c r="AB62">
        <f t="shared" si="20"/>
        <v>4190.2510059769183</v>
      </c>
      <c r="AC62">
        <f t="shared" si="31"/>
        <v>21857.243982821496</v>
      </c>
      <c r="AD62">
        <f t="shared" si="32"/>
        <v>17125.589624940916</v>
      </c>
      <c r="AE62">
        <f t="shared" si="21"/>
        <v>2125.5896249409161</v>
      </c>
      <c r="AF62">
        <v>-1.4785800790933367E-2</v>
      </c>
      <c r="AG62">
        <f t="shared" ca="1" si="22"/>
        <v>-4.8070467577200481E-2</v>
      </c>
      <c r="AH62">
        <f t="shared" si="38"/>
        <v>205.71041028607283</v>
      </c>
      <c r="AI62">
        <f t="shared" si="33"/>
        <v>0.34189021773250555</v>
      </c>
      <c r="AJ62">
        <f t="shared" si="24"/>
        <v>70.330376962548485</v>
      </c>
      <c r="AK62">
        <f t="shared" si="34"/>
        <v>2097.4574741558968</v>
      </c>
      <c r="AL62">
        <f t="shared" si="35"/>
        <v>16.725589624940916</v>
      </c>
    </row>
    <row r="63" spans="5:38" x14ac:dyDescent="0.3">
      <c r="E63">
        <v>49</v>
      </c>
      <c r="F63">
        <f t="shared" si="36"/>
        <v>1877.4363313754925</v>
      </c>
      <c r="G63">
        <f t="shared" si="39"/>
        <v>958.32649884990724</v>
      </c>
      <c r="H63">
        <f t="shared" si="39"/>
        <v>525.30216078918738</v>
      </c>
      <c r="I63">
        <f t="shared" si="39"/>
        <v>261.50441041733666</v>
      </c>
      <c r="J63">
        <f t="shared" si="39"/>
        <v>187.32738092981302</v>
      </c>
      <c r="K63">
        <f t="shared" si="39"/>
        <v>115.72968994510775</v>
      </c>
      <c r="L63">
        <f t="shared" si="39"/>
        <v>60.121164022869003</v>
      </c>
      <c r="M63">
        <f t="shared" si="39"/>
        <v>48.901848696549258</v>
      </c>
      <c r="N63">
        <f t="shared" si="39"/>
        <v>30.245876033593053</v>
      </c>
      <c r="O63">
        <f t="shared" si="39"/>
        <v>27.378810267647207</v>
      </c>
      <c r="P63">
        <f t="shared" si="39"/>
        <v>13.267075723656392</v>
      </c>
      <c r="Q63">
        <f t="shared" si="39"/>
        <v>11.804954576262256</v>
      </c>
      <c r="R63">
        <f t="shared" si="39"/>
        <v>8.9912121459341723</v>
      </c>
      <c r="S63">
        <f t="shared" si="39"/>
        <v>4.6629683120213192</v>
      </c>
      <c r="T63">
        <f t="shared" si="39"/>
        <v>3.1034335785058409</v>
      </c>
      <c r="U63">
        <f t="shared" si="39"/>
        <v>3.3304035177208342</v>
      </c>
      <c r="V63">
        <f t="shared" si="37"/>
        <v>1.7002827547647386</v>
      </c>
      <c r="W63">
        <f t="shared" si="37"/>
        <v>1.5481701480274548</v>
      </c>
      <c r="X63">
        <f t="shared" si="37"/>
        <v>1.1197631354542907</v>
      </c>
      <c r="Y63">
        <f t="shared" si="26"/>
        <v>3.279563350508103</v>
      </c>
      <c r="Z63">
        <f t="shared" si="30"/>
        <v>15607.986565601364</v>
      </c>
      <c r="AA63">
        <f t="shared" si="19"/>
        <v>0.12771939466398394</v>
      </c>
      <c r="AB63">
        <f t="shared" si="20"/>
        <v>4145.0819985703583</v>
      </c>
      <c r="AC63">
        <f t="shared" si="31"/>
        <v>22040.533962803609</v>
      </c>
      <c r="AD63">
        <f t="shared" si="32"/>
        <v>17196.30117675466</v>
      </c>
      <c r="AE63">
        <f t="shared" si="21"/>
        <v>2196.3011767546595</v>
      </c>
      <c r="AF63">
        <v>-0.35297302594320573</v>
      </c>
      <c r="AG63">
        <f t="shared" ca="1" si="22"/>
        <v>-7.1548093750985031E-2</v>
      </c>
      <c r="AH63">
        <f t="shared" si="38"/>
        <v>207.72807885083125</v>
      </c>
      <c r="AI63">
        <f t="shared" si="33"/>
        <v>0.34507933373344191</v>
      </c>
      <c r="AJ63">
        <f t="shared" si="24"/>
        <v>71.682667047572735</v>
      </c>
      <c r="AK63">
        <f t="shared" si="34"/>
        <v>2167.6281099356306</v>
      </c>
      <c r="AL63">
        <f t="shared" si="35"/>
        <v>16.79630117675466</v>
      </c>
    </row>
    <row r="64" spans="5:38" x14ac:dyDescent="0.3">
      <c r="E64">
        <v>50</v>
      </c>
      <c r="F64">
        <f t="shared" si="36"/>
        <v>2239.0171535720215</v>
      </c>
      <c r="G64">
        <f t="shared" si="39"/>
        <v>902.88122708271555</v>
      </c>
      <c r="H64">
        <f t="shared" si="39"/>
        <v>534.77398544434186</v>
      </c>
      <c r="I64">
        <f t="shared" si="39"/>
        <v>310.37566789556979</v>
      </c>
      <c r="J64">
        <f t="shared" si="39"/>
        <v>159.3644513193131</v>
      </c>
      <c r="K64">
        <f t="shared" si="39"/>
        <v>117.53329752531742</v>
      </c>
      <c r="L64">
        <f t="shared" si="39"/>
        <v>74.624099474016873</v>
      </c>
      <c r="M64">
        <f t="shared" si="39"/>
        <v>39.694256206203775</v>
      </c>
      <c r="N64">
        <f t="shared" si="39"/>
        <v>32.928813914571926</v>
      </c>
      <c r="O64">
        <f t="shared" si="39"/>
        <v>20.699302265527955</v>
      </c>
      <c r="P64">
        <f t="shared" si="39"/>
        <v>18.988467616939261</v>
      </c>
      <c r="Q64">
        <f t="shared" si="39"/>
        <v>9.3028756838058317</v>
      </c>
      <c r="R64">
        <f t="shared" si="39"/>
        <v>8.3530797061343787</v>
      </c>
      <c r="S64">
        <f t="shared" si="39"/>
        <v>6.4101630318870058</v>
      </c>
      <c r="T64">
        <f t="shared" si="39"/>
        <v>3.3452862386805502</v>
      </c>
      <c r="U64">
        <f t="shared" si="39"/>
        <v>2.2381190852628059</v>
      </c>
      <c r="V64">
        <f t="shared" si="39"/>
        <v>2.4123289494151163</v>
      </c>
      <c r="W64">
        <f t="shared" ref="W64:X79" si="40">V63*V$6*(1-V$12*$AA63)</f>
        <v>1.2360974557678002</v>
      </c>
      <c r="X64">
        <f t="shared" si="40"/>
        <v>1.1289822042807898</v>
      </c>
      <c r="Y64">
        <f t="shared" si="26"/>
        <v>3.2216988191988016</v>
      </c>
      <c r="Z64">
        <f t="shared" si="30"/>
        <v>15738.897291489511</v>
      </c>
      <c r="AA64">
        <f t="shared" si="19"/>
        <v>0.13356957060974284</v>
      </c>
      <c r="AB64">
        <f t="shared" si="20"/>
        <v>4488.5293534909724</v>
      </c>
      <c r="AC64">
        <f t="shared" si="31"/>
        <v>22317.254212188123</v>
      </c>
      <c r="AD64">
        <f t="shared" si="32"/>
        <v>17312.411350275543</v>
      </c>
      <c r="AE64">
        <f t="shared" si="21"/>
        <v>2312.4113502755426</v>
      </c>
      <c r="AF64">
        <v>-0.24599254174275748</v>
      </c>
      <c r="AG64">
        <f t="shared" ca="1" si="22"/>
        <v>-2.3178119888881691E-2</v>
      </c>
      <c r="AH64">
        <f t="shared" si="38"/>
        <v>212.24544492219718</v>
      </c>
      <c r="AI64">
        <f t="shared" si="33"/>
        <v>0.35034621529703297</v>
      </c>
      <c r="AJ64">
        <f t="shared" si="24"/>
        <v>74.359388342526643</v>
      </c>
      <c r="AK64">
        <f t="shared" si="34"/>
        <v>2282.6675949385321</v>
      </c>
      <c r="AL64">
        <f t="shared" si="35"/>
        <v>16.912411350275544</v>
      </c>
    </row>
    <row r="65" spans="5:38" x14ac:dyDescent="0.3">
      <c r="E65">
        <v>51</v>
      </c>
      <c r="F65">
        <f t="shared" si="36"/>
        <v>2128.8400199994635</v>
      </c>
      <c r="G65">
        <f t="shared" ref="G65:V80" si="41">F64*F$6*(1-F$12*$AA64)</f>
        <v>1076.3775953648887</v>
      </c>
      <c r="H65">
        <f t="shared" si="41"/>
        <v>503.11183946465962</v>
      </c>
      <c r="I65">
        <f t="shared" si="41"/>
        <v>314.90440370788855</v>
      </c>
      <c r="J65">
        <f t="shared" si="41"/>
        <v>188.18774053798302</v>
      </c>
      <c r="K65">
        <f t="shared" si="41"/>
        <v>99.392570965714867</v>
      </c>
      <c r="L65">
        <f t="shared" si="41"/>
        <v>75.305712791662643</v>
      </c>
      <c r="M65">
        <f t="shared" si="41"/>
        <v>48.948289099642253</v>
      </c>
      <c r="N65">
        <f t="shared" si="41"/>
        <v>26.552277103805782</v>
      </c>
      <c r="O65">
        <f t="shared" si="41"/>
        <v>22.385734557727805</v>
      </c>
      <c r="P65">
        <f t="shared" si="41"/>
        <v>14.260253259724427</v>
      </c>
      <c r="Q65">
        <f t="shared" si="41"/>
        <v>13.225819357644772</v>
      </c>
      <c r="R65">
        <f t="shared" si="41"/>
        <v>6.5386304288625752</v>
      </c>
      <c r="S65">
        <f t="shared" si="41"/>
        <v>5.9153785328539339</v>
      </c>
      <c r="T65">
        <f t="shared" si="41"/>
        <v>4.5679728517482108</v>
      </c>
      <c r="U65">
        <f t="shared" si="41"/>
        <v>2.3963851474069791</v>
      </c>
      <c r="V65">
        <f t="shared" si="41"/>
        <v>1.6102923551372141</v>
      </c>
      <c r="W65">
        <f t="shared" si="40"/>
        <v>1.7420051000248666</v>
      </c>
      <c r="X65">
        <f t="shared" si="40"/>
        <v>0.89536898543910315</v>
      </c>
      <c r="Y65">
        <f t="shared" si="26"/>
        <v>3.1646940440015494</v>
      </c>
      <c r="Z65">
        <f t="shared" si="30"/>
        <v>15995.418303784001</v>
      </c>
      <c r="AA65">
        <f t="shared" si="19"/>
        <v>0.13886812727092401</v>
      </c>
      <c r="AB65">
        <f t="shared" si="20"/>
        <v>4538.3229836562796</v>
      </c>
      <c r="AC65">
        <f t="shared" si="31"/>
        <v>22630.298800705506</v>
      </c>
      <c r="AD65">
        <f t="shared" si="32"/>
        <v>17418.934863556267</v>
      </c>
      <c r="AE65">
        <f t="shared" si="21"/>
        <v>2418.9348635562674</v>
      </c>
      <c r="AF65">
        <v>2.9595045862461099E-2</v>
      </c>
      <c r="AG65">
        <f t="shared" ca="1" si="22"/>
        <v>0.26940430742493021</v>
      </c>
      <c r="AH65">
        <f t="shared" si="38"/>
        <v>220.2561022080252</v>
      </c>
      <c r="AI65">
        <f t="shared" si="33"/>
        <v>0.35521057057975175</v>
      </c>
      <c r="AJ65">
        <f t="shared" si="24"/>
        <v>78.237295738984756</v>
      </c>
      <c r="AK65">
        <f t="shared" si="34"/>
        <v>2387.6399452606734</v>
      </c>
      <c r="AL65">
        <f t="shared" si="35"/>
        <v>17.018934863556268</v>
      </c>
    </row>
    <row r="66" spans="5:38" x14ac:dyDescent="0.3">
      <c r="E66">
        <v>52</v>
      </c>
      <c r="F66">
        <f t="shared" si="36"/>
        <v>1837.1934079985795</v>
      </c>
      <c r="G66">
        <f t="shared" si="41"/>
        <v>1023.0737525054942</v>
      </c>
      <c r="H66">
        <f t="shared" si="41"/>
        <v>599.009432064463</v>
      </c>
      <c r="I66">
        <f t="shared" si="41"/>
        <v>295.35020891049476</v>
      </c>
      <c r="J66">
        <f t="shared" si="41"/>
        <v>190.05187043055435</v>
      </c>
      <c r="K66">
        <f t="shared" si="41"/>
        <v>116.73148904812679</v>
      </c>
      <c r="L66">
        <f t="shared" si="41"/>
        <v>63.313925341475347</v>
      </c>
      <c r="M66">
        <f t="shared" si="41"/>
        <v>49.101671601769937</v>
      </c>
      <c r="N66">
        <f t="shared" si="41"/>
        <v>32.545399964438168</v>
      </c>
      <c r="O66">
        <f t="shared" si="41"/>
        <v>17.941506660246436</v>
      </c>
      <c r="P66">
        <f t="shared" si="41"/>
        <v>15.328371234455869</v>
      </c>
      <c r="Q66">
        <f t="shared" si="41"/>
        <v>9.872064056035649</v>
      </c>
      <c r="R66">
        <f t="shared" si="41"/>
        <v>9.2392582816297963</v>
      </c>
      <c r="S66">
        <f t="shared" si="41"/>
        <v>4.6022017253758882</v>
      </c>
      <c r="T66">
        <f t="shared" si="41"/>
        <v>4.1896580587269074</v>
      </c>
      <c r="U66">
        <f t="shared" si="41"/>
        <v>3.2522768905683583</v>
      </c>
      <c r="V66">
        <f t="shared" si="41"/>
        <v>1.7136343260160851</v>
      </c>
      <c r="W66">
        <f t="shared" si="40"/>
        <v>1.1557319642504897</v>
      </c>
      <c r="X66">
        <f t="shared" si="40"/>
        <v>1.2541165125826499</v>
      </c>
      <c r="Y66">
        <f t="shared" si="26"/>
        <v>2.9355048170577858</v>
      </c>
      <c r="Z66">
        <f t="shared" si="30"/>
        <v>15938.42825344608</v>
      </c>
      <c r="AA66">
        <f t="shared" si="19"/>
        <v>0.1462332122246737</v>
      </c>
      <c r="AB66">
        <f t="shared" si="20"/>
        <v>4277.8554823923432</v>
      </c>
      <c r="AC66">
        <f t="shared" si="31"/>
        <v>22772.069035947956</v>
      </c>
      <c r="AD66">
        <f t="shared" si="32"/>
        <v>17569.200646801615</v>
      </c>
      <c r="AE66">
        <f t="shared" si="21"/>
        <v>2569.2006468016152</v>
      </c>
      <c r="AF66">
        <v>-0.22739680383317989</v>
      </c>
      <c r="AG66">
        <f t="shared" ca="1" si="22"/>
        <v>-0.65992134199010144</v>
      </c>
      <c r="AH66">
        <f t="shared" si="38"/>
        <v>229.51004836704627</v>
      </c>
      <c r="AI66">
        <f t="shared" si="33"/>
        <v>0.36212338599133603</v>
      </c>
      <c r="AJ66">
        <f t="shared" si="24"/>
        <v>83.110955833710094</v>
      </c>
      <c r="AK66">
        <f t="shared" si="34"/>
        <v>2535.9562644681314</v>
      </c>
      <c r="AL66">
        <f t="shared" si="35"/>
        <v>17.169200646801617</v>
      </c>
    </row>
    <row r="67" spans="5:38" x14ac:dyDescent="0.3">
      <c r="E67">
        <v>53</v>
      </c>
      <c r="F67">
        <f t="shared" si="36"/>
        <v>2120.5975673586713</v>
      </c>
      <c r="G67">
        <f t="shared" si="41"/>
        <v>882.50974742158189</v>
      </c>
      <c r="H67">
        <f t="shared" si="41"/>
        <v>568.31550792554515</v>
      </c>
      <c r="I67">
        <f t="shared" si="41"/>
        <v>350.14093429095988</v>
      </c>
      <c r="J67">
        <f t="shared" si="41"/>
        <v>177.10094235145658</v>
      </c>
      <c r="K67">
        <f t="shared" si="41"/>
        <v>116.99271579009849</v>
      </c>
      <c r="L67">
        <f t="shared" si="41"/>
        <v>73.757069135768347</v>
      </c>
      <c r="M67">
        <f t="shared" si="41"/>
        <v>40.939403809020753</v>
      </c>
      <c r="N67">
        <f t="shared" si="41"/>
        <v>32.372574803254793</v>
      </c>
      <c r="O67">
        <f t="shared" si="41"/>
        <v>21.80483932465641</v>
      </c>
      <c r="P67">
        <f t="shared" si="41"/>
        <v>12.180843674791182</v>
      </c>
      <c r="Q67">
        <f t="shared" si="41"/>
        <v>10.521154131059852</v>
      </c>
      <c r="R67">
        <f t="shared" si="41"/>
        <v>6.8376166043385513</v>
      </c>
      <c r="S67">
        <f t="shared" si="41"/>
        <v>6.447560139263306</v>
      </c>
      <c r="T67">
        <f t="shared" si="41"/>
        <v>3.2317609292606049</v>
      </c>
      <c r="U67">
        <f t="shared" si="41"/>
        <v>2.9574594294573338</v>
      </c>
      <c r="V67">
        <f t="shared" si="41"/>
        <v>2.3058142481639869</v>
      </c>
      <c r="W67">
        <f t="shared" si="40"/>
        <v>1.2193970009030297</v>
      </c>
      <c r="X67">
        <f t="shared" si="40"/>
        <v>0.82493483267967782</v>
      </c>
      <c r="Y67">
        <f t="shared" si="26"/>
        <v>3.0027812054006047</v>
      </c>
      <c r="Z67">
        <f t="shared" si="30"/>
        <v>16305.398517177706</v>
      </c>
      <c r="AA67">
        <f t="shared" si="19"/>
        <v>0.14936441323160748</v>
      </c>
      <c r="AB67">
        <f t="shared" si="20"/>
        <v>4434.060624406332</v>
      </c>
      <c r="AC67">
        <f t="shared" si="31"/>
        <v>22746.348158802102</v>
      </c>
      <c r="AD67">
        <f t="shared" si="32"/>
        <v>17633.873110089076</v>
      </c>
      <c r="AE67">
        <f t="shared" si="21"/>
        <v>2633.8731100890764</v>
      </c>
      <c r="AF67">
        <v>8.6146391752219859E-2</v>
      </c>
      <c r="AG67">
        <f t="shared" ca="1" si="22"/>
        <v>0.19204746411621779</v>
      </c>
      <c r="AH67">
        <f t="shared" si="38"/>
        <v>241.55283740692971</v>
      </c>
      <c r="AI67">
        <f t="shared" si="33"/>
        <v>0.36511642090154944</v>
      </c>
      <c r="AJ67">
        <f t="shared" si="24"/>
        <v>88.19490745263208</v>
      </c>
      <c r="AK67">
        <f t="shared" si="34"/>
        <v>2598.5951471080234</v>
      </c>
      <c r="AL67">
        <f t="shared" si="35"/>
        <v>17.233873110089078</v>
      </c>
    </row>
    <row r="68" spans="5:38" x14ac:dyDescent="0.3">
      <c r="E68">
        <v>54</v>
      </c>
      <c r="F68">
        <f t="shared" si="36"/>
        <v>1788.8899503908713</v>
      </c>
      <c r="G68">
        <f t="shared" si="41"/>
        <v>1018.4463114409473</v>
      </c>
      <c r="H68">
        <f t="shared" si="41"/>
        <v>489.85471449378645</v>
      </c>
      <c r="I68">
        <f t="shared" si="41"/>
        <v>331.5920003368451</v>
      </c>
      <c r="J68">
        <f t="shared" si="41"/>
        <v>209.37574730935111</v>
      </c>
      <c r="K68">
        <f t="shared" si="41"/>
        <v>108.6657396826114</v>
      </c>
      <c r="L68">
        <f t="shared" si="41"/>
        <v>73.665662175375559</v>
      </c>
      <c r="M68">
        <f t="shared" si="41"/>
        <v>47.522043767316092</v>
      </c>
      <c r="N68">
        <f t="shared" si="41"/>
        <v>26.893806771325309</v>
      </c>
      <c r="O68">
        <f t="shared" si="41"/>
        <v>21.610287272002868</v>
      </c>
      <c r="P68">
        <f t="shared" si="41"/>
        <v>14.749797527083071</v>
      </c>
      <c r="Q68">
        <f t="shared" si="41"/>
        <v>8.3302181288826826</v>
      </c>
      <c r="R68">
        <f t="shared" si="41"/>
        <v>7.2605564574930286</v>
      </c>
      <c r="S68">
        <f t="shared" si="41"/>
        <v>4.7541356171266633</v>
      </c>
      <c r="T68">
        <f t="shared" si="41"/>
        <v>4.5110400974171014</v>
      </c>
      <c r="U68">
        <f t="shared" si="41"/>
        <v>2.2729327440917371</v>
      </c>
      <c r="V68">
        <f t="shared" si="41"/>
        <v>2.0891149470930612</v>
      </c>
      <c r="W68">
        <f t="shared" si="40"/>
        <v>1.6347740081856177</v>
      </c>
      <c r="X68">
        <f t="shared" si="40"/>
        <v>0.86718918071207396</v>
      </c>
      <c r="Y68">
        <f t="shared" si="26"/>
        <v>2.733844567033219</v>
      </c>
      <c r="Z68">
        <f t="shared" si="30"/>
        <v>16544.710522079735</v>
      </c>
      <c r="AA68">
        <f t="shared" si="19"/>
        <v>0.1456664225352477</v>
      </c>
      <c r="AB68">
        <f t="shared" si="20"/>
        <v>4165.7198669155505</v>
      </c>
      <c r="AC68">
        <f t="shared" si="31"/>
        <v>22558.638198554607</v>
      </c>
      <c r="AD68">
        <f t="shared" si="32"/>
        <v>17557.544729206038</v>
      </c>
      <c r="AE68">
        <f t="shared" si="21"/>
        <v>2557.544729206038</v>
      </c>
      <c r="AF68">
        <v>0.82050463139300689</v>
      </c>
      <c r="AG68">
        <f t="shared" ca="1" si="22"/>
        <v>-0.21435688555680266</v>
      </c>
      <c r="AH68">
        <f t="shared" si="38"/>
        <v>250.70617605886602</v>
      </c>
      <c r="AI68">
        <f t="shared" si="33"/>
        <v>0.36158507908268656</v>
      </c>
      <c r="AJ68">
        <f t="shared" si="24"/>
        <v>90.651612496763008</v>
      </c>
      <c r="AK68">
        <f t="shared" si="34"/>
        <v>2521.2840842073329</v>
      </c>
      <c r="AL68">
        <f t="shared" si="35"/>
        <v>17.157544729206041</v>
      </c>
    </row>
    <row r="69" spans="5:38" x14ac:dyDescent="0.3">
      <c r="E69">
        <v>55</v>
      </c>
      <c r="F69">
        <f t="shared" si="36"/>
        <v>1077.4631549318658</v>
      </c>
      <c r="G69">
        <f t="shared" si="41"/>
        <v>859.33716782467911</v>
      </c>
      <c r="H69">
        <f t="shared" si="41"/>
        <v>565.82388535524626</v>
      </c>
      <c r="I69">
        <f t="shared" si="41"/>
        <v>286.43112677885898</v>
      </c>
      <c r="J69">
        <f t="shared" si="41"/>
        <v>198.93193860252441</v>
      </c>
      <c r="K69">
        <f t="shared" si="41"/>
        <v>128.96405315215861</v>
      </c>
      <c r="L69">
        <f t="shared" si="41"/>
        <v>68.70382540729608</v>
      </c>
      <c r="M69">
        <f t="shared" si="41"/>
        <v>47.663672148891699</v>
      </c>
      <c r="N69">
        <f t="shared" si="41"/>
        <v>31.351599103711212</v>
      </c>
      <c r="O69">
        <f t="shared" si="41"/>
        <v>18.030216528936638</v>
      </c>
      <c r="P69">
        <f t="shared" si="41"/>
        <v>14.681327972986601</v>
      </c>
      <c r="Q69">
        <f t="shared" si="41"/>
        <v>10.130720368953417</v>
      </c>
      <c r="R69">
        <f t="shared" si="41"/>
        <v>5.7735162326055764</v>
      </c>
      <c r="S69">
        <f t="shared" si="41"/>
        <v>5.0700898570433184</v>
      </c>
      <c r="T69">
        <f t="shared" si="41"/>
        <v>3.34066359638609</v>
      </c>
      <c r="U69">
        <f t="shared" si="41"/>
        <v>3.1864316648886275</v>
      </c>
      <c r="V69">
        <f t="shared" si="41"/>
        <v>1.6125424978096736</v>
      </c>
      <c r="W69">
        <f t="shared" si="40"/>
        <v>1.4875690656990213</v>
      </c>
      <c r="X69">
        <f t="shared" si="40"/>
        <v>1.1676377152381663</v>
      </c>
      <c r="Y69">
        <f t="shared" si="26"/>
        <v>2.5829700268311382</v>
      </c>
      <c r="Z69">
        <f t="shared" si="30"/>
        <v>16218.358337518956</v>
      </c>
      <c r="AA69">
        <f t="shared" si="19"/>
        <v>0.14079271824554043</v>
      </c>
      <c r="AB69">
        <f t="shared" si="20"/>
        <v>3331.7341088326102</v>
      </c>
      <c r="AC69">
        <f t="shared" si="31"/>
        <v>21965.436999801583</v>
      </c>
      <c r="AD69">
        <f t="shared" si="32"/>
        <v>17457.952601810739</v>
      </c>
      <c r="AE69">
        <f t="shared" si="21"/>
        <v>2457.952601810739</v>
      </c>
      <c r="AF69">
        <v>-0.64001837193313449</v>
      </c>
      <c r="AG69">
        <f t="shared" ca="1" si="22"/>
        <v>-0.26760470185908508</v>
      </c>
      <c r="AH69">
        <f t="shared" si="38"/>
        <v>251.41729223979968</v>
      </c>
      <c r="AI69">
        <f t="shared" si="33"/>
        <v>0.3569998766898328</v>
      </c>
      <c r="AJ69">
        <f t="shared" si="24"/>
        <v>89.755942327300147</v>
      </c>
      <c r="AK69">
        <f t="shared" si="34"/>
        <v>2422.0502248798189</v>
      </c>
      <c r="AL69">
        <f t="shared" si="35"/>
        <v>17.05795260181074</v>
      </c>
    </row>
    <row r="70" spans="5:38" x14ac:dyDescent="0.3">
      <c r="E70">
        <v>56</v>
      </c>
      <c r="F70">
        <f t="shared" si="36"/>
        <v>2611.493332849037</v>
      </c>
      <c r="G70">
        <f t="shared" si="41"/>
        <v>517.74305025929823</v>
      </c>
      <c r="H70">
        <f t="shared" si="41"/>
        <v>477.99927329853222</v>
      </c>
      <c r="I70">
        <f t="shared" si="41"/>
        <v>331.79346749594475</v>
      </c>
      <c r="J70">
        <f t="shared" si="41"/>
        <v>172.57629272544489</v>
      </c>
      <c r="K70">
        <f t="shared" si="41"/>
        <v>123.1512127176472</v>
      </c>
      <c r="L70">
        <f t="shared" si="41"/>
        <v>81.977449281730912</v>
      </c>
      <c r="M70">
        <f t="shared" si="41"/>
        <v>44.699704277183599</v>
      </c>
      <c r="N70">
        <f t="shared" si="41"/>
        <v>31.621558652634139</v>
      </c>
      <c r="O70">
        <f t="shared" si="41"/>
        <v>21.137548200873628</v>
      </c>
      <c r="P70">
        <f t="shared" si="41"/>
        <v>12.318566521642476</v>
      </c>
      <c r="Q70">
        <f t="shared" si="41"/>
        <v>10.140953241407729</v>
      </c>
      <c r="R70">
        <f t="shared" si="41"/>
        <v>7.0613286256486711</v>
      </c>
      <c r="S70">
        <f t="shared" si="41"/>
        <v>4.0546193763566309</v>
      </c>
      <c r="T70">
        <f t="shared" si="41"/>
        <v>3.5829606840374351</v>
      </c>
      <c r="U70">
        <f t="shared" si="41"/>
        <v>2.3731585208276864</v>
      </c>
      <c r="V70">
        <f t="shared" si="41"/>
        <v>2.2735049424364653</v>
      </c>
      <c r="W70">
        <f t="shared" si="40"/>
        <v>1.1547637491221043</v>
      </c>
      <c r="X70">
        <f t="shared" si="40"/>
        <v>1.0685504852737195</v>
      </c>
      <c r="Y70">
        <f t="shared" si="26"/>
        <v>2.7051732141105469</v>
      </c>
      <c r="Z70">
        <f t="shared" si="30"/>
        <v>16336.738104193828</v>
      </c>
      <c r="AA70">
        <f t="shared" si="19"/>
        <v>0.12867837040938868</v>
      </c>
      <c r="AB70">
        <f t="shared" si="20"/>
        <v>4460.9264691191902</v>
      </c>
      <c r="AC70">
        <f t="shared" si="31"/>
        <v>21656.409692282152</v>
      </c>
      <c r="AD70">
        <f t="shared" si="32"/>
        <v>17215.227409249233</v>
      </c>
      <c r="AE70">
        <f t="shared" si="21"/>
        <v>2215.2274092492335</v>
      </c>
      <c r="AF70">
        <v>0.29777302910415909</v>
      </c>
      <c r="AG70">
        <f t="shared" ca="1" si="22"/>
        <v>-0.32095524498758132</v>
      </c>
      <c r="AH70">
        <f t="shared" si="38"/>
        <v>246.8111573638908</v>
      </c>
      <c r="AI70">
        <f t="shared" si="33"/>
        <v>0.3459352988064493</v>
      </c>
      <c r="AJ70">
        <f t="shared" si="24"/>
        <v>85.380691471443143</v>
      </c>
      <c r="AK70">
        <f t="shared" si="34"/>
        <v>2181.075132660656</v>
      </c>
      <c r="AL70">
        <f t="shared" si="35"/>
        <v>16.815227409249236</v>
      </c>
    </row>
    <row r="71" spans="5:38" x14ac:dyDescent="0.3">
      <c r="E71">
        <v>57</v>
      </c>
      <c r="F71">
        <f t="shared" si="36"/>
        <v>1563.6960081520704</v>
      </c>
      <c r="G71">
        <f t="shared" si="41"/>
        <v>1255.8229107916616</v>
      </c>
      <c r="H71">
        <f t="shared" si="41"/>
        <v>288.84776642663786</v>
      </c>
      <c r="I71">
        <f t="shared" si="41"/>
        <v>282.27023692993271</v>
      </c>
      <c r="J71">
        <f t="shared" si="41"/>
        <v>202.03144325658317</v>
      </c>
      <c r="K71">
        <f t="shared" si="41"/>
        <v>108.17231406343799</v>
      </c>
      <c r="L71">
        <f t="shared" si="41"/>
        <v>79.326919290723353</v>
      </c>
      <c r="M71">
        <f t="shared" si="41"/>
        <v>54.066731293250371</v>
      </c>
      <c r="N71">
        <f t="shared" si="41"/>
        <v>30.066661408967086</v>
      </c>
      <c r="O71">
        <f t="shared" si="41"/>
        <v>21.617212615033289</v>
      </c>
      <c r="P71">
        <f t="shared" si="41"/>
        <v>14.643850448370664</v>
      </c>
      <c r="Q71">
        <f t="shared" si="41"/>
        <v>8.6283272723139337</v>
      </c>
      <c r="R71">
        <f t="shared" si="41"/>
        <v>7.1677848300032236</v>
      </c>
      <c r="S71">
        <f t="shared" si="41"/>
        <v>5.0287584138364325</v>
      </c>
      <c r="T71">
        <f t="shared" si="41"/>
        <v>2.9056559583047572</v>
      </c>
      <c r="U71">
        <f t="shared" si="41"/>
        <v>2.5811063050326313</v>
      </c>
      <c r="V71">
        <f t="shared" si="41"/>
        <v>1.7170755928570134</v>
      </c>
      <c r="W71">
        <f t="shared" si="40"/>
        <v>1.651012539093234</v>
      </c>
      <c r="X71">
        <f t="shared" si="40"/>
        <v>0.84117118995452334</v>
      </c>
      <c r="Y71">
        <f t="shared" si="26"/>
        <v>2.7603523235032039</v>
      </c>
      <c r="Z71">
        <f t="shared" si="30"/>
        <v>16227.411151983133</v>
      </c>
      <c r="AA71">
        <f t="shared" si="19"/>
        <v>0.11699750653437081</v>
      </c>
      <c r="AB71">
        <f t="shared" si="20"/>
        <v>3933.8432991015675</v>
      </c>
      <c r="AC71">
        <f t="shared" si="31"/>
        <v>21677.809424926738</v>
      </c>
      <c r="AD71">
        <f t="shared" si="32"/>
        <v>16987.494498602879</v>
      </c>
      <c r="AE71">
        <f t="shared" si="21"/>
        <v>1987.4944986028786</v>
      </c>
      <c r="AF71">
        <v>-2.1785395181396664E-2</v>
      </c>
      <c r="AG71">
        <f t="shared" ca="1" si="22"/>
        <v>0.26052428857727788</v>
      </c>
      <c r="AH71">
        <f t="shared" si="38"/>
        <v>232.4593353149782</v>
      </c>
      <c r="AI71">
        <f t="shared" si="33"/>
        <v>0.33570331173039547</v>
      </c>
      <c r="AJ71">
        <f t="shared" si="24"/>
        <v>78.037368707884653</v>
      </c>
      <c r="AK71">
        <f t="shared" si="34"/>
        <v>1956.2795511197248</v>
      </c>
      <c r="AL71">
        <f t="shared" si="35"/>
        <v>16.587494498602879</v>
      </c>
    </row>
    <row r="72" spans="5:38" x14ac:dyDescent="0.3">
      <c r="E72">
        <v>58</v>
      </c>
      <c r="F72">
        <f t="shared" si="36"/>
        <v>1905.0672774259249</v>
      </c>
      <c r="G72">
        <f t="shared" si="41"/>
        <v>752.50169235087242</v>
      </c>
      <c r="H72">
        <f t="shared" si="41"/>
        <v>702.62631310459756</v>
      </c>
      <c r="I72">
        <f t="shared" si="41"/>
        <v>171.72313775427921</v>
      </c>
      <c r="J72">
        <f t="shared" si="41"/>
        <v>173.61878406976493</v>
      </c>
      <c r="K72">
        <f t="shared" si="41"/>
        <v>128.1441143195652</v>
      </c>
      <c r="L72">
        <f t="shared" si="41"/>
        <v>70.562975940761646</v>
      </c>
      <c r="M72">
        <f t="shared" si="41"/>
        <v>53.000690153348565</v>
      </c>
      <c r="N72">
        <f t="shared" si="41"/>
        <v>36.847178525467498</v>
      </c>
      <c r="O72">
        <f t="shared" si="41"/>
        <v>20.82714130879441</v>
      </c>
      <c r="P72">
        <f t="shared" si="41"/>
        <v>15.175643376756037</v>
      </c>
      <c r="Q72">
        <f t="shared" si="41"/>
        <v>10.393918500454804</v>
      </c>
      <c r="R72">
        <f t="shared" si="41"/>
        <v>6.1801216646760491</v>
      </c>
      <c r="S72">
        <f t="shared" si="41"/>
        <v>5.1728254882866667</v>
      </c>
      <c r="T72">
        <f t="shared" si="41"/>
        <v>3.6519621326775633</v>
      </c>
      <c r="U72">
        <f t="shared" si="41"/>
        <v>2.1211990993204002</v>
      </c>
      <c r="V72">
        <f t="shared" si="41"/>
        <v>1.8925326720342124</v>
      </c>
      <c r="W72">
        <f t="shared" si="40"/>
        <v>1.2636295292230335</v>
      </c>
      <c r="X72">
        <f t="shared" si="40"/>
        <v>1.2187602855029691</v>
      </c>
      <c r="Y72">
        <f t="shared" si="26"/>
        <v>2.6699630141088</v>
      </c>
      <c r="Z72">
        <f t="shared" si="30"/>
        <v>14924.198540622341</v>
      </c>
      <c r="AA72">
        <f t="shared" si="19"/>
        <v>0.12542419315321668</v>
      </c>
      <c r="AB72">
        <f t="shared" si="20"/>
        <v>4064.6598607164169</v>
      </c>
      <c r="AC72">
        <f t="shared" si="31"/>
        <v>21908.41940574611</v>
      </c>
      <c r="AD72">
        <f t="shared" si="32"/>
        <v>17151.171896786582</v>
      </c>
      <c r="AE72">
        <f t="shared" si="21"/>
        <v>2151.1718967865818</v>
      </c>
      <c r="AF72">
        <v>-8.1890199316134712E-2</v>
      </c>
      <c r="AG72">
        <f t="shared" ca="1" si="22"/>
        <v>-0.67260711351781755</v>
      </c>
      <c r="AH72">
        <f t="shared" si="38"/>
        <v>214.04364521347534</v>
      </c>
      <c r="AI72">
        <f t="shared" si="33"/>
        <v>0.3430423561225151</v>
      </c>
      <c r="AJ72">
        <f t="shared" si="24"/>
        <v>73.42603636708229</v>
      </c>
      <c r="AK72">
        <f t="shared" si="34"/>
        <v>2121.801482239749</v>
      </c>
      <c r="AL72">
        <f t="shared" si="35"/>
        <v>16.751171896786584</v>
      </c>
    </row>
    <row r="73" spans="5:38" x14ac:dyDescent="0.3">
      <c r="E73">
        <v>59</v>
      </c>
      <c r="F73">
        <f t="shared" si="36"/>
        <v>1901.6440690522531</v>
      </c>
      <c r="G73">
        <f t="shared" si="41"/>
        <v>916.30016427306202</v>
      </c>
      <c r="H73">
        <f t="shared" si="41"/>
        <v>420.15388137725773</v>
      </c>
      <c r="I73">
        <f t="shared" si="41"/>
        <v>415.69831710173122</v>
      </c>
      <c r="J73">
        <f t="shared" si="41"/>
        <v>104.85876999735299</v>
      </c>
      <c r="K73">
        <f t="shared" si="41"/>
        <v>109.18704139918985</v>
      </c>
      <c r="L73">
        <f t="shared" si="41"/>
        <v>82.835000586250445</v>
      </c>
      <c r="M73">
        <f t="shared" si="41"/>
        <v>46.707548226222976</v>
      </c>
      <c r="N73">
        <f t="shared" si="41"/>
        <v>35.781271600121507</v>
      </c>
      <c r="O73">
        <f t="shared" si="41"/>
        <v>25.282734401633288</v>
      </c>
      <c r="P73">
        <f t="shared" si="41"/>
        <v>14.482348103769707</v>
      </c>
      <c r="Q73">
        <f t="shared" si="41"/>
        <v>10.669037520471743</v>
      </c>
      <c r="R73">
        <f t="shared" si="41"/>
        <v>7.3739306847030583</v>
      </c>
      <c r="S73">
        <f t="shared" si="41"/>
        <v>4.4175974893204799</v>
      </c>
      <c r="T73">
        <f t="shared" si="41"/>
        <v>3.7208100890448188</v>
      </c>
      <c r="U73">
        <f t="shared" si="41"/>
        <v>2.6406221074740852</v>
      </c>
      <c r="V73">
        <f t="shared" si="41"/>
        <v>1.5404962434241973</v>
      </c>
      <c r="W73">
        <f t="shared" si="40"/>
        <v>1.3794777331575991</v>
      </c>
      <c r="X73">
        <f t="shared" si="40"/>
        <v>0.92390661557328424</v>
      </c>
      <c r="Y73">
        <f t="shared" si="26"/>
        <v>2.854895099315264</v>
      </c>
      <c r="Z73">
        <f t="shared" si="30"/>
        <v>16003.317401385601</v>
      </c>
      <c r="AA73">
        <f t="shared" si="19"/>
        <v>0.13105426523140815</v>
      </c>
      <c r="AB73">
        <f t="shared" si="20"/>
        <v>4108.4519197013296</v>
      </c>
      <c r="AC73">
        <f t="shared" si="31"/>
        <v>21999.06556429587</v>
      </c>
      <c r="AD73">
        <f t="shared" si="32"/>
        <v>17262.297747505068</v>
      </c>
      <c r="AE73">
        <f t="shared" si="21"/>
        <v>2262.2977475050684</v>
      </c>
      <c r="AF73">
        <v>0.4062305960487424</v>
      </c>
      <c r="AG73">
        <f t="shared" ca="1" si="22"/>
        <v>-4.0408801111496979E-2</v>
      </c>
      <c r="AH73">
        <f t="shared" si="38"/>
        <v>213.11189671872512</v>
      </c>
      <c r="AI73">
        <f t="shared" si="33"/>
        <v>0.34806844215300053</v>
      </c>
      <c r="AJ73">
        <f t="shared" si="24"/>
        <v>74.1775258951578</v>
      </c>
      <c r="AK73">
        <f t="shared" si="34"/>
        <v>2232.6267371470053</v>
      </c>
      <c r="AL73">
        <f t="shared" si="35"/>
        <v>16.862297747505071</v>
      </c>
    </row>
    <row r="74" spans="5:38" x14ac:dyDescent="0.3">
      <c r="E74">
        <v>60</v>
      </c>
      <c r="F74">
        <f t="shared" si="36"/>
        <v>1443.8425555561366</v>
      </c>
      <c r="G74">
        <f t="shared" si="41"/>
        <v>914.33317478495712</v>
      </c>
      <c r="H74">
        <f t="shared" si="41"/>
        <v>510.90433739300289</v>
      </c>
      <c r="I74">
        <f t="shared" si="41"/>
        <v>247.77043953724979</v>
      </c>
      <c r="J74">
        <f t="shared" si="41"/>
        <v>252.59978381006033</v>
      </c>
      <c r="K74">
        <f t="shared" si="41"/>
        <v>65.567074437388882</v>
      </c>
      <c r="L74">
        <f t="shared" si="41"/>
        <v>70.150388146100397</v>
      </c>
      <c r="M74">
        <f t="shared" si="41"/>
        <v>54.487445455328604</v>
      </c>
      <c r="N74">
        <f t="shared" si="41"/>
        <v>31.332883294782832</v>
      </c>
      <c r="O74">
        <f t="shared" si="41"/>
        <v>24.394830346717654</v>
      </c>
      <c r="P74">
        <f t="shared" si="41"/>
        <v>17.468131813544453</v>
      </c>
      <c r="Q74">
        <f t="shared" si="41"/>
        <v>10.116375053367017</v>
      </c>
      <c r="R74">
        <f t="shared" si="41"/>
        <v>7.5205490976861746</v>
      </c>
      <c r="S74">
        <f t="shared" si="41"/>
        <v>5.2370973076730287</v>
      </c>
      <c r="T74">
        <f t="shared" si="41"/>
        <v>3.1571621762601976</v>
      </c>
      <c r="U74">
        <f t="shared" si="41"/>
        <v>2.6731146692516496</v>
      </c>
      <c r="V74">
        <f t="shared" si="41"/>
        <v>1.9053942959106038</v>
      </c>
      <c r="W74">
        <f t="shared" si="40"/>
        <v>1.1156573589880494</v>
      </c>
      <c r="X74">
        <f t="shared" si="40"/>
        <v>1.0021240864208512</v>
      </c>
      <c r="Y74">
        <f t="shared" si="26"/>
        <v>2.7567695457177717</v>
      </c>
      <c r="Z74">
        <f t="shared" si="30"/>
        <v>15912.552448949338</v>
      </c>
      <c r="AA74">
        <f t="shared" si="19"/>
        <v>0.12910200320510307</v>
      </c>
      <c r="AB74">
        <f t="shared" si="20"/>
        <v>3668.3352881665451</v>
      </c>
      <c r="AC74">
        <f t="shared" si="31"/>
        <v>21790.483186003818</v>
      </c>
      <c r="AD74">
        <f t="shared" si="32"/>
        <v>17223.601449542217</v>
      </c>
      <c r="AE74">
        <f t="shared" si="21"/>
        <v>2223.6014495422169</v>
      </c>
      <c r="AF74">
        <v>-0.11585254054087768</v>
      </c>
      <c r="AG74">
        <f t="shared" ca="1" si="22"/>
        <v>-0.11860099429935844</v>
      </c>
      <c r="AH74">
        <f t="shared" si="38"/>
        <v>218.18728521671284</v>
      </c>
      <c r="AI74">
        <f t="shared" si="33"/>
        <v>0.34631434540698802</v>
      </c>
      <c r="AJ74">
        <f t="shared" si="24"/>
        <v>75.5613868559537</v>
      </c>
      <c r="AK74">
        <f t="shared" si="34"/>
        <v>2193.3768947998356</v>
      </c>
      <c r="AL74">
        <f t="shared" si="35"/>
        <v>16.82360144954222</v>
      </c>
    </row>
    <row r="75" spans="5:38" x14ac:dyDescent="0.3">
      <c r="E75">
        <v>61</v>
      </c>
      <c r="F75">
        <f t="shared" si="36"/>
        <v>1993.8834239862226</v>
      </c>
      <c r="G75">
        <f t="shared" si="41"/>
        <v>694.30111958242958</v>
      </c>
      <c r="H75">
        <f t="shared" si="41"/>
        <v>510.05161722181128</v>
      </c>
      <c r="I75">
        <f t="shared" si="41"/>
        <v>301.62761473566218</v>
      </c>
      <c r="J75">
        <f t="shared" si="41"/>
        <v>150.81374515613885</v>
      </c>
      <c r="K75">
        <f t="shared" si="41"/>
        <v>158.2633028781369</v>
      </c>
      <c r="L75">
        <f t="shared" si="41"/>
        <v>42.215087468762043</v>
      </c>
      <c r="M75">
        <f t="shared" si="41"/>
        <v>46.244533689825701</v>
      </c>
      <c r="N75">
        <f t="shared" si="41"/>
        <v>36.632714811475225</v>
      </c>
      <c r="O75">
        <f t="shared" si="41"/>
        <v>21.409553782370086</v>
      </c>
      <c r="P75">
        <f t="shared" si="41"/>
        <v>16.892293626736105</v>
      </c>
      <c r="Q75">
        <f t="shared" si="41"/>
        <v>12.229329425689773</v>
      </c>
      <c r="R75">
        <f t="shared" si="41"/>
        <v>7.1469476991337881</v>
      </c>
      <c r="S75">
        <f t="shared" si="41"/>
        <v>5.3531972308775657</v>
      </c>
      <c r="T75">
        <f t="shared" si="41"/>
        <v>3.7512324961332921</v>
      </c>
      <c r="U75">
        <f t="shared" si="41"/>
        <v>2.2732641653764292</v>
      </c>
      <c r="V75">
        <f t="shared" si="41"/>
        <v>1.9331669796020556</v>
      </c>
      <c r="W75">
        <f t="shared" si="40"/>
        <v>1.3830198200375181</v>
      </c>
      <c r="X75">
        <f t="shared" si="40"/>
        <v>0.81229003877454276</v>
      </c>
      <c r="Y75">
        <f t="shared" si="26"/>
        <v>2.7482683125667835</v>
      </c>
      <c r="Z75">
        <f t="shared" si="30"/>
        <v>15836.089337518315</v>
      </c>
      <c r="AA75">
        <f t="shared" si="19"/>
        <v>0.12554262920201262</v>
      </c>
      <c r="AB75">
        <f t="shared" si="20"/>
        <v>4009.9657231077622</v>
      </c>
      <c r="AC75">
        <f t="shared" si="31"/>
        <v>21619.39132267188</v>
      </c>
      <c r="AD75">
        <f t="shared" si="32"/>
        <v>17153.494842535009</v>
      </c>
      <c r="AE75">
        <f t="shared" si="21"/>
        <v>2153.4948425350085</v>
      </c>
      <c r="AF75">
        <v>-0.30612934199400088</v>
      </c>
      <c r="AG75">
        <f t="shared" ca="1" si="22"/>
        <v>-0.22483932790270678</v>
      </c>
      <c r="AH75">
        <f t="shared" si="38"/>
        <v>218.7624873483482</v>
      </c>
      <c r="AI75">
        <f t="shared" si="33"/>
        <v>0.34314706556372016</v>
      </c>
      <c r="AJ75">
        <f t="shared" si="24"/>
        <v>75.067705589006138</v>
      </c>
      <c r="AK75">
        <f t="shared" si="34"/>
        <v>2123.4677602994061</v>
      </c>
      <c r="AL75">
        <f t="shared" si="35"/>
        <v>16.753494842535009</v>
      </c>
    </row>
    <row r="76" spans="5:38" x14ac:dyDescent="0.3">
      <c r="E76">
        <v>62</v>
      </c>
      <c r="F76">
        <f t="shared" si="36"/>
        <v>2202.6777597869318</v>
      </c>
      <c r="G76">
        <f t="shared" si="41"/>
        <v>959.01192762660014</v>
      </c>
      <c r="H76">
        <f t="shared" si="41"/>
        <v>387.64677094095435</v>
      </c>
      <c r="I76">
        <f t="shared" si="41"/>
        <v>301.74377103144633</v>
      </c>
      <c r="J76">
        <f t="shared" si="41"/>
        <v>184.16306190430387</v>
      </c>
      <c r="K76">
        <f t="shared" si="41"/>
        <v>94.833768569821729</v>
      </c>
      <c r="L76">
        <f t="shared" si="41"/>
        <v>102.29154316518162</v>
      </c>
      <c r="M76">
        <f t="shared" si="41"/>
        <v>27.939631435317235</v>
      </c>
      <c r="N76">
        <f t="shared" si="41"/>
        <v>31.215963931717969</v>
      </c>
      <c r="O76">
        <f t="shared" si="41"/>
        <v>25.132208686355149</v>
      </c>
      <c r="P76">
        <f t="shared" si="41"/>
        <v>14.885330848947648</v>
      </c>
      <c r="Q76">
        <f t="shared" si="41"/>
        <v>11.874304978721471</v>
      </c>
      <c r="R76">
        <f t="shared" si="41"/>
        <v>8.6748858115118797</v>
      </c>
      <c r="S76">
        <f t="shared" si="41"/>
        <v>5.1080019815695659</v>
      </c>
      <c r="T76">
        <f t="shared" si="41"/>
        <v>3.8500310117064602</v>
      </c>
      <c r="U76">
        <f t="shared" si="41"/>
        <v>2.7120347937627436</v>
      </c>
      <c r="V76">
        <f t="shared" si="41"/>
        <v>1.6507084965838614</v>
      </c>
      <c r="W76">
        <f t="shared" si="40"/>
        <v>1.4089057375113661</v>
      </c>
      <c r="X76">
        <f t="shared" si="40"/>
        <v>1.0110624165905346</v>
      </c>
      <c r="Y76">
        <f t="shared" si="26"/>
        <v>2.6141058365042076</v>
      </c>
      <c r="Z76">
        <f t="shared" si="30"/>
        <v>15980.257937537392</v>
      </c>
      <c r="AA76">
        <f t="shared" si="19"/>
        <v>0.12018539979099112</v>
      </c>
      <c r="AB76">
        <f t="shared" si="20"/>
        <v>4370.4457789920398</v>
      </c>
      <c r="AC76">
        <f t="shared" si="31"/>
        <v>21770.974802543755</v>
      </c>
      <c r="AD76">
        <f t="shared" si="32"/>
        <v>17049.046465512845</v>
      </c>
      <c r="AE76">
        <f t="shared" si="21"/>
        <v>2049.0464655128453</v>
      </c>
      <c r="AF76">
        <v>-0.24933918504398805</v>
      </c>
      <c r="AG76">
        <f t="shared" ca="1" si="22"/>
        <v>-0.2308612140060699</v>
      </c>
      <c r="AH76">
        <f t="shared" si="38"/>
        <v>215.5546316891444</v>
      </c>
      <c r="AI76">
        <f t="shared" si="33"/>
        <v>0.33845413964758375</v>
      </c>
      <c r="AJ76">
        <f t="shared" si="24"/>
        <v>72.955357415401167</v>
      </c>
      <c r="AK76">
        <f t="shared" si="34"/>
        <v>2019.8643225466849</v>
      </c>
      <c r="AL76">
        <f t="shared" si="35"/>
        <v>16.649046465512846</v>
      </c>
    </row>
    <row r="77" spans="5:38" x14ac:dyDescent="0.3">
      <c r="E77">
        <v>63</v>
      </c>
      <c r="F77">
        <f t="shared" si="36"/>
        <v>2148.0351030769493</v>
      </c>
      <c r="G77">
        <f t="shared" si="41"/>
        <v>1059.7904236375989</v>
      </c>
      <c r="H77">
        <f t="shared" si="41"/>
        <v>536.14419192059734</v>
      </c>
      <c r="I77">
        <f t="shared" si="41"/>
        <v>230.03847206259354</v>
      </c>
      <c r="J77">
        <f t="shared" si="41"/>
        <v>185.08823270041083</v>
      </c>
      <c r="K77">
        <f t="shared" si="41"/>
        <v>116.43517133318856</v>
      </c>
      <c r="L77">
        <f t="shared" si="41"/>
        <v>61.650322200210631</v>
      </c>
      <c r="M77">
        <f t="shared" si="41"/>
        <v>68.104007590064313</v>
      </c>
      <c r="N77">
        <f t="shared" si="41"/>
        <v>18.973538075478647</v>
      </c>
      <c r="O77">
        <f t="shared" si="41"/>
        <v>21.545938498034086</v>
      </c>
      <c r="P77">
        <f t="shared" si="41"/>
        <v>17.579933471830834</v>
      </c>
      <c r="Q77">
        <f t="shared" si="41"/>
        <v>10.527342085374512</v>
      </c>
      <c r="R77">
        <f t="shared" si="41"/>
        <v>8.4744795967563533</v>
      </c>
      <c r="S77">
        <f t="shared" si="41"/>
        <v>6.2379214345269691</v>
      </c>
      <c r="T77">
        <f t="shared" si="41"/>
        <v>3.6961453349960016</v>
      </c>
      <c r="U77">
        <f t="shared" si="41"/>
        <v>2.80048608796467</v>
      </c>
      <c r="V77">
        <f t="shared" si="41"/>
        <v>1.9813642013812904</v>
      </c>
      <c r="W77">
        <f t="shared" si="40"/>
        <v>1.2104086368885076</v>
      </c>
      <c r="X77">
        <f t="shared" si="40"/>
        <v>1.0362890803481342</v>
      </c>
      <c r="Y77">
        <f t="shared" si="26"/>
        <v>2.6775342791940226</v>
      </c>
      <c r="Z77">
        <f t="shared" si="30"/>
        <v>15408.549896629251</v>
      </c>
      <c r="AA77">
        <f t="shared" si="19"/>
        <v>0.12606287109218139</v>
      </c>
      <c r="AB77">
        <f t="shared" si="20"/>
        <v>4502.0273053043875</v>
      </c>
      <c r="AC77">
        <f t="shared" si="31"/>
        <v>22264.40454784334</v>
      </c>
      <c r="AD77">
        <f t="shared" si="32"/>
        <v>17163.706065155831</v>
      </c>
      <c r="AE77">
        <f t="shared" si="21"/>
        <v>2163.7060651558313</v>
      </c>
      <c r="AF77">
        <v>-0.33187825878271188</v>
      </c>
      <c r="AG77">
        <f t="shared" ca="1" si="22"/>
        <v>-0.13537819612470997</v>
      </c>
      <c r="AH77">
        <f t="shared" si="38"/>
        <v>208.77053197190645</v>
      </c>
      <c r="AI77">
        <f t="shared" si="33"/>
        <v>0.34360752901444069</v>
      </c>
      <c r="AJ77">
        <f t="shared" si="24"/>
        <v>71.735126621897066</v>
      </c>
      <c r="AK77">
        <f t="shared" si="34"/>
        <v>2135.0120145070723</v>
      </c>
      <c r="AL77">
        <f t="shared" si="35"/>
        <v>16.763706065155834</v>
      </c>
    </row>
    <row r="78" spans="5:38" x14ac:dyDescent="0.3">
      <c r="E78">
        <v>64</v>
      </c>
      <c r="F78">
        <f t="shared" si="36"/>
        <v>2201.387661522167</v>
      </c>
      <c r="G78">
        <f t="shared" si="41"/>
        <v>1033.1218769499562</v>
      </c>
      <c r="H78">
        <f t="shared" si="41"/>
        <v>591.63379305349451</v>
      </c>
      <c r="I78">
        <f t="shared" si="41"/>
        <v>317.08480480973969</v>
      </c>
      <c r="J78">
        <f t="shared" si="41"/>
        <v>140.39004215636956</v>
      </c>
      <c r="K78">
        <f t="shared" si="41"/>
        <v>116.32446654074967</v>
      </c>
      <c r="L78">
        <f t="shared" si="41"/>
        <v>75.214035983357945</v>
      </c>
      <c r="M78">
        <f t="shared" si="41"/>
        <v>40.779037519791821</v>
      </c>
      <c r="N78">
        <f t="shared" si="41"/>
        <v>45.944612352272244</v>
      </c>
      <c r="O78">
        <f t="shared" si="41"/>
        <v>13.009299352570794</v>
      </c>
      <c r="P78">
        <f t="shared" si="41"/>
        <v>14.971299031391656</v>
      </c>
      <c r="Q78">
        <f t="shared" si="41"/>
        <v>12.350356994923908</v>
      </c>
      <c r="R78">
        <f t="shared" si="41"/>
        <v>7.4631516609859929</v>
      </c>
      <c r="S78">
        <f t="shared" si="41"/>
        <v>6.0532095438761111</v>
      </c>
      <c r="T78">
        <f t="shared" si="41"/>
        <v>4.4836630885950433</v>
      </c>
      <c r="U78">
        <f t="shared" si="41"/>
        <v>2.6706213259034888</v>
      </c>
      <c r="V78">
        <f t="shared" si="41"/>
        <v>2.0323375155873284</v>
      </c>
      <c r="W78">
        <f t="shared" si="40"/>
        <v>1.4431742385560682</v>
      </c>
      <c r="X78">
        <f t="shared" si="40"/>
        <v>0.88434846814406887</v>
      </c>
      <c r="Y78">
        <f t="shared" si="26"/>
        <v>2.724707836226651</v>
      </c>
      <c r="Z78">
        <f t="shared" si="30"/>
        <v>15548.027534265459</v>
      </c>
      <c r="AA78">
        <f t="shared" si="19"/>
        <v>0.14081977628159095</v>
      </c>
      <c r="AB78">
        <f t="shared" si="20"/>
        <v>4629.9664999446595</v>
      </c>
      <c r="AC78">
        <f t="shared" si="31"/>
        <v>22802.262338842866</v>
      </c>
      <c r="AD78">
        <f t="shared" si="32"/>
        <v>17458.502402536858</v>
      </c>
      <c r="AE78">
        <f t="shared" si="21"/>
        <v>2458.5024025368584</v>
      </c>
      <c r="AF78">
        <v>-0.5756137701116163</v>
      </c>
      <c r="AG78">
        <f t="shared" ca="1" si="22"/>
        <v>-2.3129409833899339E-2</v>
      </c>
      <c r="AH78">
        <f t="shared" si="38"/>
        <v>211.13586671130685</v>
      </c>
      <c r="AI78">
        <f t="shared" si="33"/>
        <v>0.3570251185441366</v>
      </c>
      <c r="AJ78">
        <f t="shared" si="24"/>
        <v>75.38080784152335</v>
      </c>
      <c r="AK78">
        <f t="shared" si="34"/>
        <v>2428.3500794002489</v>
      </c>
      <c r="AL78">
        <f t="shared" si="35"/>
        <v>17.05850240253686</v>
      </c>
    </row>
    <row r="79" spans="5:38" x14ac:dyDescent="0.3">
      <c r="E79">
        <v>65</v>
      </c>
      <c r="F79">
        <f t="shared" si="36"/>
        <v>2479.4205776517119</v>
      </c>
      <c r="G79">
        <f t="shared" si="41"/>
        <v>1057.8099457702219</v>
      </c>
      <c r="H79">
        <f t="shared" si="41"/>
        <v>574.6617753358704</v>
      </c>
      <c r="I79">
        <f t="shared" si="41"/>
        <v>346.92267584901572</v>
      </c>
      <c r="J79">
        <f t="shared" si="41"/>
        <v>191.04076446069976</v>
      </c>
      <c r="K79">
        <f t="shared" si="41"/>
        <v>86.907717494550994</v>
      </c>
      <c r="L79">
        <f t="shared" si="41"/>
        <v>73.940750495105789</v>
      </c>
      <c r="M79">
        <f t="shared" si="41"/>
        <v>48.93384355364168</v>
      </c>
      <c r="N79">
        <f t="shared" si="41"/>
        <v>27.05324000254469</v>
      </c>
      <c r="O79">
        <f t="shared" si="41"/>
        <v>30.975331447757053</v>
      </c>
      <c r="P79">
        <f t="shared" si="41"/>
        <v>8.8879079816543864</v>
      </c>
      <c r="Q79">
        <f t="shared" si="41"/>
        <v>10.340923132899981</v>
      </c>
      <c r="R79">
        <f t="shared" si="41"/>
        <v>8.6081926174048586</v>
      </c>
      <c r="S79">
        <f t="shared" si="41"/>
        <v>5.2410502840748752</v>
      </c>
      <c r="T79">
        <f t="shared" si="41"/>
        <v>4.2775830138324125</v>
      </c>
      <c r="U79">
        <f t="shared" si="41"/>
        <v>3.185028501893286</v>
      </c>
      <c r="V79">
        <f t="shared" si="41"/>
        <v>1.905416624180597</v>
      </c>
      <c r="W79">
        <f t="shared" si="40"/>
        <v>1.4553389342633176</v>
      </c>
      <c r="X79">
        <f t="shared" si="40"/>
        <v>1.0366281893807225</v>
      </c>
      <c r="Y79">
        <f t="shared" si="26"/>
        <v>2.6033713319285301</v>
      </c>
      <c r="Z79">
        <f t="shared" ref="Z79:Z110" si="42">SUMPRODUCT(F79:Y79,fecundity,pmature)</f>
        <v>16126.77078003693</v>
      </c>
      <c r="AA79">
        <f t="shared" si="19"/>
        <v>0.15218571163101544</v>
      </c>
      <c r="AB79">
        <f t="shared" si="20"/>
        <v>4965.2080626726329</v>
      </c>
      <c r="AC79">
        <f t="shared" ref="AC79:AC114" si="43">SUMPRODUCT(F79:Y79,Weight)</f>
        <v>23270.174233860715</v>
      </c>
      <c r="AD79">
        <f t="shared" ref="AD79:AD114" si="44">SUMPRODUCT(F79:Y79,Weight,vul)</f>
        <v>17692.553906890185</v>
      </c>
      <c r="AE79">
        <f t="shared" si="21"/>
        <v>2692.5539068901853</v>
      </c>
      <c r="AF79">
        <v>0.54420827343381073</v>
      </c>
      <c r="AG79">
        <f t="shared" ca="1" si="22"/>
        <v>-0.33172730062574812</v>
      </c>
      <c r="AH79">
        <f t="shared" si="38"/>
        <v>226.98543732566588</v>
      </c>
      <c r="AI79">
        <f t="shared" ref="AI79:AI114" si="45">1/(1+EXP(-(AL79-erh)/ersd))</f>
        <v>0.36784122011145376</v>
      </c>
      <c r="AJ79">
        <f t="shared" si="24"/>
        <v>83.494600213404851</v>
      </c>
      <c r="AK79">
        <f t="shared" ref="AK79:AK110" si="46">AE79-cpe*AJ79</f>
        <v>2659.1560668048232</v>
      </c>
      <c r="AL79">
        <f t="shared" ref="AL79:AL114" si="47">q*AD79-cpe</f>
        <v>17.292553906890188</v>
      </c>
    </row>
    <row r="80" spans="5:38" x14ac:dyDescent="0.3">
      <c r="E80">
        <v>66</v>
      </c>
      <c r="F80">
        <f t="shared" ref="F80:F114" si="48">Z79*maxsj/(1+sjscale*EXP(AF79)*Z79)</f>
        <v>1314.2811830903868</v>
      </c>
      <c r="G80">
        <f t="shared" si="41"/>
        <v>1190.5666259151756</v>
      </c>
      <c r="H80">
        <f t="shared" si="41"/>
        <v>586.75062027714694</v>
      </c>
      <c r="I80">
        <f t="shared" si="41"/>
        <v>334.74150527220587</v>
      </c>
      <c r="J80">
        <f t="shared" si="41"/>
        <v>206.93407195379885</v>
      </c>
      <c r="K80">
        <f t="shared" si="41"/>
        <v>116.87429029068817</v>
      </c>
      <c r="L80">
        <f t="shared" si="41"/>
        <v>54.550676972808532</v>
      </c>
      <c r="M80">
        <f t="shared" si="41"/>
        <v>47.486835304653539</v>
      </c>
      <c r="N80">
        <f t="shared" si="41"/>
        <v>32.040584055384301</v>
      </c>
      <c r="O80">
        <f t="shared" si="41"/>
        <v>18.000063481710065</v>
      </c>
      <c r="P80">
        <f t="shared" si="41"/>
        <v>20.884100103852624</v>
      </c>
      <c r="Q80">
        <f t="shared" si="41"/>
        <v>6.0581831285292136</v>
      </c>
      <c r="R80">
        <f t="shared" si="41"/>
        <v>7.1125931015135153</v>
      </c>
      <c r="S80">
        <f t="shared" si="41"/>
        <v>5.9654034904772866</v>
      </c>
      <c r="T80">
        <f t="shared" si="41"/>
        <v>3.6547687130214079</v>
      </c>
      <c r="U80">
        <f t="shared" si="41"/>
        <v>2.9985105169826829</v>
      </c>
      <c r="V80">
        <f t="shared" ref="V80:X95" si="49">U79*U$6*(1-U$12*$AA79)</f>
        <v>2.2424164221113512</v>
      </c>
      <c r="W80">
        <f t="shared" si="49"/>
        <v>1.3464259878979841</v>
      </c>
      <c r="X80">
        <f t="shared" si="49"/>
        <v>1.03155360744173</v>
      </c>
      <c r="Y80">
        <f t="shared" si="26"/>
        <v>2.5907686228713573</v>
      </c>
      <c r="Z80">
        <f t="shared" si="42"/>
        <v>16419.958164519259</v>
      </c>
      <c r="AA80">
        <f t="shared" ref="AA80:AA114" si="50">MIN(0.99,AE80/AD80)</f>
        <v>0.15908310900162967</v>
      </c>
      <c r="AB80">
        <f t="shared" ref="AB80:AB114" si="51">SUM(F80:Y80)</f>
        <v>3956.1111803086592</v>
      </c>
      <c r="AC80">
        <f t="shared" si="43"/>
        <v>23169.166589737848</v>
      </c>
      <c r="AD80">
        <f t="shared" si="44"/>
        <v>17837.672379480209</v>
      </c>
      <c r="AE80">
        <f t="shared" ref="AE80:AE114" si="52">IF(AD80&lt;15000,0,AD80-15000)</f>
        <v>2837.6723794802092</v>
      </c>
      <c r="AF80">
        <v>-0.43663160598431594</v>
      </c>
      <c r="AG80">
        <f t="shared" ref="AG80:AG114" ca="1" si="53">_xlfn.NORM.INV(RAND(),0,0.3)</f>
        <v>0.3411887706746275</v>
      </c>
      <c r="AH80">
        <f t="shared" ref="AH80:AH114" si="54">AH79*(1-dep)+pinv*AK79</f>
        <v>246.4505220030741</v>
      </c>
      <c r="AI80">
        <f t="shared" si="45"/>
        <v>0.37461572721554054</v>
      </c>
      <c r="AJ80">
        <f t="shared" ref="AJ80:AJ114" si="55">AH80*AI80</f>
        <v>92.324241522831173</v>
      </c>
      <c r="AK80">
        <f t="shared" si="46"/>
        <v>2800.7426828710768</v>
      </c>
      <c r="AL80">
        <f t="shared" si="47"/>
        <v>17.437672379480212</v>
      </c>
    </row>
    <row r="81" spans="5:38" x14ac:dyDescent="0.3">
      <c r="E81">
        <v>67</v>
      </c>
      <c r="F81">
        <f t="shared" si="48"/>
        <v>2393.9399748832539</v>
      </c>
      <c r="G81">
        <f t="shared" ref="G81:V96" si="56">F80*F$6*(1-F$12*$AA80)</f>
        <v>630.81935643694362</v>
      </c>
      <c r="H81">
        <f t="shared" si="56"/>
        <v>659.26607995151153</v>
      </c>
      <c r="I81">
        <f t="shared" si="56"/>
        <v>340.4020934482927</v>
      </c>
      <c r="J81">
        <f t="shared" si="56"/>
        <v>198.44807374648894</v>
      </c>
      <c r="K81">
        <f t="shared" si="56"/>
        <v>125.68474376335949</v>
      </c>
      <c r="L81">
        <f t="shared" si="56"/>
        <v>72.795882016333906</v>
      </c>
      <c r="M81">
        <f t="shared" si="56"/>
        <v>34.757023114062797</v>
      </c>
      <c r="N81">
        <f t="shared" si="56"/>
        <v>30.844227579292337</v>
      </c>
      <c r="O81">
        <f t="shared" si="56"/>
        <v>21.146709971483975</v>
      </c>
      <c r="P81">
        <f t="shared" si="56"/>
        <v>12.037867534494309</v>
      </c>
      <c r="Q81">
        <f t="shared" si="56"/>
        <v>14.119763654320515</v>
      </c>
      <c r="R81">
        <f t="shared" si="56"/>
        <v>4.1330972920857327</v>
      </c>
      <c r="S81">
        <f t="shared" si="56"/>
        <v>4.8889732443520213</v>
      </c>
      <c r="T81">
        <f t="shared" si="56"/>
        <v>4.126115801726395</v>
      </c>
      <c r="U81">
        <f t="shared" si="56"/>
        <v>2.5411234885839837</v>
      </c>
      <c r="V81">
        <f t="shared" si="49"/>
        <v>2.0939501935786597</v>
      </c>
      <c r="W81">
        <f t="shared" si="49"/>
        <v>1.5716866268875522</v>
      </c>
      <c r="X81">
        <f t="shared" si="49"/>
        <v>0.94660063603675693</v>
      </c>
      <c r="Y81">
        <f t="shared" ref="Y81:Y114" si="57">X80*X$6*(1-X$12*$AA80)+Y80*Y$6*(1-Y$12*$AA80)</f>
        <v>2.5572338515153961</v>
      </c>
      <c r="Z81">
        <f t="shared" si="42"/>
        <v>16545.613032290024</v>
      </c>
      <c r="AA81">
        <f t="shared" si="50"/>
        <v>0.15778781829977676</v>
      </c>
      <c r="AB81">
        <f t="shared" si="51"/>
        <v>4557.1205772346057</v>
      </c>
      <c r="AC81">
        <f t="shared" si="43"/>
        <v>22856.414411711034</v>
      </c>
      <c r="AD81">
        <f t="shared" si="44"/>
        <v>17810.238709345926</v>
      </c>
      <c r="AE81">
        <f t="shared" si="52"/>
        <v>2810.2387093459256</v>
      </c>
      <c r="AF81">
        <v>-1.7765669641790674E-2</v>
      </c>
      <c r="AG81">
        <f t="shared" ca="1" si="53"/>
        <v>0.1302885303974694</v>
      </c>
      <c r="AH81">
        <f t="shared" si="54"/>
        <v>263.26239514509092</v>
      </c>
      <c r="AI81">
        <f t="shared" si="45"/>
        <v>0.37333118875977295</v>
      </c>
      <c r="AJ81">
        <f t="shared" si="55"/>
        <v>98.284062935261872</v>
      </c>
      <c r="AK81">
        <f t="shared" si="46"/>
        <v>2770.9250841718208</v>
      </c>
      <c r="AL81">
        <f t="shared" si="47"/>
        <v>17.410238709345926</v>
      </c>
    </row>
    <row r="82" spans="5:38" x14ac:dyDescent="0.3">
      <c r="E82">
        <v>68</v>
      </c>
      <c r="F82">
        <f t="shared" si="48"/>
        <v>1915.7474380683925</v>
      </c>
      <c r="G82">
        <f t="shared" si="56"/>
        <v>1149.1191454078185</v>
      </c>
      <c r="H82">
        <f t="shared" si="56"/>
        <v>349.42252055246377</v>
      </c>
      <c r="I82">
        <f t="shared" si="56"/>
        <v>382.76321396682647</v>
      </c>
      <c r="J82">
        <f t="shared" si="56"/>
        <v>202.03690081178249</v>
      </c>
      <c r="K82">
        <f t="shared" si="56"/>
        <v>120.69500722450078</v>
      </c>
      <c r="L82">
        <f t="shared" si="56"/>
        <v>78.397502055520704</v>
      </c>
      <c r="M82">
        <f t="shared" si="56"/>
        <v>46.451382755834565</v>
      </c>
      <c r="N82">
        <f t="shared" si="56"/>
        <v>22.610015912384558</v>
      </c>
      <c r="O82">
        <f t="shared" si="56"/>
        <v>20.388161051292428</v>
      </c>
      <c r="P82">
        <f t="shared" si="56"/>
        <v>14.163883834331989</v>
      </c>
      <c r="Q82">
        <f t="shared" si="56"/>
        <v>8.1512938680973193</v>
      </c>
      <c r="R82">
        <f t="shared" si="56"/>
        <v>9.6477666122112176</v>
      </c>
      <c r="S82">
        <f t="shared" si="56"/>
        <v>2.8453255977538929</v>
      </c>
      <c r="T82">
        <f t="shared" si="56"/>
        <v>3.3867741902254371</v>
      </c>
      <c r="U82">
        <f t="shared" si="56"/>
        <v>2.873257294542829</v>
      </c>
      <c r="V82">
        <f t="shared" si="49"/>
        <v>1.7772721991475191</v>
      </c>
      <c r="W82">
        <f t="shared" si="49"/>
        <v>1.4698857275368307</v>
      </c>
      <c r="X82">
        <f t="shared" si="49"/>
        <v>1.1066693771340235</v>
      </c>
      <c r="Y82">
        <f t="shared" si="57"/>
        <v>2.4774705537041095</v>
      </c>
      <c r="Z82">
        <f t="shared" si="42"/>
        <v>17117.528922447833</v>
      </c>
      <c r="AA82">
        <f t="shared" si="50"/>
        <v>0.1451808039667202</v>
      </c>
      <c r="AB82">
        <f t="shared" si="51"/>
        <v>4335.5308870615027</v>
      </c>
      <c r="AC82">
        <f t="shared" si="43"/>
        <v>22586.765150437117</v>
      </c>
      <c r="AD82">
        <f t="shared" si="44"/>
        <v>17547.570374655017</v>
      </c>
      <c r="AE82">
        <f t="shared" si="52"/>
        <v>2547.5703746550171</v>
      </c>
      <c r="AF82">
        <v>6.1343809884667894E-2</v>
      </c>
      <c r="AG82">
        <f t="shared" ca="1" si="53"/>
        <v>6.8878192022640658E-2</v>
      </c>
      <c r="AH82">
        <f t="shared" si="54"/>
        <v>270.17745178113648</v>
      </c>
      <c r="AI82">
        <f t="shared" si="45"/>
        <v>0.36112470773951733</v>
      </c>
      <c r="AJ82">
        <f t="shared" si="55"/>
        <v>97.56775331227044</v>
      </c>
      <c r="AK82">
        <f t="shared" si="46"/>
        <v>2508.5432733301091</v>
      </c>
      <c r="AL82">
        <f t="shared" si="47"/>
        <v>17.147570374655018</v>
      </c>
    </row>
    <row r="83" spans="5:38" x14ac:dyDescent="0.3">
      <c r="E83">
        <v>69</v>
      </c>
      <c r="F83">
        <f t="shared" si="48"/>
        <v>1850.6093738704196</v>
      </c>
      <c r="G83">
        <f t="shared" si="56"/>
        <v>920.30412271460114</v>
      </c>
      <c r="H83">
        <f t="shared" si="56"/>
        <v>638.49880477259262</v>
      </c>
      <c r="I83">
        <f t="shared" si="56"/>
        <v>204.37458533675195</v>
      </c>
      <c r="J83">
        <f t="shared" si="56"/>
        <v>229.72930427617393</v>
      </c>
      <c r="K83">
        <f t="shared" si="56"/>
        <v>124.50646255697623</v>
      </c>
      <c r="L83">
        <f t="shared" si="56"/>
        <v>76.350353716899193</v>
      </c>
      <c r="M83">
        <f t="shared" si="56"/>
        <v>50.753324245341474</v>
      </c>
      <c r="N83">
        <f t="shared" si="56"/>
        <v>30.662396121240796</v>
      </c>
      <c r="O83">
        <f t="shared" si="56"/>
        <v>15.166797732060273</v>
      </c>
      <c r="P83">
        <f t="shared" si="56"/>
        <v>13.858876989452545</v>
      </c>
      <c r="Q83">
        <f t="shared" si="56"/>
        <v>9.7337969869455776</v>
      </c>
      <c r="R83">
        <f t="shared" si="56"/>
        <v>5.6527075576728558</v>
      </c>
      <c r="S83">
        <f t="shared" si="56"/>
        <v>6.740912284246904</v>
      </c>
      <c r="T83">
        <f t="shared" si="56"/>
        <v>2.0005039467961541</v>
      </c>
      <c r="U83">
        <f t="shared" si="56"/>
        <v>2.3936492616539615</v>
      </c>
      <c r="V83">
        <f t="shared" si="49"/>
        <v>2.0396024058055047</v>
      </c>
      <c r="W83">
        <f t="shared" si="49"/>
        <v>1.2662376120959633</v>
      </c>
      <c r="X83">
        <f t="shared" si="49"/>
        <v>1.0504622691234347</v>
      </c>
      <c r="Y83">
        <f t="shared" si="57"/>
        <v>2.5719315937981433</v>
      </c>
      <c r="Z83">
        <f t="shared" si="42"/>
        <v>15953.195745893956</v>
      </c>
      <c r="AA83">
        <f t="shared" si="50"/>
        <v>0.14178704752452381</v>
      </c>
      <c r="AB83">
        <f t="shared" si="51"/>
        <v>4188.2642062506493</v>
      </c>
      <c r="AC83">
        <f t="shared" si="43"/>
        <v>22486.535900530947</v>
      </c>
      <c r="AD83">
        <f t="shared" si="44"/>
        <v>17478.179462024178</v>
      </c>
      <c r="AE83">
        <f t="shared" si="52"/>
        <v>2478.1794620241781</v>
      </c>
      <c r="AF83">
        <v>-0.73506771966289364</v>
      </c>
      <c r="AG83">
        <f t="shared" ca="1" si="53"/>
        <v>-0.51626305997075062</v>
      </c>
      <c r="AH83">
        <f t="shared" si="54"/>
        <v>260.51588955707371</v>
      </c>
      <c r="AI83">
        <f t="shared" si="45"/>
        <v>0.35792903198363785</v>
      </c>
      <c r="AJ83">
        <f t="shared" si="55"/>
        <v>93.246200165519696</v>
      </c>
      <c r="AK83">
        <f t="shared" si="46"/>
        <v>2440.8809819579701</v>
      </c>
      <c r="AL83">
        <f t="shared" si="47"/>
        <v>17.078179462024181</v>
      </c>
    </row>
    <row r="84" spans="5:38" x14ac:dyDescent="0.3">
      <c r="E84">
        <v>70</v>
      </c>
      <c r="F84">
        <f t="shared" si="48"/>
        <v>2692.0290142860126</v>
      </c>
      <c r="G84">
        <f t="shared" si="56"/>
        <v>889.20051454414374</v>
      </c>
      <c r="H84">
        <f t="shared" si="56"/>
        <v>511.78654702675129</v>
      </c>
      <c r="I84">
        <f t="shared" si="56"/>
        <v>374.19264104951441</v>
      </c>
      <c r="J84">
        <f t="shared" si="56"/>
        <v>123.02939574583782</v>
      </c>
      <c r="K84">
        <f t="shared" si="56"/>
        <v>142.07062380039798</v>
      </c>
      <c r="L84">
        <f t="shared" si="56"/>
        <v>79.057259852152484</v>
      </c>
      <c r="M84">
        <f t="shared" si="56"/>
        <v>49.618764235122029</v>
      </c>
      <c r="N84">
        <f t="shared" si="56"/>
        <v>33.632981021318834</v>
      </c>
      <c r="O84">
        <f t="shared" si="56"/>
        <v>20.649190883688618</v>
      </c>
      <c r="P84">
        <f t="shared" si="56"/>
        <v>10.350313394918231</v>
      </c>
      <c r="Q84">
        <f t="shared" si="56"/>
        <v>9.561827202137259</v>
      </c>
      <c r="R84">
        <f t="shared" si="56"/>
        <v>6.7768395065676978</v>
      </c>
      <c r="S84">
        <f t="shared" si="56"/>
        <v>3.9651959932620047</v>
      </c>
      <c r="T84">
        <f t="shared" si="56"/>
        <v>4.7582060777287172</v>
      </c>
      <c r="U84">
        <f t="shared" si="56"/>
        <v>1.4194870161985531</v>
      </c>
      <c r="V84">
        <f t="shared" si="49"/>
        <v>1.7058847540680266</v>
      </c>
      <c r="W84">
        <f t="shared" si="49"/>
        <v>1.4588991622854219</v>
      </c>
      <c r="X84">
        <f t="shared" si="49"/>
        <v>0.9085123454390408</v>
      </c>
      <c r="Y84">
        <f t="shared" si="57"/>
        <v>2.6097980849291345</v>
      </c>
      <c r="Z84">
        <f t="shared" si="42"/>
        <v>16256.848828678227</v>
      </c>
      <c r="AA84">
        <f t="shared" si="50"/>
        <v>0.14341889374713168</v>
      </c>
      <c r="AB84">
        <f t="shared" si="51"/>
        <v>4958.7818959824735</v>
      </c>
      <c r="AC84">
        <f t="shared" si="43"/>
        <v>22749.18143851604</v>
      </c>
      <c r="AD84">
        <f t="shared" si="44"/>
        <v>17511.476602160663</v>
      </c>
      <c r="AE84">
        <f t="shared" si="52"/>
        <v>2511.4766021606629</v>
      </c>
      <c r="AF84">
        <v>0.27474593679996157</v>
      </c>
      <c r="AG84">
        <f t="shared" ca="1" si="53"/>
        <v>9.2277957760301343E-2</v>
      </c>
      <c r="AH84">
        <f t="shared" si="54"/>
        <v>252.30199387643535</v>
      </c>
      <c r="AI84">
        <f t="shared" si="45"/>
        <v>0.35946091770315203</v>
      </c>
      <c r="AJ84">
        <f t="shared" si="55"/>
        <v>90.692706257158491</v>
      </c>
      <c r="AK84">
        <f t="shared" si="46"/>
        <v>2475.1995196577996</v>
      </c>
      <c r="AL84">
        <f t="shared" si="47"/>
        <v>17.111476602160664</v>
      </c>
    </row>
    <row r="85" spans="5:38" x14ac:dyDescent="0.3">
      <c r="E85">
        <v>71</v>
      </c>
      <c r="F85">
        <f t="shared" si="48"/>
        <v>1585.0102956386479</v>
      </c>
      <c r="G85">
        <f t="shared" si="56"/>
        <v>1293.3632880359442</v>
      </c>
      <c r="H85">
        <f t="shared" si="56"/>
        <v>494.29128345687627</v>
      </c>
      <c r="I85">
        <f t="shared" si="56"/>
        <v>299.64781582704666</v>
      </c>
      <c r="J85">
        <f t="shared" si="56"/>
        <v>224.9337681430824</v>
      </c>
      <c r="K85">
        <f t="shared" si="56"/>
        <v>75.95622265057203</v>
      </c>
      <c r="L85">
        <f t="shared" si="56"/>
        <v>90.047581554151549</v>
      </c>
      <c r="M85">
        <f t="shared" si="56"/>
        <v>51.282972703928081</v>
      </c>
      <c r="N85">
        <f t="shared" si="56"/>
        <v>32.819606842258096</v>
      </c>
      <c r="O85">
        <f t="shared" si="56"/>
        <v>22.607046915789002</v>
      </c>
      <c r="P85">
        <f t="shared" si="56"/>
        <v>14.065054969214737</v>
      </c>
      <c r="Q85">
        <f t="shared" si="56"/>
        <v>7.1276038875868473</v>
      </c>
      <c r="R85">
        <f t="shared" si="56"/>
        <v>6.6444959400332708</v>
      </c>
      <c r="S85">
        <f t="shared" si="56"/>
        <v>4.744723929584012</v>
      </c>
      <c r="T85">
        <f t="shared" si="56"/>
        <v>2.7936012515631505</v>
      </c>
      <c r="U85">
        <f t="shared" si="56"/>
        <v>3.3698467687401488</v>
      </c>
      <c r="V85">
        <f t="shared" si="49"/>
        <v>1.0097068036053427</v>
      </c>
      <c r="W85">
        <f t="shared" si="49"/>
        <v>1.2178785388315068</v>
      </c>
      <c r="X85">
        <f t="shared" si="49"/>
        <v>1.044757056179924</v>
      </c>
      <c r="Y85">
        <f t="shared" si="57"/>
        <v>2.5301700634819122</v>
      </c>
      <c r="Z85">
        <f t="shared" si="42"/>
        <v>16303.385591304705</v>
      </c>
      <c r="AA85">
        <f t="shared" si="50"/>
        <v>0.14637423142115841</v>
      </c>
      <c r="AB85">
        <f t="shared" si="51"/>
        <v>4214.5077209771171</v>
      </c>
      <c r="AC85">
        <f t="shared" si="43"/>
        <v>22902.381500794327</v>
      </c>
      <c r="AD85">
        <f t="shared" si="44"/>
        <v>17572.103083266502</v>
      </c>
      <c r="AE85">
        <f t="shared" si="52"/>
        <v>2572.1030832665019</v>
      </c>
      <c r="AF85">
        <v>-7.4512032948726672E-2</v>
      </c>
      <c r="AG85">
        <f t="shared" ca="1" si="53"/>
        <v>-0.39557296722356544</v>
      </c>
      <c r="AH85">
        <f t="shared" si="54"/>
        <v>249.91097292110766</v>
      </c>
      <c r="AI85">
        <f t="shared" si="45"/>
        <v>0.36225748350277176</v>
      </c>
      <c r="AJ85">
        <f t="shared" si="55"/>
        <v>90.532120150129799</v>
      </c>
      <c r="AK85">
        <f t="shared" si="46"/>
        <v>2535.8902352064501</v>
      </c>
      <c r="AL85">
        <f t="shared" si="47"/>
        <v>17.172103083266503</v>
      </c>
    </row>
    <row r="86" spans="5:38" x14ac:dyDescent="0.3">
      <c r="E86">
        <v>72</v>
      </c>
      <c r="F86">
        <f t="shared" si="48"/>
        <v>1968.2079834693282</v>
      </c>
      <c r="G86">
        <f t="shared" si="56"/>
        <v>761.36499132933079</v>
      </c>
      <c r="H86">
        <f t="shared" si="56"/>
        <v>718.43589323794333</v>
      </c>
      <c r="I86">
        <f t="shared" si="56"/>
        <v>288.90590491813435</v>
      </c>
      <c r="J86">
        <f t="shared" si="56"/>
        <v>179.65558743173119</v>
      </c>
      <c r="K86">
        <f t="shared" si="56"/>
        <v>138.44513824657201</v>
      </c>
      <c r="L86">
        <f t="shared" si="56"/>
        <v>47.985621128566883</v>
      </c>
      <c r="M86">
        <f t="shared" si="56"/>
        <v>58.216300358095332</v>
      </c>
      <c r="N86">
        <f t="shared" si="56"/>
        <v>33.805204134573344</v>
      </c>
      <c r="O86">
        <f t="shared" si="56"/>
        <v>21.984956875723675</v>
      </c>
      <c r="P86">
        <f t="shared" si="56"/>
        <v>15.345852602394316</v>
      </c>
      <c r="Q86">
        <f t="shared" si="56"/>
        <v>9.6524463529064182</v>
      </c>
      <c r="R86">
        <f t="shared" si="56"/>
        <v>4.9359282947755885</v>
      </c>
      <c r="S86">
        <f t="shared" si="56"/>
        <v>4.6360571889195894</v>
      </c>
      <c r="T86">
        <f t="shared" si="56"/>
        <v>3.3312938059010855</v>
      </c>
      <c r="U86">
        <f t="shared" si="56"/>
        <v>1.9716645198337064</v>
      </c>
      <c r="V86">
        <f t="shared" si="49"/>
        <v>2.3887754589733876</v>
      </c>
      <c r="W86">
        <f t="shared" si="49"/>
        <v>0.71837400533712703</v>
      </c>
      <c r="X86">
        <f t="shared" si="49"/>
        <v>0.86915021355491284</v>
      </c>
      <c r="Y86">
        <f t="shared" si="57"/>
        <v>2.5618349800959894</v>
      </c>
      <c r="Z86">
        <f t="shared" si="42"/>
        <v>15941.300489007494</v>
      </c>
      <c r="AA86">
        <f t="shared" si="50"/>
        <v>0.15338292665545128</v>
      </c>
      <c r="AB86">
        <f t="shared" si="51"/>
        <v>4263.4189585526919</v>
      </c>
      <c r="AC86">
        <f t="shared" si="43"/>
        <v>22817.124998162264</v>
      </c>
      <c r="AD86">
        <f t="shared" si="44"/>
        <v>17717.573236200769</v>
      </c>
      <c r="AE86">
        <f t="shared" si="52"/>
        <v>2717.5732362007693</v>
      </c>
      <c r="AF86">
        <v>0.4254896909318287</v>
      </c>
      <c r="AG86">
        <f t="shared" ca="1" si="53"/>
        <v>0.10523645048534983</v>
      </c>
      <c r="AH86">
        <f t="shared" si="54"/>
        <v>251.74999822087634</v>
      </c>
      <c r="AI86">
        <f t="shared" si="45"/>
        <v>0.36900555689260445</v>
      </c>
      <c r="AJ86">
        <f t="shared" si="55"/>
        <v>92.897148291206648</v>
      </c>
      <c r="AK86">
        <f t="shared" si="46"/>
        <v>2680.4143768842869</v>
      </c>
      <c r="AL86">
        <f t="shared" si="47"/>
        <v>17.317573236200772</v>
      </c>
    </row>
    <row r="87" spans="5:38" x14ac:dyDescent="0.3">
      <c r="E87">
        <v>73</v>
      </c>
      <c r="F87">
        <f t="shared" si="48"/>
        <v>1423.1915685259187</v>
      </c>
      <c r="G87">
        <f t="shared" si="56"/>
        <v>945.02234414845759</v>
      </c>
      <c r="H87">
        <f t="shared" si="56"/>
        <v>422.1926352366354</v>
      </c>
      <c r="I87">
        <f t="shared" si="56"/>
        <v>418.19664031125484</v>
      </c>
      <c r="J87">
        <f t="shared" si="56"/>
        <v>172.14517248164827</v>
      </c>
      <c r="K87">
        <f t="shared" si="56"/>
        <v>109.77156555320454</v>
      </c>
      <c r="L87">
        <f t="shared" si="56"/>
        <v>86.783907123635885</v>
      </c>
      <c r="M87">
        <f t="shared" si="56"/>
        <v>30.77543141461339</v>
      </c>
      <c r="N87">
        <f t="shared" si="56"/>
        <v>38.065527815890462</v>
      </c>
      <c r="O87">
        <f t="shared" si="56"/>
        <v>22.461082826568902</v>
      </c>
      <c r="P87">
        <f t="shared" si="56"/>
        <v>14.801841284167139</v>
      </c>
      <c r="Q87">
        <f t="shared" si="56"/>
        <v>10.44535008559186</v>
      </c>
      <c r="R87">
        <f t="shared" si="56"/>
        <v>6.6297087647025474</v>
      </c>
      <c r="S87">
        <f t="shared" si="56"/>
        <v>3.4157385346235323</v>
      </c>
      <c r="T87">
        <f t="shared" si="56"/>
        <v>3.2283303593408816</v>
      </c>
      <c r="U87">
        <f t="shared" si="56"/>
        <v>2.3318867843747149</v>
      </c>
      <c r="V87">
        <f t="shared" si="49"/>
        <v>1.3861913996410009</v>
      </c>
      <c r="W87">
        <f t="shared" si="49"/>
        <v>1.6856017942090289</v>
      </c>
      <c r="X87">
        <f t="shared" si="49"/>
        <v>0.50846995566452946</v>
      </c>
      <c r="Y87">
        <f t="shared" si="57"/>
        <v>2.4387249258503241</v>
      </c>
      <c r="Z87">
        <f t="shared" si="42"/>
        <v>16905.452395324111</v>
      </c>
      <c r="AA87">
        <f t="shared" si="50"/>
        <v>0.1470925228531843</v>
      </c>
      <c r="AB87">
        <f t="shared" si="51"/>
        <v>3715.4777193259938</v>
      </c>
      <c r="AC87">
        <f t="shared" si="43"/>
        <v>22266.244398182018</v>
      </c>
      <c r="AD87">
        <f t="shared" si="44"/>
        <v>17586.901747160984</v>
      </c>
      <c r="AE87">
        <f t="shared" si="52"/>
        <v>2586.9017471609841</v>
      </c>
      <c r="AF87">
        <v>-0.30628741761730349</v>
      </c>
      <c r="AG87">
        <f t="shared" ca="1" si="53"/>
        <v>0.55941507988390127</v>
      </c>
      <c r="AH87">
        <f t="shared" si="54"/>
        <v>259.89571795465253</v>
      </c>
      <c r="AI87">
        <f t="shared" si="45"/>
        <v>0.36294154006249135</v>
      </c>
      <c r="AJ87">
        <f t="shared" si="55"/>
        <v>94.326952130108467</v>
      </c>
      <c r="AK87">
        <f t="shared" si="46"/>
        <v>2549.1709663089405</v>
      </c>
      <c r="AL87">
        <f t="shared" si="47"/>
        <v>17.186901747160984</v>
      </c>
    </row>
    <row r="88" spans="5:38" x14ac:dyDescent="0.3">
      <c r="E88">
        <v>74</v>
      </c>
      <c r="F88">
        <f t="shared" si="48"/>
        <v>2273.1961108303976</v>
      </c>
      <c r="G88">
        <f t="shared" si="56"/>
        <v>683.60422381736248</v>
      </c>
      <c r="H88">
        <f t="shared" si="56"/>
        <v>524.84708678300478</v>
      </c>
      <c r="I88">
        <f t="shared" si="56"/>
        <v>246.66182093004468</v>
      </c>
      <c r="J88">
        <f t="shared" si="56"/>
        <v>250.57348287607704</v>
      </c>
      <c r="K88">
        <f t="shared" si="56"/>
        <v>105.87506300521464</v>
      </c>
      <c r="L88">
        <f t="shared" si="56"/>
        <v>69.293386569491133</v>
      </c>
      <c r="M88">
        <f t="shared" si="56"/>
        <v>56.060430202318081</v>
      </c>
      <c r="N88">
        <f t="shared" si="56"/>
        <v>20.270047334863214</v>
      </c>
      <c r="O88">
        <f t="shared" si="56"/>
        <v>25.477810553970624</v>
      </c>
      <c r="P88">
        <f t="shared" si="56"/>
        <v>15.234025037667411</v>
      </c>
      <c r="Q88">
        <f t="shared" si="56"/>
        <v>10.149573439061543</v>
      </c>
      <c r="R88">
        <f t="shared" si="56"/>
        <v>7.2274307436256526</v>
      </c>
      <c r="S88">
        <f t="shared" si="56"/>
        <v>4.6218576910145117</v>
      </c>
      <c r="T88">
        <f t="shared" si="56"/>
        <v>2.3961930032880696</v>
      </c>
      <c r="U88">
        <f t="shared" si="56"/>
        <v>2.2765732705223849</v>
      </c>
      <c r="V88">
        <f t="shared" si="49"/>
        <v>1.6516103687437895</v>
      </c>
      <c r="W88">
        <f t="shared" si="49"/>
        <v>0.98540196046223461</v>
      </c>
      <c r="X88">
        <f t="shared" si="49"/>
        <v>1.2019342001389861</v>
      </c>
      <c r="Y88">
        <f t="shared" si="57"/>
        <v>2.1107693677013204</v>
      </c>
      <c r="Z88">
        <f t="shared" si="42"/>
        <v>16368.141552405423</v>
      </c>
      <c r="AA88">
        <f t="shared" si="50"/>
        <v>0.13319036928352734</v>
      </c>
      <c r="AB88">
        <f t="shared" si="51"/>
        <v>4303.7148319849684</v>
      </c>
      <c r="AC88">
        <f t="shared" si="43"/>
        <v>21908.493829268922</v>
      </c>
      <c r="AD88">
        <f t="shared" si="44"/>
        <v>17304.837727289159</v>
      </c>
      <c r="AE88">
        <f t="shared" si="52"/>
        <v>2304.8377272891594</v>
      </c>
      <c r="AF88">
        <v>-9.4078013309662686E-3</v>
      </c>
      <c r="AG88">
        <f t="shared" ca="1" si="53"/>
        <v>0.66102513217385517</v>
      </c>
      <c r="AH88">
        <f t="shared" si="54"/>
        <v>257.40640729277328</v>
      </c>
      <c r="AI88">
        <f t="shared" si="45"/>
        <v>0.35000153650562937</v>
      </c>
      <c r="AJ88">
        <f t="shared" si="55"/>
        <v>90.092638058864495</v>
      </c>
      <c r="AK88">
        <f t="shared" si="46"/>
        <v>2268.8006720656135</v>
      </c>
      <c r="AL88">
        <f t="shared" si="47"/>
        <v>16.904837727289163</v>
      </c>
    </row>
    <row r="89" spans="5:38" x14ac:dyDescent="0.3">
      <c r="E89">
        <v>75</v>
      </c>
      <c r="F89">
        <f t="shared" si="48"/>
        <v>1897.925305461268</v>
      </c>
      <c r="G89">
        <f t="shared" si="56"/>
        <v>1092.8344763354996</v>
      </c>
      <c r="H89">
        <f t="shared" si="56"/>
        <v>380.95971393319832</v>
      </c>
      <c r="I89">
        <f t="shared" si="56"/>
        <v>309.12682136537518</v>
      </c>
      <c r="J89">
        <f t="shared" si="56"/>
        <v>149.60603227104673</v>
      </c>
      <c r="K89">
        <f t="shared" si="56"/>
        <v>156.3386654424622</v>
      </c>
      <c r="L89">
        <f t="shared" si="56"/>
        <v>67.864178084924191</v>
      </c>
      <c r="M89">
        <f t="shared" si="56"/>
        <v>45.471048836766215</v>
      </c>
      <c r="N89">
        <f t="shared" si="56"/>
        <v>37.516090319829239</v>
      </c>
      <c r="O89">
        <f t="shared" si="56"/>
        <v>13.78599809083369</v>
      </c>
      <c r="P89">
        <f t="shared" si="56"/>
        <v>17.559916540272212</v>
      </c>
      <c r="Q89">
        <f t="shared" si="56"/>
        <v>10.615403465062565</v>
      </c>
      <c r="R89">
        <f t="shared" si="56"/>
        <v>7.136853090924026</v>
      </c>
      <c r="S89">
        <f t="shared" si="56"/>
        <v>5.1204648539924822</v>
      </c>
      <c r="T89">
        <f t="shared" si="56"/>
        <v>3.2950396063826615</v>
      </c>
      <c r="U89">
        <f t="shared" si="56"/>
        <v>1.7172551537918956</v>
      </c>
      <c r="V89">
        <f t="shared" si="49"/>
        <v>1.638675339847653</v>
      </c>
      <c r="W89">
        <f t="shared" si="49"/>
        <v>1.1931918394153138</v>
      </c>
      <c r="X89">
        <f t="shared" si="49"/>
        <v>0.71408936130660672</v>
      </c>
      <c r="Y89">
        <f t="shared" si="57"/>
        <v>2.4101780719388914</v>
      </c>
      <c r="Z89">
        <f t="shared" si="42"/>
        <v>16166.674071365574</v>
      </c>
      <c r="AA89">
        <f t="shared" si="50"/>
        <v>0.12514591418774063</v>
      </c>
      <c r="AB89">
        <f t="shared" si="51"/>
        <v>4202.8293974641374</v>
      </c>
      <c r="AC89">
        <f t="shared" si="43"/>
        <v>21954.313147694542</v>
      </c>
      <c r="AD89">
        <f t="shared" si="44"/>
        <v>17145.716346598794</v>
      </c>
      <c r="AE89">
        <f t="shared" si="52"/>
        <v>2145.7163465987942</v>
      </c>
      <c r="AF89">
        <v>-0.22946264642948894</v>
      </c>
      <c r="AG89">
        <f t="shared" ca="1" si="53"/>
        <v>0.12066061334138299</v>
      </c>
      <c r="AH89">
        <f t="shared" si="54"/>
        <v>242.14323724966732</v>
      </c>
      <c r="AI89">
        <f t="shared" si="45"/>
        <v>0.34279650100389131</v>
      </c>
      <c r="AJ89">
        <f t="shared" si="55"/>
        <v>83.005854470941074</v>
      </c>
      <c r="AK89">
        <f t="shared" si="46"/>
        <v>2112.5140048104176</v>
      </c>
      <c r="AL89">
        <f t="shared" si="47"/>
        <v>16.745716346598797</v>
      </c>
    </row>
    <row r="90" spans="5:38" x14ac:dyDescent="0.3">
      <c r="E90">
        <v>76</v>
      </c>
      <c r="F90">
        <f t="shared" si="48"/>
        <v>2137.0613604562855</v>
      </c>
      <c r="G90">
        <f t="shared" si="56"/>
        <v>912.88082531762257</v>
      </c>
      <c r="H90">
        <f t="shared" si="56"/>
        <v>610.21780527797387</v>
      </c>
      <c r="I90">
        <f t="shared" si="56"/>
        <v>225.42527979629406</v>
      </c>
      <c r="J90">
        <f t="shared" si="56"/>
        <v>188.8066169293966</v>
      </c>
      <c r="K90">
        <f t="shared" si="56"/>
        <v>94.112294423351102</v>
      </c>
      <c r="L90">
        <f t="shared" si="56"/>
        <v>101.0909985179177</v>
      </c>
      <c r="M90">
        <f t="shared" si="56"/>
        <v>44.935041921035207</v>
      </c>
      <c r="N90">
        <f t="shared" si="56"/>
        <v>30.707554387714662</v>
      </c>
      <c r="O90">
        <f t="shared" si="56"/>
        <v>25.749821007901478</v>
      </c>
      <c r="P90">
        <f t="shared" si="56"/>
        <v>9.5892539168236333</v>
      </c>
      <c r="Q90">
        <f t="shared" si="56"/>
        <v>12.349180073456223</v>
      </c>
      <c r="R90">
        <f t="shared" si="56"/>
        <v>7.5334507621691262</v>
      </c>
      <c r="S90">
        <f t="shared" si="56"/>
        <v>5.1030953415420779</v>
      </c>
      <c r="T90">
        <f t="shared" si="56"/>
        <v>3.684316601884742</v>
      </c>
      <c r="U90">
        <f t="shared" si="56"/>
        <v>2.3832991215677057</v>
      </c>
      <c r="V90">
        <f t="shared" si="49"/>
        <v>1.2475328689053886</v>
      </c>
      <c r="W90">
        <f t="shared" si="49"/>
        <v>1.1948192505261721</v>
      </c>
      <c r="X90">
        <f t="shared" si="49"/>
        <v>0.87268314518162504</v>
      </c>
      <c r="Y90">
        <f t="shared" si="57"/>
        <v>2.2948253636066624</v>
      </c>
      <c r="Z90">
        <f t="shared" si="42"/>
        <v>15422.938364984988</v>
      </c>
      <c r="AA90">
        <f t="shared" si="50"/>
        <v>0.131063668478371</v>
      </c>
      <c r="AB90">
        <f t="shared" si="51"/>
        <v>4417.2400544811544</v>
      </c>
      <c r="AC90">
        <f t="shared" si="43"/>
        <v>22285.182812030289</v>
      </c>
      <c r="AD90">
        <f t="shared" si="44"/>
        <v>17262.484552502141</v>
      </c>
      <c r="AE90">
        <f t="shared" si="52"/>
        <v>2262.484552502141</v>
      </c>
      <c r="AF90">
        <v>-0.11532165923145199</v>
      </c>
      <c r="AG90">
        <f t="shared" ca="1" si="53"/>
        <v>0.27839693578913843</v>
      </c>
      <c r="AH90">
        <f t="shared" si="54"/>
        <v>226.69731886535453</v>
      </c>
      <c r="AI90">
        <f t="shared" si="45"/>
        <v>0.34807692003961926</v>
      </c>
      <c r="AJ90">
        <f t="shared" si="55"/>
        <v>78.908104531892079</v>
      </c>
      <c r="AK90">
        <f t="shared" si="46"/>
        <v>2230.921310689384</v>
      </c>
      <c r="AL90">
        <f t="shared" si="47"/>
        <v>16.862484552502142</v>
      </c>
    </row>
    <row r="91" spans="5:38" x14ac:dyDescent="0.3">
      <c r="E91">
        <v>77</v>
      </c>
      <c r="F91">
        <f t="shared" si="48"/>
        <v>1965.8004530796725</v>
      </c>
      <c r="G91">
        <f t="shared" si="56"/>
        <v>1027.5240179198179</v>
      </c>
      <c r="H91">
        <f t="shared" si="56"/>
        <v>508.99663243954922</v>
      </c>
      <c r="I91">
        <f t="shared" si="56"/>
        <v>359.85175372053459</v>
      </c>
      <c r="J91">
        <f t="shared" si="56"/>
        <v>136.97893145916663</v>
      </c>
      <c r="K91">
        <f t="shared" si="56"/>
        <v>118.05763563407515</v>
      </c>
      <c r="L91">
        <f t="shared" si="56"/>
        <v>60.464559265149859</v>
      </c>
      <c r="M91">
        <f t="shared" si="56"/>
        <v>66.495228680655558</v>
      </c>
      <c r="N91">
        <f t="shared" si="56"/>
        <v>30.143509577800593</v>
      </c>
      <c r="O91">
        <f t="shared" si="56"/>
        <v>20.935464787133679</v>
      </c>
      <c r="P91">
        <f t="shared" si="56"/>
        <v>17.790656028978841</v>
      </c>
      <c r="Q91">
        <f t="shared" si="56"/>
        <v>6.6983229082473343</v>
      </c>
      <c r="R91">
        <f t="shared" si="56"/>
        <v>8.7047789673917659</v>
      </c>
      <c r="S91">
        <f t="shared" si="56"/>
        <v>5.3503335682946531</v>
      </c>
      <c r="T91">
        <f t="shared" si="56"/>
        <v>3.647033404920843</v>
      </c>
      <c r="U91">
        <f t="shared" si="56"/>
        <v>2.6468683242814146</v>
      </c>
      <c r="V91">
        <f t="shared" si="49"/>
        <v>1.7196991084526301</v>
      </c>
      <c r="W91">
        <f t="shared" si="49"/>
        <v>0.90347781766846602</v>
      </c>
      <c r="X91">
        <f t="shared" si="49"/>
        <v>0.86796921707993646</v>
      </c>
      <c r="Y91">
        <f t="shared" si="57"/>
        <v>2.3106284156552883</v>
      </c>
      <c r="Z91">
        <f t="shared" si="42"/>
        <v>15933.103086446134</v>
      </c>
      <c r="AA91">
        <f t="shared" si="50"/>
        <v>0.13968123012815281</v>
      </c>
      <c r="AB91">
        <f t="shared" si="51"/>
        <v>4345.8879543245248</v>
      </c>
      <c r="AC91">
        <f t="shared" si="43"/>
        <v>22543.445409329688</v>
      </c>
      <c r="AD91">
        <f t="shared" si="44"/>
        <v>17435.397814503565</v>
      </c>
      <c r="AE91">
        <f t="shared" si="52"/>
        <v>2435.3978145035653</v>
      </c>
      <c r="AF91">
        <v>0.10232057809625164</v>
      </c>
      <c r="AG91">
        <f t="shared" ca="1" si="53"/>
        <v>0.22961130888389331</v>
      </c>
      <c r="AH91">
        <f t="shared" si="54"/>
        <v>224.89472496714649</v>
      </c>
      <c r="AI91">
        <f t="shared" si="45"/>
        <v>0.35596505133964546</v>
      </c>
      <c r="AJ91">
        <f t="shared" si="55"/>
        <v>80.054662318945745</v>
      </c>
      <c r="AK91">
        <f t="shared" si="46"/>
        <v>2403.3759495759869</v>
      </c>
      <c r="AL91">
        <f t="shared" si="47"/>
        <v>17.035397814503568</v>
      </c>
    </row>
    <row r="92" spans="5:38" x14ac:dyDescent="0.3">
      <c r="E92">
        <v>78</v>
      </c>
      <c r="F92">
        <f t="shared" si="48"/>
        <v>1755.4835192542901</v>
      </c>
      <c r="G92">
        <f t="shared" si="56"/>
        <v>944.67267026707395</v>
      </c>
      <c r="H92">
        <f t="shared" si="56"/>
        <v>571.70796126607343</v>
      </c>
      <c r="I92">
        <f t="shared" si="56"/>
        <v>298.66361278597907</v>
      </c>
      <c r="J92">
        <f t="shared" si="56"/>
        <v>217.02398076171264</v>
      </c>
      <c r="K92">
        <f t="shared" si="56"/>
        <v>84.895815122769889</v>
      </c>
      <c r="L92">
        <f t="shared" si="56"/>
        <v>75.13652850268285</v>
      </c>
      <c r="M92">
        <f t="shared" si="56"/>
        <v>39.388587849063612</v>
      </c>
      <c r="N92">
        <f t="shared" si="56"/>
        <v>44.171160503035068</v>
      </c>
      <c r="O92">
        <f t="shared" si="56"/>
        <v>20.349075945328003</v>
      </c>
      <c r="P92">
        <f t="shared" si="56"/>
        <v>14.321867570203688</v>
      </c>
      <c r="Q92">
        <f t="shared" si="56"/>
        <v>12.304509099855554</v>
      </c>
      <c r="R92">
        <f t="shared" si="56"/>
        <v>4.6748935176754447</v>
      </c>
      <c r="S92">
        <f t="shared" si="56"/>
        <v>6.1210710437990103</v>
      </c>
      <c r="T92">
        <f t="shared" si="56"/>
        <v>3.7858857353021516</v>
      </c>
      <c r="U92">
        <f t="shared" si="56"/>
        <v>2.5941447194146305</v>
      </c>
      <c r="V92">
        <f t="shared" si="49"/>
        <v>1.8909682061797131</v>
      </c>
      <c r="W92">
        <f t="shared" si="49"/>
        <v>1.233091034219477</v>
      </c>
      <c r="X92">
        <f t="shared" si="49"/>
        <v>0.64982464933111372</v>
      </c>
      <c r="Y92">
        <f t="shared" si="57"/>
        <v>2.2957576624029694</v>
      </c>
      <c r="Z92">
        <f t="shared" si="42"/>
        <v>16074.598459957238</v>
      </c>
      <c r="AA92">
        <f t="shared" si="50"/>
        <v>0.14376519231474819</v>
      </c>
      <c r="AB92">
        <f t="shared" si="51"/>
        <v>4101.364925496393</v>
      </c>
      <c r="AC92">
        <f t="shared" si="43"/>
        <v>22504.923687788938</v>
      </c>
      <c r="AD92">
        <f t="shared" si="44"/>
        <v>17518.559004335566</v>
      </c>
      <c r="AE92">
        <f t="shared" si="52"/>
        <v>2518.559004335566</v>
      </c>
      <c r="AF92">
        <v>-0.21964448316063387</v>
      </c>
      <c r="AG92">
        <f t="shared" ca="1" si="53"/>
        <v>0.19337555150193503</v>
      </c>
      <c r="AH92">
        <f t="shared" si="54"/>
        <v>232.61615996237259</v>
      </c>
      <c r="AI92">
        <f t="shared" si="45"/>
        <v>0.35978712545977776</v>
      </c>
      <c r="AJ92">
        <f t="shared" si="55"/>
        <v>83.692299528353885</v>
      </c>
      <c r="AK92">
        <f t="shared" si="46"/>
        <v>2485.0820845242242</v>
      </c>
      <c r="AL92">
        <f t="shared" si="47"/>
        <v>17.11855900433557</v>
      </c>
    </row>
    <row r="93" spans="5:38" x14ac:dyDescent="0.3">
      <c r="E93">
        <v>79</v>
      </c>
      <c r="F93">
        <f t="shared" si="48"/>
        <v>2120.2211445234129</v>
      </c>
      <c r="G93">
        <f t="shared" si="56"/>
        <v>843.38947873284837</v>
      </c>
      <c r="H93">
        <f t="shared" si="56"/>
        <v>525.08258002991613</v>
      </c>
      <c r="I93">
        <f t="shared" si="56"/>
        <v>334.66386078161622</v>
      </c>
      <c r="J93">
        <f t="shared" si="56"/>
        <v>179.47728661101996</v>
      </c>
      <c r="K93">
        <f t="shared" si="56"/>
        <v>133.93879646717585</v>
      </c>
      <c r="L93">
        <f t="shared" si="56"/>
        <v>53.788309621015145</v>
      </c>
      <c r="M93">
        <f t="shared" si="56"/>
        <v>48.72051440596605</v>
      </c>
      <c r="N93">
        <f t="shared" si="56"/>
        <v>26.042640922230948</v>
      </c>
      <c r="O93">
        <f t="shared" si="56"/>
        <v>29.678598827890177</v>
      </c>
      <c r="P93">
        <f t="shared" si="56"/>
        <v>13.85506655502166</v>
      </c>
      <c r="Q93">
        <f t="shared" si="56"/>
        <v>9.8585921794869513</v>
      </c>
      <c r="R93">
        <f t="shared" si="56"/>
        <v>8.546935492280209</v>
      </c>
      <c r="S93">
        <f t="shared" si="56"/>
        <v>3.2717515939338346</v>
      </c>
      <c r="T93">
        <f t="shared" si="56"/>
        <v>4.3107411023517361</v>
      </c>
      <c r="U93">
        <f t="shared" si="56"/>
        <v>2.6801500455347322</v>
      </c>
      <c r="V93">
        <f t="shared" si="49"/>
        <v>1.8445172204641089</v>
      </c>
      <c r="W93">
        <f t="shared" si="49"/>
        <v>1.3494697053880957</v>
      </c>
      <c r="X93">
        <f t="shared" si="49"/>
        <v>0.88269319060262375</v>
      </c>
      <c r="Y93">
        <f t="shared" si="57"/>
        <v>2.1176142773075886</v>
      </c>
      <c r="Z93">
        <f t="shared" si="42"/>
        <v>16304.180223863004</v>
      </c>
      <c r="AA93">
        <f t="shared" si="50"/>
        <v>0.14204949907101516</v>
      </c>
      <c r="AB93">
        <f t="shared" si="51"/>
        <v>4343.7207422854635</v>
      </c>
      <c r="AC93">
        <f t="shared" si="43"/>
        <v>22396.31660805038</v>
      </c>
      <c r="AD93">
        <f t="shared" si="44"/>
        <v>17483.526128556448</v>
      </c>
      <c r="AE93">
        <f t="shared" si="52"/>
        <v>2483.5261285564484</v>
      </c>
      <c r="AF93">
        <v>0.44749982924394255</v>
      </c>
      <c r="AG93">
        <f t="shared" ca="1" si="53"/>
        <v>0.23072647935677992</v>
      </c>
      <c r="AH93">
        <f t="shared" si="54"/>
        <v>240.56218420739751</v>
      </c>
      <c r="AI93">
        <f t="shared" si="45"/>
        <v>0.35817481903259757</v>
      </c>
      <c r="AJ93">
        <f t="shared" si="55"/>
        <v>86.163316794571003</v>
      </c>
      <c r="AK93">
        <f t="shared" si="46"/>
        <v>2449.0608018386201</v>
      </c>
      <c r="AL93">
        <f t="shared" si="47"/>
        <v>17.08352612855645</v>
      </c>
    </row>
    <row r="94" spans="5:38" x14ac:dyDescent="0.3">
      <c r="E94">
        <v>80</v>
      </c>
      <c r="F94">
        <f t="shared" si="48"/>
        <v>1411.504922969229</v>
      </c>
      <c r="G94">
        <f t="shared" si="56"/>
        <v>1018.7297941084033</v>
      </c>
      <c r="H94">
        <f t="shared" si="56"/>
        <v>468.98360073977852</v>
      </c>
      <c r="I94">
        <f t="shared" si="56"/>
        <v>307.67795693317117</v>
      </c>
      <c r="J94">
        <f t="shared" si="56"/>
        <v>201.41450721534531</v>
      </c>
      <c r="K94">
        <f t="shared" si="56"/>
        <v>110.96333772359976</v>
      </c>
      <c r="L94">
        <f t="shared" si="56"/>
        <v>85.021852800438836</v>
      </c>
      <c r="M94">
        <f t="shared" si="56"/>
        <v>34.945693715934453</v>
      </c>
      <c r="N94">
        <f t="shared" si="56"/>
        <v>32.276171233013208</v>
      </c>
      <c r="O94">
        <f t="shared" si="56"/>
        <v>17.532766126715003</v>
      </c>
      <c r="P94">
        <f t="shared" si="56"/>
        <v>20.247482253662159</v>
      </c>
      <c r="Q94">
        <f t="shared" si="56"/>
        <v>9.5562882598552488</v>
      </c>
      <c r="R94">
        <f t="shared" si="56"/>
        <v>6.8616322138238885</v>
      </c>
      <c r="S94">
        <f t="shared" si="56"/>
        <v>5.9935769362120155</v>
      </c>
      <c r="T94">
        <f t="shared" si="56"/>
        <v>2.3087257358794715</v>
      </c>
      <c r="U94">
        <f t="shared" si="56"/>
        <v>3.0578160471937577</v>
      </c>
      <c r="V94">
        <f t="shared" si="49"/>
        <v>1.9094823631069726</v>
      </c>
      <c r="W94">
        <f t="shared" si="49"/>
        <v>1.3189545129136759</v>
      </c>
      <c r="X94">
        <f t="shared" si="49"/>
        <v>0.96793476612358853</v>
      </c>
      <c r="Y94">
        <f t="shared" si="57"/>
        <v>2.160928136214936</v>
      </c>
      <c r="Z94">
        <f t="shared" si="42"/>
        <v>16320.59485696845</v>
      </c>
      <c r="AA94">
        <f t="shared" si="50"/>
        <v>0.13694563972010482</v>
      </c>
      <c r="AB94">
        <f t="shared" si="51"/>
        <v>3743.4334247906136</v>
      </c>
      <c r="AC94">
        <f t="shared" si="43"/>
        <v>22103.541765118785</v>
      </c>
      <c r="AD94">
        <f t="shared" si="44"/>
        <v>17380.13350067009</v>
      </c>
      <c r="AE94">
        <f t="shared" si="52"/>
        <v>2380.1335006700901</v>
      </c>
      <c r="AF94">
        <v>-0.31199884037672038</v>
      </c>
      <c r="AG94">
        <f t="shared" ca="1" si="53"/>
        <v>0.30022313188185618</v>
      </c>
      <c r="AH94">
        <f t="shared" si="54"/>
        <v>242.73413219562977</v>
      </c>
      <c r="AI94">
        <f t="shared" si="45"/>
        <v>0.35343519236011667</v>
      </c>
      <c r="AJ94">
        <f t="shared" si="55"/>
        <v>85.790784704928399</v>
      </c>
      <c r="AK94">
        <f t="shared" si="46"/>
        <v>2345.8171867881188</v>
      </c>
      <c r="AL94">
        <f t="shared" si="47"/>
        <v>16.980133500670092</v>
      </c>
    </row>
    <row r="95" spans="5:38" x14ac:dyDescent="0.3">
      <c r="E95">
        <v>81</v>
      </c>
      <c r="F95">
        <f t="shared" si="48"/>
        <v>2241.9357053874114</v>
      </c>
      <c r="G95">
        <f t="shared" si="56"/>
        <v>678.41949245088188</v>
      </c>
      <c r="H95">
        <f t="shared" si="56"/>
        <v>567.19588225677774</v>
      </c>
      <c r="I95">
        <f t="shared" si="56"/>
        <v>275.62303954772665</v>
      </c>
      <c r="J95">
        <f t="shared" si="56"/>
        <v>186.00313140518625</v>
      </c>
      <c r="K95">
        <f t="shared" si="56"/>
        <v>125.18356512794952</v>
      </c>
      <c r="L95">
        <f t="shared" si="56"/>
        <v>70.833951528017835</v>
      </c>
      <c r="M95">
        <f t="shared" si="56"/>
        <v>55.557214395816985</v>
      </c>
      <c r="N95">
        <f t="shared" si="56"/>
        <v>23.286217117984901</v>
      </c>
      <c r="O95">
        <f t="shared" si="56"/>
        <v>21.857384865589044</v>
      </c>
      <c r="P95">
        <f t="shared" si="56"/>
        <v>12.031986509322877</v>
      </c>
      <c r="Q95">
        <f t="shared" si="56"/>
        <v>14.048043272748759</v>
      </c>
      <c r="R95">
        <f t="shared" si="56"/>
        <v>6.6906602778812712</v>
      </c>
      <c r="S95">
        <f t="shared" si="56"/>
        <v>4.8402995718667867</v>
      </c>
      <c r="T95">
        <f t="shared" si="56"/>
        <v>4.2545002986488907</v>
      </c>
      <c r="U95">
        <f t="shared" si="56"/>
        <v>1.64741539320019</v>
      </c>
      <c r="V95">
        <f t="shared" si="49"/>
        <v>2.1914921026029179</v>
      </c>
      <c r="W95">
        <f t="shared" si="49"/>
        <v>1.3735208151080334</v>
      </c>
      <c r="X95">
        <f t="shared" si="49"/>
        <v>0.95166833110564231</v>
      </c>
      <c r="Y95">
        <f t="shared" si="57"/>
        <v>2.2668356484804519</v>
      </c>
      <c r="Z95">
        <f t="shared" si="42"/>
        <v>15952.804205704411</v>
      </c>
      <c r="AA95">
        <f t="shared" si="50"/>
        <v>0.13274074003264622</v>
      </c>
      <c r="AB95">
        <f t="shared" si="51"/>
        <v>4296.1920063043071</v>
      </c>
      <c r="AC95">
        <f t="shared" si="43"/>
        <v>21970.526192363253</v>
      </c>
      <c r="AD95">
        <f t="shared" si="44"/>
        <v>17295.866060357366</v>
      </c>
      <c r="AE95">
        <f t="shared" si="52"/>
        <v>2295.8660603573662</v>
      </c>
      <c r="AF95">
        <v>0.14040289041884252</v>
      </c>
      <c r="AG95">
        <f t="shared" ca="1" si="53"/>
        <v>0.16862276951117253</v>
      </c>
      <c r="AH95">
        <f t="shared" si="54"/>
        <v>238.65792543722083</v>
      </c>
      <c r="AI95">
        <f t="shared" si="45"/>
        <v>0.34959343478208765</v>
      </c>
      <c r="AJ95">
        <f t="shared" si="55"/>
        <v>83.433243891565397</v>
      </c>
      <c r="AK95">
        <f t="shared" si="46"/>
        <v>2262.4927628007399</v>
      </c>
      <c r="AL95">
        <f t="shared" si="47"/>
        <v>16.895866060357367</v>
      </c>
    </row>
    <row r="96" spans="5:38" x14ac:dyDescent="0.3">
      <c r="E96">
        <v>82</v>
      </c>
      <c r="F96">
        <f t="shared" si="48"/>
        <v>1715.5150148433479</v>
      </c>
      <c r="G96">
        <f t="shared" si="56"/>
        <v>1077.8362744551312</v>
      </c>
      <c r="H96">
        <f t="shared" si="56"/>
        <v>378.11206114918724</v>
      </c>
      <c r="I96">
        <f t="shared" si="56"/>
        <v>334.15664368030059</v>
      </c>
      <c r="J96">
        <f t="shared" si="56"/>
        <v>167.23716354174192</v>
      </c>
      <c r="K96">
        <f t="shared" si="56"/>
        <v>116.10519005107766</v>
      </c>
      <c r="L96">
        <f t="shared" si="56"/>
        <v>80.28001671821022</v>
      </c>
      <c r="M96">
        <f t="shared" si="56"/>
        <v>46.505427553248843</v>
      </c>
      <c r="N96">
        <f t="shared" si="56"/>
        <v>37.198316638625876</v>
      </c>
      <c r="O96">
        <f t="shared" si="56"/>
        <v>15.845481074503383</v>
      </c>
      <c r="P96">
        <f t="shared" si="56"/>
        <v>15.072396669974427</v>
      </c>
      <c r="Q96">
        <f t="shared" si="56"/>
        <v>8.3884819804867945</v>
      </c>
      <c r="R96">
        <f t="shared" si="56"/>
        <v>9.8832382423870868</v>
      </c>
      <c r="S96">
        <f t="shared" si="56"/>
        <v>4.7426279865750391</v>
      </c>
      <c r="T96">
        <f t="shared" si="56"/>
        <v>3.4525585700090726</v>
      </c>
      <c r="U96">
        <f t="shared" si="56"/>
        <v>3.0506080598753176</v>
      </c>
      <c r="V96">
        <f t="shared" si="56"/>
        <v>1.1864222532016191</v>
      </c>
      <c r="W96">
        <f t="shared" ref="W96:X111" si="58">V95*V$6*(1-V$12*$AA95)</f>
        <v>1.5840449593533905</v>
      </c>
      <c r="X96">
        <f t="shared" si="58"/>
        <v>0.99586240521835712</v>
      </c>
      <c r="Y96">
        <f t="shared" si="57"/>
        <v>2.3431987262052796</v>
      </c>
      <c r="Z96">
        <f t="shared" si="42"/>
        <v>16226.183241124258</v>
      </c>
      <c r="AA96">
        <f t="shared" si="50"/>
        <v>0.1276179013010455</v>
      </c>
      <c r="AB96">
        <f t="shared" si="51"/>
        <v>4019.4910295586606</v>
      </c>
      <c r="AC96">
        <f t="shared" si="43"/>
        <v>21938.778059219254</v>
      </c>
      <c r="AD96">
        <f t="shared" si="44"/>
        <v>17194.300550608004</v>
      </c>
      <c r="AE96">
        <f t="shared" si="52"/>
        <v>2194.3005506080044</v>
      </c>
      <c r="AF96">
        <v>-0.50969099149054331</v>
      </c>
      <c r="AG96">
        <f t="shared" ca="1" si="53"/>
        <v>-0.13162825232831712</v>
      </c>
      <c r="AH96">
        <f t="shared" si="54"/>
        <v>232.45360085864741</v>
      </c>
      <c r="AI96">
        <f t="shared" si="45"/>
        <v>0.34498891120308756</v>
      </c>
      <c r="AJ96">
        <f t="shared" si="55"/>
        <v>80.193914665461861</v>
      </c>
      <c r="AK96">
        <f t="shared" si="46"/>
        <v>2162.2229847418198</v>
      </c>
      <c r="AL96">
        <f t="shared" si="47"/>
        <v>16.794300550608007</v>
      </c>
    </row>
    <row r="97" spans="5:38" x14ac:dyDescent="0.3">
      <c r="E97">
        <v>83</v>
      </c>
      <c r="F97">
        <f t="shared" si="48"/>
        <v>2463.4302373989358</v>
      </c>
      <c r="G97">
        <f t="shared" ref="G97:V112" si="59">F96*F$6*(1-F$12*$AA96)</f>
        <v>825.01657236878032</v>
      </c>
      <c r="H97">
        <f t="shared" si="59"/>
        <v>601.47886153055822</v>
      </c>
      <c r="I97">
        <f t="shared" si="59"/>
        <v>223.42124619752161</v>
      </c>
      <c r="J97">
        <f t="shared" si="59"/>
        <v>203.65766242502326</v>
      </c>
      <c r="K97">
        <f t="shared" si="59"/>
        <v>104.93910936936406</v>
      </c>
      <c r="L97">
        <f t="shared" si="59"/>
        <v>74.874476956581461</v>
      </c>
      <c r="M97">
        <f t="shared" si="59"/>
        <v>53.009887381295997</v>
      </c>
      <c r="N97">
        <f t="shared" si="59"/>
        <v>31.31873349896426</v>
      </c>
      <c r="O97">
        <f t="shared" si="59"/>
        <v>25.460261963846023</v>
      </c>
      <c r="P97">
        <f t="shared" si="59"/>
        <v>10.990842434419749</v>
      </c>
      <c r="Q97">
        <f t="shared" si="59"/>
        <v>10.569991220799123</v>
      </c>
      <c r="R97">
        <f t="shared" si="59"/>
        <v>5.9363027460944808</v>
      </c>
      <c r="S97">
        <f t="shared" si="59"/>
        <v>7.0469386849519822</v>
      </c>
      <c r="T97">
        <f t="shared" si="59"/>
        <v>3.4028303906675812</v>
      </c>
      <c r="U97">
        <f t="shared" si="59"/>
        <v>2.4901885471748813</v>
      </c>
      <c r="V97">
        <f t="shared" si="59"/>
        <v>2.2099199310474451</v>
      </c>
      <c r="W97">
        <f t="shared" si="58"/>
        <v>0.86262354749234282</v>
      </c>
      <c r="X97">
        <f t="shared" si="58"/>
        <v>1.1552776742938915</v>
      </c>
      <c r="Y97">
        <f t="shared" si="57"/>
        <v>2.4453004229313589</v>
      </c>
      <c r="Z97">
        <f t="shared" si="42"/>
        <v>15539.718809823722</v>
      </c>
      <c r="AA97">
        <f t="shared" si="50"/>
        <v>0.13039640253564647</v>
      </c>
      <c r="AB97">
        <f t="shared" si="51"/>
        <v>4653.7172646907429</v>
      </c>
      <c r="AC97">
        <f t="shared" si="43"/>
        <v>22258.921911063313</v>
      </c>
      <c r="AD97">
        <f t="shared" si="44"/>
        <v>17249.238668903821</v>
      </c>
      <c r="AE97">
        <f t="shared" si="52"/>
        <v>2249.2386689038212</v>
      </c>
      <c r="AF97">
        <v>0.11942039847271606</v>
      </c>
      <c r="AG97">
        <f t="shared" ca="1" si="53"/>
        <v>0.13966570286600924</v>
      </c>
      <c r="AH97">
        <f t="shared" si="54"/>
        <v>224.33794966641472</v>
      </c>
      <c r="AI97">
        <f t="shared" si="45"/>
        <v>0.34747601270604112</v>
      </c>
      <c r="AJ97">
        <f t="shared" si="55"/>
        <v>77.952056248734337</v>
      </c>
      <c r="AK97">
        <f t="shared" si="46"/>
        <v>2218.0578464043274</v>
      </c>
      <c r="AL97">
        <f t="shared" si="47"/>
        <v>16.849238668903823</v>
      </c>
    </row>
    <row r="98" spans="5:38" x14ac:dyDescent="0.3">
      <c r="E98">
        <v>84</v>
      </c>
      <c r="F98">
        <f t="shared" si="48"/>
        <v>1720.4333727109561</v>
      </c>
      <c r="G98">
        <f t="shared" si="59"/>
        <v>1184.4951846814936</v>
      </c>
      <c r="H98">
        <f t="shared" si="59"/>
        <v>460.08125678887063</v>
      </c>
      <c r="I98">
        <f t="shared" si="59"/>
        <v>354.83528040118762</v>
      </c>
      <c r="J98">
        <f t="shared" si="59"/>
        <v>135.83996952923712</v>
      </c>
      <c r="K98">
        <f t="shared" si="59"/>
        <v>127.43064557272517</v>
      </c>
      <c r="L98">
        <f t="shared" si="59"/>
        <v>67.469512084281632</v>
      </c>
      <c r="M98">
        <f t="shared" si="59"/>
        <v>49.28740703112463</v>
      </c>
      <c r="N98">
        <f t="shared" si="59"/>
        <v>35.587189509374625</v>
      </c>
      <c r="O98">
        <f t="shared" si="59"/>
        <v>21.368385904484352</v>
      </c>
      <c r="P98">
        <f t="shared" si="59"/>
        <v>17.604020025836036</v>
      </c>
      <c r="Q98">
        <f t="shared" si="59"/>
        <v>7.6832349035088434</v>
      </c>
      <c r="R98">
        <f t="shared" si="59"/>
        <v>7.4563537852069599</v>
      </c>
      <c r="S98">
        <f t="shared" si="59"/>
        <v>4.2192518597807185</v>
      </c>
      <c r="T98">
        <f t="shared" si="59"/>
        <v>5.0401008076111671</v>
      </c>
      <c r="U98">
        <f t="shared" si="59"/>
        <v>2.4465183868629423</v>
      </c>
      <c r="V98">
        <f t="shared" si="59"/>
        <v>1.7982042326750727</v>
      </c>
      <c r="W98">
        <f t="shared" si="58"/>
        <v>1.6016771078013463</v>
      </c>
      <c r="X98">
        <f t="shared" si="58"/>
        <v>0.62712830000635045</v>
      </c>
      <c r="Y98">
        <f t="shared" si="57"/>
        <v>2.6282984388260946</v>
      </c>
      <c r="Z98">
        <f t="shared" si="42"/>
        <v>15975.497495965952</v>
      </c>
      <c r="AA98">
        <f t="shared" si="50"/>
        <v>0.13760204129628656</v>
      </c>
      <c r="AB98">
        <f t="shared" si="51"/>
        <v>4207.9329920618502</v>
      </c>
      <c r="AC98">
        <f t="shared" si="43"/>
        <v>22533.736343126537</v>
      </c>
      <c r="AD98">
        <f t="shared" si="44"/>
        <v>17393.36213474668</v>
      </c>
      <c r="AE98">
        <f t="shared" si="52"/>
        <v>2393.3621347466797</v>
      </c>
      <c r="AF98">
        <v>0.31984915452400359</v>
      </c>
      <c r="AG98">
        <f t="shared" ca="1" si="53"/>
        <v>0.26087549611152122</v>
      </c>
      <c r="AH98">
        <f t="shared" si="54"/>
        <v>223.07186715342374</v>
      </c>
      <c r="AI98">
        <f t="shared" si="45"/>
        <v>0.35404002474705148</v>
      </c>
      <c r="AJ98">
        <f t="shared" si="55"/>
        <v>78.976369367369117</v>
      </c>
      <c r="AK98">
        <f t="shared" si="46"/>
        <v>2361.7715869997319</v>
      </c>
      <c r="AL98">
        <f t="shared" si="47"/>
        <v>16.993362134746683</v>
      </c>
    </row>
    <row r="99" spans="5:38" x14ac:dyDescent="0.3">
      <c r="E99">
        <v>85</v>
      </c>
      <c r="F99">
        <f t="shared" si="48"/>
        <v>1529.4075925333434</v>
      </c>
      <c r="G99">
        <f t="shared" si="59"/>
        <v>826.86769303532174</v>
      </c>
      <c r="H99">
        <f t="shared" si="59"/>
        <v>659.38241517172173</v>
      </c>
      <c r="I99">
        <f t="shared" si="59"/>
        <v>270.28803940250737</v>
      </c>
      <c r="J99">
        <f t="shared" si="59"/>
        <v>214.38845865919893</v>
      </c>
      <c r="K99">
        <f t="shared" si="59"/>
        <v>84.370523934985741</v>
      </c>
      <c r="L99">
        <f t="shared" si="59"/>
        <v>81.287372615026271</v>
      </c>
      <c r="M99">
        <f t="shared" si="59"/>
        <v>44.055103093561286</v>
      </c>
      <c r="N99">
        <f t="shared" si="59"/>
        <v>32.818296541345703</v>
      </c>
      <c r="O99">
        <f t="shared" si="59"/>
        <v>24.081451816267887</v>
      </c>
      <c r="P99">
        <f t="shared" si="59"/>
        <v>14.653127037415922</v>
      </c>
      <c r="Q99">
        <f t="shared" si="59"/>
        <v>12.204717561990549</v>
      </c>
      <c r="R99">
        <f t="shared" si="59"/>
        <v>5.375198819524293</v>
      </c>
      <c r="S99">
        <f t="shared" si="59"/>
        <v>5.2558352917415698</v>
      </c>
      <c r="T99">
        <f t="shared" si="59"/>
        <v>2.9927345175797742</v>
      </c>
      <c r="U99">
        <f t="shared" si="59"/>
        <v>3.5936861881468407</v>
      </c>
      <c r="V99">
        <f t="shared" si="59"/>
        <v>1.752052466642859</v>
      </c>
      <c r="W99">
        <f t="shared" si="58"/>
        <v>1.2924942423579993</v>
      </c>
      <c r="X99">
        <f t="shared" si="58"/>
        <v>1.1547839236190924</v>
      </c>
      <c r="Y99">
        <f t="shared" si="57"/>
        <v>2.3573373209148882</v>
      </c>
      <c r="Z99">
        <f t="shared" si="42"/>
        <v>15802.703348563171</v>
      </c>
      <c r="AA99">
        <f t="shared" si="50"/>
        <v>0.14443062979957974</v>
      </c>
      <c r="AB99">
        <f t="shared" si="51"/>
        <v>3817.5789141732134</v>
      </c>
      <c r="AC99">
        <f t="shared" si="43"/>
        <v>22374.834465283053</v>
      </c>
      <c r="AD99">
        <f t="shared" si="44"/>
        <v>17532.18444050445</v>
      </c>
      <c r="AE99">
        <f t="shared" si="52"/>
        <v>2532.1844405044503</v>
      </c>
      <c r="AF99">
        <v>-0.19731584820748296</v>
      </c>
      <c r="AG99">
        <f t="shared" ca="1" si="53"/>
        <v>0.10378383147006058</v>
      </c>
      <c r="AH99">
        <f t="shared" si="54"/>
        <v>229.62451292669846</v>
      </c>
      <c r="AI99">
        <f t="shared" si="45"/>
        <v>0.36041506254781891</v>
      </c>
      <c r="AJ99">
        <f t="shared" si="55"/>
        <v>82.760133188988476</v>
      </c>
      <c r="AK99">
        <f t="shared" si="46"/>
        <v>2499.0803872288548</v>
      </c>
      <c r="AL99">
        <f t="shared" si="47"/>
        <v>17.132184440504453</v>
      </c>
    </row>
    <row r="100" spans="5:38" x14ac:dyDescent="0.3">
      <c r="E100">
        <v>86</v>
      </c>
      <c r="F100">
        <f t="shared" si="48"/>
        <v>2078.4709014163532</v>
      </c>
      <c r="G100">
        <f t="shared" si="59"/>
        <v>734.74502989719485</v>
      </c>
      <c r="H100">
        <f t="shared" si="59"/>
        <v>459.52717600800673</v>
      </c>
      <c r="I100">
        <f t="shared" si="59"/>
        <v>385.83659533606033</v>
      </c>
      <c r="J100">
        <f t="shared" si="59"/>
        <v>162.33037646686097</v>
      </c>
      <c r="K100">
        <f t="shared" si="59"/>
        <v>132.22102792515102</v>
      </c>
      <c r="L100">
        <f t="shared" si="59"/>
        <v>53.416189938597562</v>
      </c>
      <c r="M100">
        <f t="shared" si="59"/>
        <v>52.669068160249772</v>
      </c>
      <c r="N100">
        <f t="shared" si="59"/>
        <v>29.105734143065586</v>
      </c>
      <c r="O100">
        <f t="shared" si="59"/>
        <v>22.033641652665519</v>
      </c>
      <c r="P100">
        <f t="shared" si="59"/>
        <v>16.383667819076134</v>
      </c>
      <c r="Q100">
        <f t="shared" si="59"/>
        <v>10.078814648659961</v>
      </c>
      <c r="R100">
        <f t="shared" si="59"/>
        <v>8.4710523556655453</v>
      </c>
      <c r="S100">
        <f t="shared" si="59"/>
        <v>3.7589484856791691</v>
      </c>
      <c r="T100">
        <f t="shared" si="59"/>
        <v>3.6985316275958815</v>
      </c>
      <c r="U100">
        <f t="shared" si="59"/>
        <v>2.1170092180221189</v>
      </c>
      <c r="V100">
        <f t="shared" si="59"/>
        <v>2.5532393473772865</v>
      </c>
      <c r="W100">
        <f t="shared" si="58"/>
        <v>1.2493635207037026</v>
      </c>
      <c r="X100">
        <f t="shared" si="58"/>
        <v>0.92449806670555112</v>
      </c>
      <c r="Y100">
        <f t="shared" si="57"/>
        <v>2.5223513472809822</v>
      </c>
      <c r="Z100">
        <f t="shared" si="42"/>
        <v>16529.968248031386</v>
      </c>
      <c r="AA100">
        <f t="shared" si="50"/>
        <v>0.13876354250352016</v>
      </c>
      <c r="AB100">
        <f t="shared" si="51"/>
        <v>4162.1132173809729</v>
      </c>
      <c r="AC100">
        <f t="shared" si="43"/>
        <v>22043.476141519546</v>
      </c>
      <c r="AD100">
        <f t="shared" si="44"/>
        <v>17416.819584720506</v>
      </c>
      <c r="AE100">
        <f t="shared" si="52"/>
        <v>2416.8195847205061</v>
      </c>
      <c r="AF100">
        <v>-0.38922300929659853</v>
      </c>
      <c r="AG100">
        <f t="shared" ca="1" si="53"/>
        <v>-0.16457188890317659</v>
      </c>
      <c r="AH100">
        <f t="shared" si="54"/>
        <v>239.76627582479199</v>
      </c>
      <c r="AI100">
        <f t="shared" si="45"/>
        <v>0.35511368150641665</v>
      </c>
      <c r="AJ100">
        <f t="shared" si="55"/>
        <v>85.144284909224822</v>
      </c>
      <c r="AK100">
        <f t="shared" si="46"/>
        <v>2382.7618707568163</v>
      </c>
      <c r="AL100">
        <f t="shared" si="47"/>
        <v>17.016819584720508</v>
      </c>
    </row>
    <row r="101" spans="5:38" x14ac:dyDescent="0.3">
      <c r="E101">
        <v>87</v>
      </c>
      <c r="F101">
        <f t="shared" si="48"/>
        <v>2346.4344553984965</v>
      </c>
      <c r="G101">
        <f t="shared" si="59"/>
        <v>998.87396760493039</v>
      </c>
      <c r="H101">
        <f t="shared" si="59"/>
        <v>408.89973194770334</v>
      </c>
      <c r="I101">
        <f t="shared" si="59"/>
        <v>269.78037237875679</v>
      </c>
      <c r="J101">
        <f t="shared" si="59"/>
        <v>232.88236344103308</v>
      </c>
      <c r="K101">
        <f t="shared" si="59"/>
        <v>100.70321011424707</v>
      </c>
      <c r="L101">
        <f t="shared" si="59"/>
        <v>84.235616802740239</v>
      </c>
      <c r="M101">
        <f t="shared" si="59"/>
        <v>34.833132716649885</v>
      </c>
      <c r="N101">
        <f t="shared" si="59"/>
        <v>35.023507642318854</v>
      </c>
      <c r="O101">
        <f t="shared" si="59"/>
        <v>19.66925562373423</v>
      </c>
      <c r="P101">
        <f t="shared" si="59"/>
        <v>15.089100231113605</v>
      </c>
      <c r="Q101">
        <f t="shared" si="59"/>
        <v>11.343429129220688</v>
      </c>
      <c r="R101">
        <f t="shared" si="59"/>
        <v>7.0416841863822848</v>
      </c>
      <c r="S101">
        <f t="shared" si="59"/>
        <v>5.9630551924932442</v>
      </c>
      <c r="T101">
        <f t="shared" si="59"/>
        <v>2.662655882146173</v>
      </c>
      <c r="U101">
        <f t="shared" si="59"/>
        <v>2.6335767816980042</v>
      </c>
      <c r="V101">
        <f t="shared" si="59"/>
        <v>1.5140385908603433</v>
      </c>
      <c r="W101">
        <f t="shared" si="58"/>
        <v>1.8327220042010186</v>
      </c>
      <c r="X101">
        <f t="shared" si="58"/>
        <v>0.89955964486221662</v>
      </c>
      <c r="Y101">
        <f t="shared" si="57"/>
        <v>2.4921829449002186</v>
      </c>
      <c r="Z101">
        <f t="shared" si="42"/>
        <v>16326.064233016352</v>
      </c>
      <c r="AA101">
        <f t="shared" si="50"/>
        <v>0.12795527099646523</v>
      </c>
      <c r="AB101">
        <f t="shared" si="51"/>
        <v>4582.8076182584882</v>
      </c>
      <c r="AC101">
        <f t="shared" si="43"/>
        <v>22108.649356425944</v>
      </c>
      <c r="AD101">
        <f t="shared" si="44"/>
        <v>17200.952544189047</v>
      </c>
      <c r="AE101">
        <f t="shared" si="52"/>
        <v>2200.9525441890473</v>
      </c>
      <c r="AF101">
        <v>0.13291308914758379</v>
      </c>
      <c r="AG101">
        <f t="shared" ca="1" si="53"/>
        <v>0.65610585286555556</v>
      </c>
      <c r="AH101">
        <f t="shared" si="54"/>
        <v>239.02123145023683</v>
      </c>
      <c r="AI101">
        <f t="shared" si="45"/>
        <v>0.34528960544632359</v>
      </c>
      <c r="AJ101">
        <f t="shared" si="55"/>
        <v>82.531546700746659</v>
      </c>
      <c r="AK101">
        <f t="shared" si="46"/>
        <v>2167.9399255087487</v>
      </c>
      <c r="AL101">
        <f t="shared" si="47"/>
        <v>16.800952544189048</v>
      </c>
    </row>
    <row r="102" spans="5:38" x14ac:dyDescent="0.3">
      <c r="E102">
        <v>88</v>
      </c>
      <c r="F102">
        <f t="shared" si="48"/>
        <v>1738.614336733046</v>
      </c>
      <c r="G102">
        <f t="shared" si="59"/>
        <v>1128.4113765769875</v>
      </c>
      <c r="H102">
        <f t="shared" si="59"/>
        <v>557.36844012197355</v>
      </c>
      <c r="I102">
        <f t="shared" si="59"/>
        <v>241.56617988552182</v>
      </c>
      <c r="J102">
        <f t="shared" si="59"/>
        <v>164.3743104781845</v>
      </c>
      <c r="K102">
        <f t="shared" si="59"/>
        <v>146.08036397652842</v>
      </c>
      <c r="L102">
        <f t="shared" si="59"/>
        <v>64.918188453844081</v>
      </c>
      <c r="M102">
        <f t="shared" si="59"/>
        <v>55.600900361230721</v>
      </c>
      <c r="N102">
        <f t="shared" si="59"/>
        <v>23.449183498210111</v>
      </c>
      <c r="O102">
        <f t="shared" si="59"/>
        <v>23.962540183383826</v>
      </c>
      <c r="P102">
        <f t="shared" si="59"/>
        <v>13.637870589128223</v>
      </c>
      <c r="Q102">
        <f t="shared" si="59"/>
        <v>10.577631324237444</v>
      </c>
      <c r="R102">
        <f t="shared" si="59"/>
        <v>8.0243452199893355</v>
      </c>
      <c r="S102">
        <f t="shared" si="59"/>
        <v>5.0189194254999672</v>
      </c>
      <c r="T102">
        <f t="shared" si="59"/>
        <v>4.2768344527218467</v>
      </c>
      <c r="U102">
        <f t="shared" si="59"/>
        <v>1.9197228245530618</v>
      </c>
      <c r="V102">
        <f t="shared" si="59"/>
        <v>1.907077655160579</v>
      </c>
      <c r="W102">
        <f t="shared" si="58"/>
        <v>1.1004015838084942</v>
      </c>
      <c r="X102">
        <f t="shared" si="58"/>
        <v>1.3361268290299171</v>
      </c>
      <c r="Y102">
        <f t="shared" si="57"/>
        <v>2.4830998132536668</v>
      </c>
      <c r="Z102">
        <f t="shared" si="42"/>
        <v>15570.053298014784</v>
      </c>
      <c r="AA102">
        <f t="shared" si="50"/>
        <v>0.13282502142098465</v>
      </c>
      <c r="AB102">
        <f t="shared" si="51"/>
        <v>4194.6278499862938</v>
      </c>
      <c r="AC102">
        <f t="shared" si="43"/>
        <v>22408.349895984273</v>
      </c>
      <c r="AD102">
        <f t="shared" si="44"/>
        <v>17297.547058587355</v>
      </c>
      <c r="AE102">
        <f t="shared" si="52"/>
        <v>2297.5470585873554</v>
      </c>
      <c r="AF102">
        <v>0.20187586554097378</v>
      </c>
      <c r="AG102">
        <f t="shared" ca="1" si="53"/>
        <v>0.14106000330682056</v>
      </c>
      <c r="AH102">
        <f t="shared" si="54"/>
        <v>227.90761200055584</v>
      </c>
      <c r="AI102">
        <f t="shared" si="45"/>
        <v>0.34966988300486446</v>
      </c>
      <c r="AJ102">
        <f t="shared" si="55"/>
        <v>79.692428024152406</v>
      </c>
      <c r="AK102">
        <f t="shared" si="46"/>
        <v>2265.6700873776945</v>
      </c>
      <c r="AL102">
        <f t="shared" si="47"/>
        <v>16.897547058587357</v>
      </c>
    </row>
    <row r="103" spans="5:38" x14ac:dyDescent="0.3">
      <c r="E103">
        <v>89</v>
      </c>
      <c r="F103">
        <f t="shared" si="48"/>
        <v>1635.8157769302006</v>
      </c>
      <c r="G103">
        <f t="shared" si="59"/>
        <v>835.8543738961788</v>
      </c>
      <c r="H103">
        <f t="shared" si="59"/>
        <v>628.89869162256298</v>
      </c>
      <c r="I103">
        <f t="shared" si="59"/>
        <v>328.35089216176294</v>
      </c>
      <c r="J103">
        <f t="shared" si="59"/>
        <v>146.56204849225063</v>
      </c>
      <c r="K103">
        <f t="shared" si="59"/>
        <v>102.59538449523973</v>
      </c>
      <c r="L103">
        <f t="shared" si="59"/>
        <v>93.672480381304226</v>
      </c>
      <c r="M103">
        <f t="shared" si="59"/>
        <v>42.617456246133152</v>
      </c>
      <c r="N103">
        <f t="shared" si="59"/>
        <v>37.224005587199294</v>
      </c>
      <c r="O103">
        <f t="shared" si="59"/>
        <v>15.954838529752474</v>
      </c>
      <c r="P103">
        <f t="shared" si="59"/>
        <v>16.522472337057188</v>
      </c>
      <c r="Q103">
        <f t="shared" si="59"/>
        <v>9.5071552991287476</v>
      </c>
      <c r="R103">
        <f t="shared" si="59"/>
        <v>7.4409740233198622</v>
      </c>
      <c r="S103">
        <f t="shared" si="59"/>
        <v>5.6874499529003648</v>
      </c>
      <c r="T103">
        <f t="shared" si="59"/>
        <v>3.5796199376714481</v>
      </c>
      <c r="U103">
        <f t="shared" si="59"/>
        <v>3.0663248427563397</v>
      </c>
      <c r="V103">
        <f t="shared" si="59"/>
        <v>1.3823962561286367</v>
      </c>
      <c r="W103">
        <f t="shared" si="58"/>
        <v>1.3783319393296982</v>
      </c>
      <c r="X103">
        <f t="shared" si="58"/>
        <v>0.79776162531639949</v>
      </c>
      <c r="Y103">
        <f t="shared" si="57"/>
        <v>2.7799507103843784</v>
      </c>
      <c r="Z103">
        <f t="shared" si="42"/>
        <v>15725.787761240439</v>
      </c>
      <c r="AA103">
        <f t="shared" si="50"/>
        <v>0.14322201294820777</v>
      </c>
      <c r="AB103">
        <f t="shared" si="51"/>
        <v>3919.6883852665787</v>
      </c>
      <c r="AC103">
        <f t="shared" si="43"/>
        <v>22385.571919429512</v>
      </c>
      <c r="AD103">
        <f t="shared" si="44"/>
        <v>17507.452603463364</v>
      </c>
      <c r="AE103">
        <f t="shared" si="52"/>
        <v>2507.4526034633636</v>
      </c>
      <c r="AF103">
        <v>5.6394600006597871E-2</v>
      </c>
      <c r="AG103">
        <f t="shared" ca="1" si="53"/>
        <v>-0.21318125284070519</v>
      </c>
      <c r="AH103">
        <f t="shared" si="54"/>
        <v>227.23731036916266</v>
      </c>
      <c r="AI103">
        <f t="shared" si="45"/>
        <v>0.35927563452259109</v>
      </c>
      <c r="AJ103">
        <f t="shared" si="55"/>
        <v>81.640828870087887</v>
      </c>
      <c r="AK103">
        <f t="shared" si="46"/>
        <v>2474.7962719153284</v>
      </c>
      <c r="AL103">
        <f t="shared" si="47"/>
        <v>17.107452603463365</v>
      </c>
    </row>
    <row r="104" spans="5:38" x14ac:dyDescent="0.3">
      <c r="E104">
        <v>90</v>
      </c>
      <c r="F104">
        <f t="shared" si="48"/>
        <v>1795.6839933282138</v>
      </c>
      <c r="G104">
        <f t="shared" si="59"/>
        <v>785.92393097087245</v>
      </c>
      <c r="H104">
        <f t="shared" si="59"/>
        <v>464.65957734709627</v>
      </c>
      <c r="I104">
        <f t="shared" si="59"/>
        <v>368.25849938843965</v>
      </c>
      <c r="J104">
        <f t="shared" si="59"/>
        <v>197.41165017562034</v>
      </c>
      <c r="K104">
        <f t="shared" si="59"/>
        <v>90.503327456568115</v>
      </c>
      <c r="L104">
        <f t="shared" si="59"/>
        <v>65.041421366419002</v>
      </c>
      <c r="M104">
        <f t="shared" si="59"/>
        <v>60.777169409349042</v>
      </c>
      <c r="N104">
        <f t="shared" si="59"/>
        <v>28.195069911995297</v>
      </c>
      <c r="O104">
        <f t="shared" si="59"/>
        <v>25.026516786386118</v>
      </c>
      <c r="P104">
        <f t="shared" si="59"/>
        <v>10.87001063094276</v>
      </c>
      <c r="Q104">
        <f t="shared" si="59"/>
        <v>11.380581198769617</v>
      </c>
      <c r="R104">
        <f t="shared" si="59"/>
        <v>6.6080178463217489</v>
      </c>
      <c r="S104">
        <f t="shared" si="59"/>
        <v>5.2109041098660693</v>
      </c>
      <c r="T104">
        <f t="shared" si="59"/>
        <v>4.0079006010732865</v>
      </c>
      <c r="U104">
        <f t="shared" si="59"/>
        <v>2.5357326103025706</v>
      </c>
      <c r="V104">
        <f t="shared" si="59"/>
        <v>2.1816329112697588</v>
      </c>
      <c r="W104">
        <f t="shared" si="58"/>
        <v>0.9871576469453337</v>
      </c>
      <c r="X104">
        <f t="shared" si="58"/>
        <v>0.98728729315227826</v>
      </c>
      <c r="Y104">
        <f t="shared" si="57"/>
        <v>2.5736768037375457</v>
      </c>
      <c r="Z104">
        <f t="shared" si="42"/>
        <v>16499.469237890808</v>
      </c>
      <c r="AA104">
        <f t="shared" si="50"/>
        <v>0.13891423795875243</v>
      </c>
      <c r="AB104">
        <f t="shared" si="51"/>
        <v>3928.8240577933416</v>
      </c>
      <c r="AC104">
        <f t="shared" si="43"/>
        <v>22006.03617538945</v>
      </c>
      <c r="AD104">
        <f t="shared" si="44"/>
        <v>17419.867638319483</v>
      </c>
      <c r="AE104">
        <f t="shared" si="52"/>
        <v>2419.8676383194834</v>
      </c>
      <c r="AF104">
        <v>0.6520263358305104</v>
      </c>
      <c r="AG104">
        <f t="shared" ca="1" si="53"/>
        <v>-5.9405420425253708E-2</v>
      </c>
      <c r="AH104">
        <f t="shared" si="54"/>
        <v>237.35846878034775</v>
      </c>
      <c r="AI104">
        <f t="shared" si="45"/>
        <v>0.35525329953786289</v>
      </c>
      <c r="AJ104">
        <f t="shared" si="55"/>
        <v>84.322379207473361</v>
      </c>
      <c r="AK104">
        <f t="shared" si="46"/>
        <v>2386.1386866364942</v>
      </c>
      <c r="AL104">
        <f t="shared" si="47"/>
        <v>17.019867638319486</v>
      </c>
    </row>
    <row r="105" spans="5:38" x14ac:dyDescent="0.3">
      <c r="E105">
        <v>91</v>
      </c>
      <c r="F105">
        <f t="shared" si="48"/>
        <v>1222.8789143357803</v>
      </c>
      <c r="G105">
        <f t="shared" si="59"/>
        <v>862.96380543387943</v>
      </c>
      <c r="H105">
        <f t="shared" si="59"/>
        <v>437.36558348410966</v>
      </c>
      <c r="I105">
        <f t="shared" si="59"/>
        <v>272.76961822152361</v>
      </c>
      <c r="J105">
        <f t="shared" si="59"/>
        <v>222.24329034208156</v>
      </c>
      <c r="K105">
        <f t="shared" si="59"/>
        <v>122.44719237711209</v>
      </c>
      <c r="L105">
        <f t="shared" si="59"/>
        <v>57.648478912605917</v>
      </c>
      <c r="M105">
        <f t="shared" si="59"/>
        <v>42.406826095762497</v>
      </c>
      <c r="N105">
        <f t="shared" si="59"/>
        <v>40.408216166866723</v>
      </c>
      <c r="O105">
        <f t="shared" si="59"/>
        <v>19.05053979675349</v>
      </c>
      <c r="P105">
        <f t="shared" si="59"/>
        <v>17.135704455906225</v>
      </c>
      <c r="Q105">
        <f t="shared" si="59"/>
        <v>7.524671503732888</v>
      </c>
      <c r="R105">
        <f t="shared" si="59"/>
        <v>7.9497923689249959</v>
      </c>
      <c r="S105">
        <f t="shared" si="59"/>
        <v>4.6507915248300167</v>
      </c>
      <c r="T105">
        <f t="shared" si="59"/>
        <v>3.6905059803727407</v>
      </c>
      <c r="U105">
        <f t="shared" si="59"/>
        <v>2.8533676079951791</v>
      </c>
      <c r="V105">
        <f t="shared" si="59"/>
        <v>1.8131835456269874</v>
      </c>
      <c r="W105">
        <f t="shared" si="58"/>
        <v>1.5657082702201308</v>
      </c>
      <c r="X105">
        <f t="shared" si="58"/>
        <v>0.71064343795487772</v>
      </c>
      <c r="Y105">
        <f t="shared" si="57"/>
        <v>2.5741908139107839</v>
      </c>
      <c r="Z105">
        <f t="shared" si="42"/>
        <v>16288.225143322728</v>
      </c>
      <c r="AA105">
        <f t="shared" si="50"/>
        <v>0.12585029252055122</v>
      </c>
      <c r="AB105">
        <f t="shared" si="51"/>
        <v>3350.6510246759494</v>
      </c>
      <c r="AC105">
        <f t="shared" si="43"/>
        <v>21405.868389029154</v>
      </c>
      <c r="AD105">
        <f t="shared" si="44"/>
        <v>17159.532139239032</v>
      </c>
      <c r="AE105">
        <f t="shared" si="52"/>
        <v>2159.5321392390324</v>
      </c>
      <c r="AF105">
        <v>0.26247803020733229</v>
      </c>
      <c r="AG105">
        <f t="shared" ca="1" si="53"/>
        <v>-5.0371761561368029E-2</v>
      </c>
      <c r="AH105">
        <f t="shared" si="54"/>
        <v>237.98616872199858</v>
      </c>
      <c r="AI105">
        <f t="shared" si="45"/>
        <v>0.34341927498791514</v>
      </c>
      <c r="AJ105">
        <f t="shared" si="55"/>
        <v>81.729037519660395</v>
      </c>
      <c r="AK105">
        <f t="shared" si="46"/>
        <v>2126.8405242311683</v>
      </c>
      <c r="AL105">
        <f t="shared" si="47"/>
        <v>16.759532139239035</v>
      </c>
    </row>
    <row r="106" spans="5:38" x14ac:dyDescent="0.3">
      <c r="E106">
        <v>92</v>
      </c>
      <c r="F106">
        <f t="shared" si="48"/>
        <v>1598.8771225559842</v>
      </c>
      <c r="G106">
        <f t="shared" si="59"/>
        <v>588.16528322473016</v>
      </c>
      <c r="H106">
        <f t="shared" si="59"/>
        <v>481.77933642987915</v>
      </c>
      <c r="I106">
        <f t="shared" si="59"/>
        <v>258.69718426057318</v>
      </c>
      <c r="J106">
        <f t="shared" si="59"/>
        <v>166.49905024012102</v>
      </c>
      <c r="K106">
        <f t="shared" si="59"/>
        <v>139.70593077113679</v>
      </c>
      <c r="L106">
        <f t="shared" si="59"/>
        <v>79.115865494096468</v>
      </c>
      <c r="M106">
        <f t="shared" si="59"/>
        <v>38.14101091977836</v>
      </c>
      <c r="N106">
        <f t="shared" si="59"/>
        <v>28.615521895124829</v>
      </c>
      <c r="O106">
        <f t="shared" si="59"/>
        <v>27.712765923582133</v>
      </c>
      <c r="P106">
        <f t="shared" si="59"/>
        <v>13.240558622954827</v>
      </c>
      <c r="Q106">
        <f t="shared" si="59"/>
        <v>12.041189729367195</v>
      </c>
      <c r="R106">
        <f t="shared" si="59"/>
        <v>5.3357607850066504</v>
      </c>
      <c r="S106">
        <f t="shared" si="59"/>
        <v>5.6798100040118316</v>
      </c>
      <c r="T106">
        <f t="shared" si="59"/>
        <v>3.3436849349978126</v>
      </c>
      <c r="U106">
        <f t="shared" si="59"/>
        <v>2.6671941407292428</v>
      </c>
      <c r="V106">
        <f t="shared" si="59"/>
        <v>2.0712170353992163</v>
      </c>
      <c r="W106">
        <f t="shared" si="58"/>
        <v>1.3209966389921495</v>
      </c>
      <c r="X106">
        <f t="shared" si="58"/>
        <v>1.144215328714933</v>
      </c>
      <c r="Y106">
        <f t="shared" si="57"/>
        <v>2.4108878515830652</v>
      </c>
      <c r="Z106">
        <f t="shared" si="42"/>
        <v>15761.514718042832</v>
      </c>
      <c r="AA106">
        <f t="shared" si="50"/>
        <v>0.11378060678511505</v>
      </c>
      <c r="AB106">
        <f t="shared" si="51"/>
        <v>3456.5645867867629</v>
      </c>
      <c r="AC106">
        <f t="shared" si="43"/>
        <v>20892.858301497836</v>
      </c>
      <c r="AD106">
        <f t="shared" si="44"/>
        <v>16925.831362802161</v>
      </c>
      <c r="AE106">
        <f t="shared" si="52"/>
        <v>1925.8313628021606</v>
      </c>
      <c r="AF106">
        <v>0.63947503287191654</v>
      </c>
      <c r="AG106">
        <f t="shared" ca="1" si="53"/>
        <v>1.4964793495153431E-3</v>
      </c>
      <c r="AH106">
        <f t="shared" si="54"/>
        <v>225.33511057255771</v>
      </c>
      <c r="AI106">
        <f t="shared" si="45"/>
        <v>0.33295865054668938</v>
      </c>
      <c r="AJ106">
        <f t="shared" si="55"/>
        <v>75.027274337027848</v>
      </c>
      <c r="AK106">
        <f t="shared" si="46"/>
        <v>1895.8204530673495</v>
      </c>
      <c r="AL106">
        <f t="shared" si="47"/>
        <v>16.525831362802162</v>
      </c>
    </row>
    <row r="107" spans="5:38" x14ac:dyDescent="0.3">
      <c r="E107">
        <v>93</v>
      </c>
      <c r="F107">
        <f t="shared" si="48"/>
        <v>1219.2438739232809</v>
      </c>
      <c r="G107">
        <f t="shared" si="59"/>
        <v>769.58596309603126</v>
      </c>
      <c r="H107">
        <f t="shared" si="59"/>
        <v>329.33403691512984</v>
      </c>
      <c r="I107">
        <f t="shared" si="59"/>
        <v>286.95198469559045</v>
      </c>
      <c r="J107">
        <f t="shared" si="59"/>
        <v>159.5592504078231</v>
      </c>
      <c r="K107">
        <f t="shared" si="59"/>
        <v>105.94919690636137</v>
      </c>
      <c r="L107">
        <f t="shared" si="59"/>
        <v>91.447624363170235</v>
      </c>
      <c r="M107">
        <f t="shared" si="59"/>
        <v>53.047019845200765</v>
      </c>
      <c r="N107">
        <f t="shared" si="59"/>
        <v>26.086829934227744</v>
      </c>
      <c r="O107">
        <f t="shared" si="59"/>
        <v>19.893465528589317</v>
      </c>
      <c r="P107">
        <f t="shared" si="59"/>
        <v>19.525253266230806</v>
      </c>
      <c r="Q107">
        <f t="shared" si="59"/>
        <v>9.431975213903744</v>
      </c>
      <c r="R107">
        <f t="shared" si="59"/>
        <v>8.6559339876828503</v>
      </c>
      <c r="S107">
        <f t="shared" si="59"/>
        <v>3.8646885363264509</v>
      </c>
      <c r="T107">
        <f t="shared" si="59"/>
        <v>4.1397618787188621</v>
      </c>
      <c r="U107">
        <f t="shared" si="59"/>
        <v>2.4498482991735719</v>
      </c>
      <c r="V107">
        <f t="shared" si="59"/>
        <v>1.9627686446698742</v>
      </c>
      <c r="W107">
        <f t="shared" si="58"/>
        <v>1.5297949926726926</v>
      </c>
      <c r="X107">
        <f t="shared" si="58"/>
        <v>0.97869444619146706</v>
      </c>
      <c r="Y107">
        <f t="shared" si="57"/>
        <v>2.644632609049705</v>
      </c>
      <c r="Z107">
        <f t="shared" si="42"/>
        <v>15738.067165813321</v>
      </c>
      <c r="AA107">
        <f t="shared" si="50"/>
        <v>0.10019785186429181</v>
      </c>
      <c r="AB107">
        <f t="shared" si="51"/>
        <v>3116.2825974900247</v>
      </c>
      <c r="AC107">
        <f t="shared" si="43"/>
        <v>20426.344837201483</v>
      </c>
      <c r="AD107">
        <f t="shared" si="44"/>
        <v>16670.331395716672</v>
      </c>
      <c r="AE107">
        <f t="shared" si="52"/>
        <v>1670.331395716672</v>
      </c>
      <c r="AF107">
        <v>8.6389337860912685E-2</v>
      </c>
      <c r="AG107">
        <f t="shared" ca="1" si="53"/>
        <v>-0.43578129376504088</v>
      </c>
      <c r="AH107">
        <f t="shared" si="54"/>
        <v>207.45857793964632</v>
      </c>
      <c r="AI107">
        <f t="shared" si="45"/>
        <v>0.32170796748845609</v>
      </c>
      <c r="AJ107">
        <f t="shared" si="55"/>
        <v>66.741077447009076</v>
      </c>
      <c r="AK107">
        <f t="shared" si="46"/>
        <v>1643.6349647378684</v>
      </c>
      <c r="AL107">
        <f t="shared" si="47"/>
        <v>16.270331395716674</v>
      </c>
    </row>
    <row r="108" spans="5:38" x14ac:dyDescent="0.3">
      <c r="E108">
        <v>94</v>
      </c>
      <c r="F108">
        <f t="shared" si="48"/>
        <v>1764.0914366071988</v>
      </c>
      <c r="G108">
        <f t="shared" si="59"/>
        <v>587.35320245525418</v>
      </c>
      <c r="H108">
        <f t="shared" si="59"/>
        <v>432.34672279204125</v>
      </c>
      <c r="I108">
        <f t="shared" si="59"/>
        <v>197.68087523918501</v>
      </c>
      <c r="J108">
        <f t="shared" si="59"/>
        <v>179.04594401556042</v>
      </c>
      <c r="K108">
        <f t="shared" si="59"/>
        <v>102.91902538252899</v>
      </c>
      <c r="L108">
        <f t="shared" si="59"/>
        <v>70.358895521727973</v>
      </c>
      <c r="M108">
        <f t="shared" si="59"/>
        <v>62.229745185254693</v>
      </c>
      <c r="N108">
        <f t="shared" si="59"/>
        <v>36.829432000551343</v>
      </c>
      <c r="O108">
        <f t="shared" si="59"/>
        <v>18.410843786380493</v>
      </c>
      <c r="P108">
        <f t="shared" si="59"/>
        <v>14.229572580528847</v>
      </c>
      <c r="Q108">
        <f t="shared" si="59"/>
        <v>14.121141054896366</v>
      </c>
      <c r="R108">
        <f t="shared" si="59"/>
        <v>6.8838503732063829</v>
      </c>
      <c r="S108">
        <f t="shared" si="59"/>
        <v>6.3653329373957419</v>
      </c>
      <c r="T108">
        <f t="shared" si="59"/>
        <v>2.8598833439059859</v>
      </c>
      <c r="U108">
        <f t="shared" si="59"/>
        <v>3.0795248716134593</v>
      </c>
      <c r="V108">
        <f t="shared" si="59"/>
        <v>1.8304159651593497</v>
      </c>
      <c r="W108">
        <f t="shared" si="58"/>
        <v>1.471885542217434</v>
      </c>
      <c r="X108">
        <f t="shared" si="58"/>
        <v>1.1507390138398068</v>
      </c>
      <c r="Y108">
        <f t="shared" si="57"/>
        <v>2.7369630203521855</v>
      </c>
      <c r="Z108">
        <f t="shared" si="42"/>
        <v>15060.895941996736</v>
      </c>
      <c r="AA108">
        <f t="shared" si="50"/>
        <v>9.0812353863670744E-2</v>
      </c>
      <c r="AB108">
        <f t="shared" si="51"/>
        <v>3505.9954316887984</v>
      </c>
      <c r="AC108">
        <f t="shared" si="43"/>
        <v>20269.751566960262</v>
      </c>
      <c r="AD108">
        <f t="shared" si="44"/>
        <v>16498.244409439332</v>
      </c>
      <c r="AE108">
        <f t="shared" si="52"/>
        <v>1498.2444094393322</v>
      </c>
      <c r="AF108">
        <v>-0.19785675452597007</v>
      </c>
      <c r="AG108">
        <f t="shared" ca="1" si="53"/>
        <v>-0.49385834511789062</v>
      </c>
      <c r="AH108">
        <f t="shared" si="54"/>
        <v>185.91103720671657</v>
      </c>
      <c r="AI108">
        <f t="shared" si="45"/>
        <v>0.31424421700370214</v>
      </c>
      <c r="AJ108">
        <f t="shared" si="55"/>
        <v>58.421468319370788</v>
      </c>
      <c r="AK108">
        <f t="shared" si="46"/>
        <v>1474.8758221115838</v>
      </c>
      <c r="AL108">
        <f t="shared" si="47"/>
        <v>16.098244409439335</v>
      </c>
    </row>
    <row r="109" spans="5:38" x14ac:dyDescent="0.3">
      <c r="E109">
        <v>95</v>
      </c>
      <c r="F109">
        <f t="shared" si="48"/>
        <v>2032.7522846246613</v>
      </c>
      <c r="G109">
        <f t="shared" si="59"/>
        <v>850.32130618830161</v>
      </c>
      <c r="H109">
        <f t="shared" si="59"/>
        <v>330.72353605019237</v>
      </c>
      <c r="I109">
        <f t="shared" si="59"/>
        <v>260.89850162535072</v>
      </c>
      <c r="J109">
        <f t="shared" si="59"/>
        <v>124.32499087130387</v>
      </c>
      <c r="K109">
        <f t="shared" si="59"/>
        <v>116.56291388824212</v>
      </c>
      <c r="L109">
        <f t="shared" si="59"/>
        <v>69.022867709337206</v>
      </c>
      <c r="M109">
        <f t="shared" si="59"/>
        <v>48.365029445865737</v>
      </c>
      <c r="N109">
        <f t="shared" si="59"/>
        <v>43.648629588129737</v>
      </c>
      <c r="O109">
        <f t="shared" si="59"/>
        <v>26.261046744626384</v>
      </c>
      <c r="P109">
        <f t="shared" si="59"/>
        <v>13.3055818871409</v>
      </c>
      <c r="Q109">
        <f t="shared" si="59"/>
        <v>10.398050807907506</v>
      </c>
      <c r="R109">
        <f t="shared" si="59"/>
        <v>10.413352105912731</v>
      </c>
      <c r="S109">
        <f t="shared" si="59"/>
        <v>5.1148610301500215</v>
      </c>
      <c r="T109">
        <f t="shared" si="59"/>
        <v>4.7594015191975529</v>
      </c>
      <c r="U109">
        <f t="shared" si="59"/>
        <v>2.1495897675370874</v>
      </c>
      <c r="V109">
        <f t="shared" si="59"/>
        <v>2.3248466669571064</v>
      </c>
      <c r="W109">
        <f t="shared" si="58"/>
        <v>1.3869331092980695</v>
      </c>
      <c r="X109">
        <f t="shared" si="58"/>
        <v>1.1187138974653523</v>
      </c>
      <c r="Y109">
        <f t="shared" si="57"/>
        <v>2.967098339583365</v>
      </c>
      <c r="Z109">
        <f t="shared" si="42"/>
        <v>14985.011557974887</v>
      </c>
      <c r="AA109">
        <f t="shared" si="50"/>
        <v>8.8491010011301927E-2</v>
      </c>
      <c r="AB109">
        <f t="shared" si="51"/>
        <v>3956.8195358671605</v>
      </c>
      <c r="AC109">
        <f t="shared" si="43"/>
        <v>20607.951175705395</v>
      </c>
      <c r="AD109">
        <f t="shared" si="44"/>
        <v>16456.228259675187</v>
      </c>
      <c r="AE109">
        <f t="shared" si="52"/>
        <v>1456.2282596751866</v>
      </c>
      <c r="AF109">
        <v>-5.2335855383743364E-2</v>
      </c>
      <c r="AG109">
        <f t="shared" ca="1" si="53"/>
        <v>-8.6705103492434168E-2</v>
      </c>
      <c r="AH109">
        <f t="shared" si="54"/>
        <v>166.69930970893748</v>
      </c>
      <c r="AI109">
        <f t="shared" si="45"/>
        <v>0.31243619760199726</v>
      </c>
      <c r="AJ109">
        <f t="shared" si="55"/>
        <v>52.082898468338129</v>
      </c>
      <c r="AK109">
        <f t="shared" si="46"/>
        <v>1435.3951002878514</v>
      </c>
      <c r="AL109">
        <f t="shared" si="47"/>
        <v>16.056228259675187</v>
      </c>
    </row>
    <row r="110" spans="5:38" x14ac:dyDescent="0.3">
      <c r="E110">
        <v>96</v>
      </c>
      <c r="F110">
        <f t="shared" si="48"/>
        <v>1874.0281467811799</v>
      </c>
      <c r="G110">
        <f t="shared" si="59"/>
        <v>979.96154062953008</v>
      </c>
      <c r="H110">
        <f t="shared" si="59"/>
        <v>479.06397583485744</v>
      </c>
      <c r="I110">
        <f t="shared" si="59"/>
        <v>199.83626472671736</v>
      </c>
      <c r="J110">
        <f t="shared" si="59"/>
        <v>164.40372140679511</v>
      </c>
      <c r="K110">
        <f t="shared" si="59"/>
        <v>81.122897679872452</v>
      </c>
      <c r="L110">
        <f t="shared" si="59"/>
        <v>78.36260430261926</v>
      </c>
      <c r="M110">
        <f t="shared" si="59"/>
        <v>47.5645786312597</v>
      </c>
      <c r="N110">
        <f t="shared" si="59"/>
        <v>34.009080288927791</v>
      </c>
      <c r="O110">
        <f t="shared" si="59"/>
        <v>31.202172277853403</v>
      </c>
      <c r="P110">
        <f t="shared" si="59"/>
        <v>19.027111851495683</v>
      </c>
      <c r="Q110">
        <f t="shared" si="59"/>
        <v>9.7475756095773178</v>
      </c>
      <c r="R110">
        <f t="shared" si="59"/>
        <v>7.6873487701280103</v>
      </c>
      <c r="S110">
        <f t="shared" si="59"/>
        <v>7.7570688837631634</v>
      </c>
      <c r="T110">
        <f t="shared" si="59"/>
        <v>3.8341603157270598</v>
      </c>
      <c r="U110">
        <f t="shared" si="59"/>
        <v>3.5864533843337845</v>
      </c>
      <c r="V110">
        <f t="shared" si="59"/>
        <v>1.6269418365645649</v>
      </c>
      <c r="W110">
        <f t="shared" si="58"/>
        <v>1.7660625136351145</v>
      </c>
      <c r="X110">
        <f t="shared" si="58"/>
        <v>1.0568337955008722</v>
      </c>
      <c r="Y110">
        <f t="shared" si="57"/>
        <v>3.1264015925953874</v>
      </c>
      <c r="Z110">
        <f t="shared" si="42"/>
        <v>14545.378146041008</v>
      </c>
      <c r="AA110">
        <f t="shared" si="50"/>
        <v>9.9575871238852337E-2</v>
      </c>
      <c r="AB110">
        <f t="shared" si="51"/>
        <v>4028.7709411129335</v>
      </c>
      <c r="AC110">
        <f t="shared" si="43"/>
        <v>21235.532550145017</v>
      </c>
      <c r="AD110">
        <f t="shared" si="44"/>
        <v>16658.816129947354</v>
      </c>
      <c r="AE110">
        <f t="shared" si="52"/>
        <v>1658.8161299473541</v>
      </c>
      <c r="AF110">
        <v>1.1095244341193333E-2</v>
      </c>
      <c r="AG110">
        <f t="shared" ca="1" si="53"/>
        <v>-5.1033710831510308E-2</v>
      </c>
      <c r="AH110">
        <f t="shared" si="54"/>
        <v>155.11940986886131</v>
      </c>
      <c r="AI110">
        <f t="shared" si="45"/>
        <v>0.32120562026002891</v>
      </c>
      <c r="AJ110">
        <f t="shared" si="55"/>
        <v>49.825226261297246</v>
      </c>
      <c r="AK110">
        <f t="shared" si="46"/>
        <v>1638.8860394428352</v>
      </c>
      <c r="AL110">
        <f t="shared" si="47"/>
        <v>16.258816129947355</v>
      </c>
    </row>
    <row r="111" spans="5:38" x14ac:dyDescent="0.3">
      <c r="E111">
        <v>97</v>
      </c>
      <c r="F111">
        <f t="shared" si="48"/>
        <v>1784.8254526767205</v>
      </c>
      <c r="G111">
        <f t="shared" si="59"/>
        <v>902.82100173501817</v>
      </c>
      <c r="H111">
        <f t="shared" si="59"/>
        <v>550.61722240927293</v>
      </c>
      <c r="I111">
        <f t="shared" si="59"/>
        <v>287.65710740009638</v>
      </c>
      <c r="J111">
        <f t="shared" si="59"/>
        <v>124.75509019276637</v>
      </c>
      <c r="K111">
        <f t="shared" si="59"/>
        <v>106.10919796249993</v>
      </c>
      <c r="L111">
        <f t="shared" si="59"/>
        <v>53.907535451628192</v>
      </c>
      <c r="M111">
        <f t="shared" si="59"/>
        <v>53.361318121888189</v>
      </c>
      <c r="N111">
        <f t="shared" si="59"/>
        <v>33.045569212677265</v>
      </c>
      <c r="O111">
        <f t="shared" si="59"/>
        <v>24.018427489798896</v>
      </c>
      <c r="P111">
        <f t="shared" si="59"/>
        <v>22.333895668084136</v>
      </c>
      <c r="Q111">
        <f t="shared" si="59"/>
        <v>13.770343630373644</v>
      </c>
      <c r="R111">
        <f t="shared" si="59"/>
        <v>7.1190904621835882</v>
      </c>
      <c r="S111">
        <f t="shared" si="59"/>
        <v>5.6569601331489405</v>
      </c>
      <c r="T111">
        <f t="shared" si="59"/>
        <v>5.7442185791588987</v>
      </c>
      <c r="U111">
        <f t="shared" si="59"/>
        <v>2.8541593325303096</v>
      </c>
      <c r="V111">
        <f t="shared" si="59"/>
        <v>2.6814855214851274</v>
      </c>
      <c r="W111">
        <f t="shared" si="58"/>
        <v>1.2208903802013757</v>
      </c>
      <c r="X111">
        <f t="shared" si="58"/>
        <v>1.329380889958645</v>
      </c>
      <c r="Y111">
        <f t="shared" si="57"/>
        <v>3.162205249737541</v>
      </c>
      <c r="Z111">
        <f t="shared" ref="Z111:Z114" si="60">SUMPRODUCT(F111:Y111,fecundity,pmature)</f>
        <v>14797.120500217447</v>
      </c>
      <c r="AA111">
        <f t="shared" si="50"/>
        <v>0.11767750403235122</v>
      </c>
      <c r="AB111">
        <f t="shared" si="51"/>
        <v>3986.9905524992278</v>
      </c>
      <c r="AC111">
        <f t="shared" si="43"/>
        <v>21727.350816537284</v>
      </c>
      <c r="AD111">
        <f t="shared" si="44"/>
        <v>17000.586597930276</v>
      </c>
      <c r="AE111">
        <f t="shared" si="52"/>
        <v>2000.5865979302762</v>
      </c>
      <c r="AF111">
        <v>0.42445207152060893</v>
      </c>
      <c r="AG111">
        <f t="shared" ca="1" si="53"/>
        <v>1.2646955265605385E-2</v>
      </c>
      <c r="AH111">
        <f t="shared" si="54"/>
        <v>159.50400690657244</v>
      </c>
      <c r="AI111">
        <f t="shared" si="45"/>
        <v>0.33628748761468125</v>
      </c>
      <c r="AJ111">
        <f t="shared" si="55"/>
        <v>53.639201747086013</v>
      </c>
      <c r="AK111">
        <f t="shared" ref="AK111:AK142" si="61">AE111-cpe*AJ111</f>
        <v>1979.1309172314418</v>
      </c>
      <c r="AL111">
        <f t="shared" si="47"/>
        <v>16.600586597930278</v>
      </c>
    </row>
    <row r="112" spans="5:38" x14ac:dyDescent="0.3">
      <c r="E112">
        <v>98</v>
      </c>
      <c r="F112">
        <f t="shared" si="48"/>
        <v>1390.4259530112722</v>
      </c>
      <c r="G112">
        <f t="shared" si="59"/>
        <v>858.88008659674631</v>
      </c>
      <c r="H112">
        <f t="shared" si="59"/>
        <v>505.03967655008012</v>
      </c>
      <c r="I112">
        <f t="shared" si="59"/>
        <v>327.22014334576079</v>
      </c>
      <c r="J112">
        <f t="shared" si="59"/>
        <v>176.82877184651903</v>
      </c>
      <c r="K112">
        <f t="shared" si="59"/>
        <v>79.075170888974156</v>
      </c>
      <c r="L112">
        <f t="shared" si="59"/>
        <v>69.166649267573845</v>
      </c>
      <c r="M112">
        <f t="shared" si="59"/>
        <v>35.990255748288078</v>
      </c>
      <c r="N112">
        <f t="shared" si="59"/>
        <v>36.338856953323614</v>
      </c>
      <c r="O112">
        <f t="shared" si="59"/>
        <v>22.87316701730408</v>
      </c>
      <c r="P112">
        <f t="shared" si="59"/>
        <v>16.848433191274012</v>
      </c>
      <c r="Q112">
        <f t="shared" si="59"/>
        <v>15.840008620657047</v>
      </c>
      <c r="R112">
        <f t="shared" si="59"/>
        <v>9.8555693753382752</v>
      </c>
      <c r="S112">
        <f t="shared" si="59"/>
        <v>5.1337375049573968</v>
      </c>
      <c r="T112">
        <f t="shared" si="59"/>
        <v>4.105014789118135</v>
      </c>
      <c r="U112">
        <f t="shared" si="59"/>
        <v>4.1901946708671174</v>
      </c>
      <c r="V112">
        <f t="shared" ref="V112:X114" si="62">U111*U$6*(1-U$12*$AA111)</f>
        <v>2.0911328523575334</v>
      </c>
      <c r="W112">
        <f t="shared" si="62"/>
        <v>1.9718399624332996</v>
      </c>
      <c r="X112">
        <f t="shared" si="62"/>
        <v>0.90055533833703905</v>
      </c>
      <c r="Y112">
        <f t="shared" si="57"/>
        <v>3.3267900447325918</v>
      </c>
      <c r="Z112">
        <f t="shared" si="60"/>
        <v>15546.560164118611</v>
      </c>
      <c r="AA112">
        <f t="shared" si="50"/>
        <v>0.12666502556526102</v>
      </c>
      <c r="AB112">
        <f t="shared" si="51"/>
        <v>3566.1020075759161</v>
      </c>
      <c r="AC112">
        <f t="shared" si="43"/>
        <v>21675.239693636242</v>
      </c>
      <c r="AD112">
        <f t="shared" si="44"/>
        <v>17175.540244118431</v>
      </c>
      <c r="AE112">
        <f t="shared" si="52"/>
        <v>2175.5402441184306</v>
      </c>
      <c r="AF112">
        <v>-0.10831291710283529</v>
      </c>
      <c r="AG112">
        <f t="shared" ca="1" si="53"/>
        <v>8.7354102672732373E-2</v>
      </c>
      <c r="AH112">
        <f t="shared" si="54"/>
        <v>178.70854931485832</v>
      </c>
      <c r="AI112">
        <f t="shared" si="45"/>
        <v>0.34414154588074586</v>
      </c>
      <c r="AJ112">
        <f t="shared" si="55"/>
        <v>61.501036423320848</v>
      </c>
      <c r="AK112">
        <f t="shared" si="61"/>
        <v>2150.9398295491023</v>
      </c>
      <c r="AL112">
        <f t="shared" si="47"/>
        <v>16.775540244118432</v>
      </c>
    </row>
    <row r="113" spans="5:38" x14ac:dyDescent="0.3">
      <c r="E113">
        <v>99</v>
      </c>
      <c r="F113">
        <f t="shared" si="48"/>
        <v>1965.1783766289566</v>
      </c>
      <c r="G113">
        <f t="shared" ref="G113:U114" si="63">F112*F$6*(1-F$12*$AA112)</f>
        <v>668.71608955274155</v>
      </c>
      <c r="H113">
        <f t="shared" si="63"/>
        <v>479.40379922301804</v>
      </c>
      <c r="I113">
        <f t="shared" si="63"/>
        <v>298.585276883804</v>
      </c>
      <c r="J113">
        <f t="shared" si="63"/>
        <v>199.59486162881973</v>
      </c>
      <c r="K113">
        <f t="shared" si="63"/>
        <v>111.06546272253436</v>
      </c>
      <c r="L113">
        <f t="shared" si="63"/>
        <v>51.047130182621956</v>
      </c>
      <c r="M113">
        <f t="shared" si="63"/>
        <v>45.720107231892911</v>
      </c>
      <c r="N113">
        <f t="shared" si="63"/>
        <v>24.263429580591698</v>
      </c>
      <c r="O113">
        <f t="shared" si="63"/>
        <v>24.898912972292759</v>
      </c>
      <c r="P113">
        <f t="shared" si="63"/>
        <v>15.88264902331478</v>
      </c>
      <c r="Q113">
        <f t="shared" si="63"/>
        <v>11.828340271912158</v>
      </c>
      <c r="R113">
        <f t="shared" si="63"/>
        <v>11.221750408199485</v>
      </c>
      <c r="S113">
        <f t="shared" si="63"/>
        <v>7.0348659498251793</v>
      </c>
      <c r="T113">
        <f t="shared" si="63"/>
        <v>3.6874659388876125</v>
      </c>
      <c r="U113">
        <f t="shared" si="63"/>
        <v>2.9640067135410986</v>
      </c>
      <c r="V113">
        <f t="shared" si="62"/>
        <v>3.0387692568425972</v>
      </c>
      <c r="W113">
        <f t="shared" si="62"/>
        <v>1.5220787943618939</v>
      </c>
      <c r="X113">
        <f t="shared" si="62"/>
        <v>1.4396737674967928</v>
      </c>
      <c r="Y113">
        <f t="shared" si="57"/>
        <v>3.099772740141816</v>
      </c>
      <c r="Z113">
        <f t="shared" si="60"/>
        <v>15874.315754955293</v>
      </c>
      <c r="AA113">
        <f t="shared" si="50"/>
        <v>0.12269475103313622</v>
      </c>
      <c r="AB113">
        <f t="shared" si="51"/>
        <v>3930.1928194717966</v>
      </c>
      <c r="AC113">
        <f t="shared" si="43"/>
        <v>21452.647156256036</v>
      </c>
      <c r="AD113">
        <f t="shared" si="44"/>
        <v>17097.811756699699</v>
      </c>
      <c r="AE113">
        <f t="shared" si="52"/>
        <v>2097.8117566996989</v>
      </c>
      <c r="AF113">
        <v>0.33677553214857892</v>
      </c>
      <c r="AG113">
        <f t="shared" ca="1" si="53"/>
        <v>-0.19391348549470344</v>
      </c>
      <c r="AH113">
        <f t="shared" si="54"/>
        <v>196.90126613488428</v>
      </c>
      <c r="AI113">
        <f t="shared" si="45"/>
        <v>0.34064130670132731</v>
      </c>
      <c r="AJ113">
        <f t="shared" si="55"/>
        <v>67.072704587332794</v>
      </c>
      <c r="AK113">
        <f t="shared" si="61"/>
        <v>2070.9826748647656</v>
      </c>
      <c r="AL113">
        <f t="shared" si="47"/>
        <v>16.6978117566997</v>
      </c>
    </row>
    <row r="114" spans="5:38" x14ac:dyDescent="0.3">
      <c r="E114">
        <v>100</v>
      </c>
      <c r="F114">
        <f t="shared" si="48"/>
        <v>1509.0813595910122</v>
      </c>
      <c r="G114">
        <f t="shared" si="63"/>
        <v>945.37299450480805</v>
      </c>
      <c r="H114">
        <f t="shared" si="63"/>
        <v>373.62231194784778</v>
      </c>
      <c r="I114">
        <f t="shared" si="63"/>
        <v>284.07863461531338</v>
      </c>
      <c r="J114">
        <f t="shared" si="63"/>
        <v>182.75488076534796</v>
      </c>
      <c r="K114">
        <f t="shared" si="63"/>
        <v>125.87149083217844</v>
      </c>
      <c r="L114">
        <f t="shared" si="63"/>
        <v>72.007238777066192</v>
      </c>
      <c r="M114">
        <f t="shared" si="63"/>
        <v>33.892040209574773</v>
      </c>
      <c r="N114">
        <f t="shared" si="63"/>
        <v>30.960908644385334</v>
      </c>
      <c r="O114">
        <f t="shared" si="63"/>
        <v>16.699838805511419</v>
      </c>
      <c r="P114">
        <f t="shared" si="63"/>
        <v>17.367382813575631</v>
      </c>
      <c r="Q114">
        <f t="shared" si="63"/>
        <v>11.200780353661287</v>
      </c>
      <c r="R114">
        <f t="shared" si="63"/>
        <v>8.4176782803343038</v>
      </c>
      <c r="S114">
        <f t="shared" si="63"/>
        <v>8.0463606783745423</v>
      </c>
      <c r="T114">
        <f t="shared" si="63"/>
        <v>5.0759338107818772</v>
      </c>
      <c r="U114">
        <f t="shared" si="63"/>
        <v>2.674600505868773</v>
      </c>
      <c r="V114">
        <f t="shared" si="62"/>
        <v>2.1592833910581186</v>
      </c>
      <c r="W114">
        <f t="shared" si="62"/>
        <v>2.2218796517492292</v>
      </c>
      <c r="X114">
        <f t="shared" si="62"/>
        <v>1.1163416553173104</v>
      </c>
      <c r="Y114">
        <f t="shared" si="57"/>
        <v>3.3429846227431304</v>
      </c>
      <c r="Z114">
        <f t="shared" si="60"/>
        <v>15888.710365847544</v>
      </c>
      <c r="AA114">
        <f t="shared" si="50"/>
        <v>0.1142850334073427</v>
      </c>
      <c r="AB114">
        <f t="shared" si="51"/>
        <v>3635.9649244565089</v>
      </c>
      <c r="AC114">
        <f t="shared" si="43"/>
        <v>21262.045254025332</v>
      </c>
      <c r="AD114">
        <f t="shared" si="44"/>
        <v>16935.470852101498</v>
      </c>
      <c r="AE114">
        <f t="shared" si="52"/>
        <v>1935.4708521014982</v>
      </c>
      <c r="AF114">
        <v>0.35602658868479664</v>
      </c>
      <c r="AG114">
        <f t="shared" ca="1" si="53"/>
        <v>-7.0470686826758389E-2</v>
      </c>
      <c r="AH114">
        <f t="shared" si="54"/>
        <v>201.99976681068043</v>
      </c>
      <c r="AI114">
        <f t="shared" si="45"/>
        <v>0.33338696904174375</v>
      </c>
      <c r="AJ114">
        <f t="shared" si="55"/>
        <v>67.344090004151766</v>
      </c>
      <c r="AK114">
        <f t="shared" si="61"/>
        <v>1908.5332160998375</v>
      </c>
      <c r="AL114">
        <f t="shared" si="47"/>
        <v>16.535470852101501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88</vt:i4>
      </vt:variant>
    </vt:vector>
  </HeadingPairs>
  <TitlesOfParts>
    <vt:vector size="91" baseType="lpstr">
      <vt:lpstr>Juv. Survival</vt:lpstr>
      <vt:lpstr>Age Structure</vt:lpstr>
      <vt:lpstr>Age Structure (2)</vt:lpstr>
      <vt:lpstr>'Age Structure (2)'!catachbility</vt:lpstr>
      <vt:lpstr>catachbility</vt:lpstr>
      <vt:lpstr>'Age Structure (2)'!cost_per_unit_effort</vt:lpstr>
      <vt:lpstr>cost_per_unit_effort</vt:lpstr>
      <vt:lpstr>'Age Structure (2)'!cpe</vt:lpstr>
      <vt:lpstr>cpe</vt:lpstr>
      <vt:lpstr>'Age Structure (2)'!dep</vt:lpstr>
      <vt:lpstr>dep</vt:lpstr>
      <vt:lpstr>'Age Structure (2)'!deprectiation</vt:lpstr>
      <vt:lpstr>deprectiation</vt:lpstr>
      <vt:lpstr>'Age Structure (2)'!effort_response_50</vt:lpstr>
      <vt:lpstr>effort_response_50</vt:lpstr>
      <vt:lpstr>'Age Structure (2)'!effort_response_sdev</vt:lpstr>
      <vt:lpstr>effort_response_sdev</vt:lpstr>
      <vt:lpstr>'Age Structure (2)'!eprh</vt:lpstr>
      <vt:lpstr>eprh</vt:lpstr>
      <vt:lpstr>'Age Structure (2)'!epro</vt:lpstr>
      <vt:lpstr>epro</vt:lpstr>
      <vt:lpstr>'Age Structure (2)'!erh</vt:lpstr>
      <vt:lpstr>erh</vt:lpstr>
      <vt:lpstr>'Age Structure (2)'!ersd</vt:lpstr>
      <vt:lpstr>ersd</vt:lpstr>
      <vt:lpstr>'Age Structure (2)'!fecundity</vt:lpstr>
      <vt:lpstr>fecundity</vt:lpstr>
      <vt:lpstr>'Age Structure (2)'!hr</vt:lpstr>
      <vt:lpstr>hr</vt:lpstr>
      <vt:lpstr>'Age Structure (2)'!hvr</vt:lpstr>
      <vt:lpstr>hvr</vt:lpstr>
      <vt:lpstr>'Age Structure (2)'!Length</vt:lpstr>
      <vt:lpstr>Length</vt:lpstr>
      <vt:lpstr>'Age Structure (2)'!lmat50</vt:lpstr>
      <vt:lpstr>lmat50</vt:lpstr>
      <vt:lpstr>'Age Structure (2)'!lmatsd</vt:lpstr>
      <vt:lpstr>lmatsd</vt:lpstr>
      <vt:lpstr>'Age Structure (2)'!lwa</vt:lpstr>
      <vt:lpstr>lwa</vt:lpstr>
      <vt:lpstr>'Age Structure (2)'!lwb</vt:lpstr>
      <vt:lpstr>lwb</vt:lpstr>
      <vt:lpstr>'Age Structure (2)'!maxsj</vt:lpstr>
      <vt:lpstr>maxsj</vt:lpstr>
      <vt:lpstr>'Age Structure (2)'!page</vt:lpstr>
      <vt:lpstr>page</vt:lpstr>
      <vt:lpstr>'Age Structure (2)'!pagehr</vt:lpstr>
      <vt:lpstr>pagehr</vt:lpstr>
      <vt:lpstr>'Age Structure (2)'!pinv</vt:lpstr>
      <vt:lpstr>pinv</vt:lpstr>
      <vt:lpstr>'Age Structure (2)'!pmature</vt:lpstr>
      <vt:lpstr>pmature</vt:lpstr>
      <vt:lpstr>'Age Structure (2)'!proportion_of_profit_reinvested</vt:lpstr>
      <vt:lpstr>proportion_of_profit_reinvested</vt:lpstr>
      <vt:lpstr>'Age Structure (2)'!q</vt:lpstr>
      <vt:lpstr>q</vt:lpstr>
      <vt:lpstr>'Age Structure (2)'!req</vt:lpstr>
      <vt:lpstr>req</vt:lpstr>
      <vt:lpstr>'Age Structure (2)'!ro</vt:lpstr>
      <vt:lpstr>ro</vt:lpstr>
      <vt:lpstr>'Age Structure (2)'!sa</vt:lpstr>
      <vt:lpstr>sa</vt:lpstr>
      <vt:lpstr>'Age Structure (2)'!sjscale</vt:lpstr>
      <vt:lpstr>sjscale</vt:lpstr>
      <vt:lpstr>'Age Structure (2)'!survival</vt:lpstr>
      <vt:lpstr>survival</vt:lpstr>
      <vt:lpstr>'Age Structure (2)'!survivalhr</vt:lpstr>
      <vt:lpstr>survivalhr</vt:lpstr>
      <vt:lpstr>'Age Structure (2)'!survship</vt:lpstr>
      <vt:lpstr>survship</vt:lpstr>
      <vt:lpstr>'Age Structure (2)'!survshiphr</vt:lpstr>
      <vt:lpstr>survshiphr</vt:lpstr>
      <vt:lpstr>'Age Structure (2)'!total_harvest</vt:lpstr>
      <vt:lpstr>total_harvest</vt:lpstr>
      <vt:lpstr>'Age Structure (2)'!vbk</vt:lpstr>
      <vt:lpstr>vbk</vt:lpstr>
      <vt:lpstr>'Age Structure (2)'!vblinf</vt:lpstr>
      <vt:lpstr>vblinf</vt:lpstr>
      <vt:lpstr>'Age Structure (2)'!vbto</vt:lpstr>
      <vt:lpstr>vbto</vt:lpstr>
      <vt:lpstr>'Age Structure (2)'!vul</vt:lpstr>
      <vt:lpstr>vul</vt:lpstr>
      <vt:lpstr>'Age Structure (2)'!vul50_</vt:lpstr>
      <vt:lpstr>vul50_</vt:lpstr>
      <vt:lpstr>'Age Structure (2)'!vulsd</vt:lpstr>
      <vt:lpstr>vulsd</vt:lpstr>
      <vt:lpstr>'Age Structure (2)'!Weight</vt:lpstr>
      <vt:lpstr>Weight</vt:lpstr>
      <vt:lpstr>'Age Structure (2)'!yeq</vt:lpstr>
      <vt:lpstr>yeq</vt:lpstr>
      <vt:lpstr>'Age Structure (2)'!yprh</vt:lpstr>
      <vt:lpstr>yprh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UF</cp:lastModifiedBy>
  <dcterms:created xsi:type="dcterms:W3CDTF">2017-09-26T17:25:18Z</dcterms:created>
  <dcterms:modified xsi:type="dcterms:W3CDTF">2017-10-22T15:55:14Z</dcterms:modified>
</cp:coreProperties>
</file>