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EP\"/>
    </mc:Choice>
  </mc:AlternateContent>
  <bookViews>
    <workbookView xWindow="0" yWindow="0" windowWidth="11256" windowHeight="10416"/>
  </bookViews>
  <sheets>
    <sheet name="Sheet1" sheetId="1" r:id="rId1"/>
  </sheets>
  <definedNames>
    <definedName name="s">Sheet1!$B$1</definedName>
    <definedName name="solver_adj" localSheetId="0" hidden="1">Sheet1!$B$1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Sheet1!$T$34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2" i="1" l="1"/>
  <c r="H62" i="1"/>
  <c r="G62" i="1"/>
  <c r="F62" i="1"/>
  <c r="E62" i="1"/>
  <c r="J60" i="1"/>
  <c r="J59" i="1"/>
  <c r="J58" i="1"/>
  <c r="J57" i="1"/>
  <c r="C51" i="1"/>
  <c r="H50" i="1"/>
  <c r="G50" i="1"/>
  <c r="I50" i="1" s="1"/>
  <c r="G49" i="1"/>
  <c r="H49" i="1" s="1"/>
  <c r="F49" i="1"/>
  <c r="E48" i="1"/>
  <c r="F48" i="1" s="1"/>
  <c r="F47" i="1"/>
  <c r="E47" i="1"/>
  <c r="D47" i="1"/>
  <c r="D52" i="1" s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P7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" i="1"/>
  <c r="G48" i="1" l="1"/>
  <c r="D69" i="1"/>
  <c r="D68" i="1"/>
  <c r="D67" i="1"/>
  <c r="D66" i="1"/>
  <c r="F52" i="1"/>
  <c r="I49" i="1"/>
  <c r="E52" i="1"/>
  <c r="G47" i="1"/>
  <c r="E69" i="1" l="1"/>
  <c r="E68" i="1"/>
  <c r="E66" i="1"/>
  <c r="F69" i="1"/>
  <c r="F66" i="1"/>
  <c r="F67" i="1"/>
  <c r="F75" i="1" s="1"/>
  <c r="G52" i="1"/>
  <c r="H47" i="1"/>
  <c r="E67" i="1"/>
  <c r="E75" i="1" s="1"/>
  <c r="F68" i="1"/>
  <c r="F76" i="1" s="1"/>
  <c r="D74" i="1"/>
  <c r="D71" i="1"/>
  <c r="H48" i="1"/>
  <c r="I48" i="1" l="1"/>
  <c r="D79" i="1"/>
  <c r="G69" i="1"/>
  <c r="G66" i="1"/>
  <c r="G68" i="1"/>
  <c r="F74" i="1"/>
  <c r="F79" i="1" s="1"/>
  <c r="F71" i="1"/>
  <c r="E74" i="1"/>
  <c r="E79" i="1" s="1"/>
  <c r="E71" i="1"/>
  <c r="G67" i="1"/>
  <c r="G75" i="1" s="1"/>
  <c r="H52" i="1"/>
  <c r="I47" i="1"/>
  <c r="H66" i="1" l="1"/>
  <c r="H69" i="1"/>
  <c r="H77" i="1" s="1"/>
  <c r="H68" i="1"/>
  <c r="H76" i="1" s="1"/>
  <c r="G74" i="1"/>
  <c r="G71" i="1"/>
  <c r="I66" i="1"/>
  <c r="H67" i="1"/>
  <c r="G76" i="1"/>
  <c r="I76" i="1" s="1"/>
  <c r="I68" i="1"/>
  <c r="G77" i="1"/>
  <c r="I77" i="1" s="1"/>
  <c r="G79" i="1" l="1"/>
  <c r="I69" i="1"/>
  <c r="H75" i="1"/>
  <c r="I75" i="1" s="1"/>
  <c r="I67" i="1"/>
  <c r="I71" i="1" s="1"/>
  <c r="H74" i="1"/>
  <c r="H71" i="1"/>
  <c r="H79" i="1" l="1"/>
  <c r="I74" i="1"/>
  <c r="I79" i="1" s="1"/>
</calcChain>
</file>

<file path=xl/sharedStrings.xml><?xml version="1.0" encoding="utf-8"?>
<sst xmlns="http://schemas.openxmlformats.org/spreadsheetml/2006/main" count="36" uniqueCount="25">
  <si>
    <t>R1</t>
  </si>
  <si>
    <t>R2</t>
  </si>
  <si>
    <t>logit pcap</t>
  </si>
  <si>
    <t>logit surv</t>
  </si>
  <si>
    <t>pcap</t>
  </si>
  <si>
    <t>surv</t>
  </si>
  <si>
    <t>n</t>
  </si>
  <si>
    <t>T</t>
  </si>
  <si>
    <t>R3</t>
  </si>
  <si>
    <t>R4</t>
  </si>
  <si>
    <t>R5</t>
  </si>
  <si>
    <t>LL</t>
  </si>
  <si>
    <t>p</t>
  </si>
  <si>
    <t>s</t>
  </si>
  <si>
    <t>PTR</t>
  </si>
  <si>
    <t>NLL</t>
  </si>
  <si>
    <t>OTR</t>
  </si>
  <si>
    <t>pcapt T</t>
  </si>
  <si>
    <t xml:space="preserve">MLE </t>
  </si>
  <si>
    <t>Recapture Year</t>
  </si>
  <si>
    <t>Tag</t>
  </si>
  <si>
    <t>Year</t>
  </si>
  <si>
    <t>Total</t>
  </si>
  <si>
    <t>M</t>
  </si>
  <si>
    <t>nll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</si>
</sst>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89"/>
  <sheetViews>
    <sheetView tabSelected="1" workbookViewId="0">
      <selection activeCell="G17" sqref="G17:L17"/>
    </sheetView>
  </sheetViews>
  <sheetFormatPr defaultRowHeight="14.4" x14ac:dyDescent="0.3"/>
  <sheetData>
    <row r="1" spans="1:95" x14ac:dyDescent="0.3">
      <c r="A1" t="s">
        <v>13</v>
      </c>
      <c r="B1">
        <v>0.73</v>
      </c>
      <c r="E1" t="s">
        <v>0</v>
      </c>
      <c r="F1" t="s">
        <v>1</v>
      </c>
      <c r="G1" t="s">
        <v>8</v>
      </c>
      <c r="H1" t="s">
        <v>9</v>
      </c>
      <c r="I1" t="s">
        <v>10</v>
      </c>
      <c r="L1" t="s">
        <v>23</v>
      </c>
    </row>
    <row r="2" spans="1:95" x14ac:dyDescent="0.3">
      <c r="D2" t="s">
        <v>2</v>
      </c>
    </row>
    <row r="3" spans="1:95" x14ac:dyDescent="0.3">
      <c r="D3" t="s">
        <v>3</v>
      </c>
    </row>
    <row r="4" spans="1:95" x14ac:dyDescent="0.3">
      <c r="D4" t="s">
        <v>4</v>
      </c>
    </row>
    <row r="5" spans="1:95" x14ac:dyDescent="0.3">
      <c r="D5" t="s">
        <v>5</v>
      </c>
    </row>
    <row r="6" spans="1:95" x14ac:dyDescent="0.3">
      <c r="C6" t="s">
        <v>6</v>
      </c>
      <c r="D6" t="s">
        <v>7</v>
      </c>
      <c r="E6" t="s">
        <v>0</v>
      </c>
      <c r="F6" t="s">
        <v>1</v>
      </c>
      <c r="G6" t="s">
        <v>8</v>
      </c>
      <c r="H6" t="s">
        <v>9</v>
      </c>
      <c r="I6" t="s">
        <v>10</v>
      </c>
      <c r="J6" t="s">
        <v>12</v>
      </c>
      <c r="K6" t="s">
        <v>11</v>
      </c>
      <c r="P6">
        <v>0.40500000000000003</v>
      </c>
      <c r="Q6">
        <v>0.41</v>
      </c>
      <c r="R6">
        <v>0.41499999999999998</v>
      </c>
      <c r="S6">
        <v>0.42</v>
      </c>
      <c r="T6">
        <v>0.42499999999999999</v>
      </c>
      <c r="U6">
        <v>0.43</v>
      </c>
      <c r="V6">
        <v>0.435</v>
      </c>
      <c r="W6">
        <v>0.44</v>
      </c>
      <c r="X6">
        <v>0.44500000000000001</v>
      </c>
      <c r="Y6">
        <v>0.45</v>
      </c>
      <c r="Z6">
        <v>0.45500000000000002</v>
      </c>
      <c r="AA6">
        <v>0.46</v>
      </c>
      <c r="AB6">
        <v>0.46500000000000002</v>
      </c>
      <c r="AC6">
        <v>0.47</v>
      </c>
      <c r="AD6">
        <v>0.47499999999999998</v>
      </c>
      <c r="AE6">
        <v>0.48</v>
      </c>
      <c r="AF6">
        <v>0.48499999999999999</v>
      </c>
      <c r="AG6">
        <v>0.49</v>
      </c>
      <c r="AH6">
        <v>0.495</v>
      </c>
      <c r="AI6">
        <v>0.5</v>
      </c>
      <c r="AJ6">
        <v>0.505</v>
      </c>
      <c r="AK6">
        <v>0.51</v>
      </c>
      <c r="AL6">
        <v>0.51500000000000001</v>
      </c>
      <c r="AM6">
        <v>0.52</v>
      </c>
      <c r="AN6">
        <v>0.52500000000000002</v>
      </c>
      <c r="AO6">
        <v>0.53</v>
      </c>
      <c r="AP6">
        <v>0.53500000000000003</v>
      </c>
      <c r="AQ6">
        <v>0.54</v>
      </c>
      <c r="AR6">
        <v>0.54500000000000004</v>
      </c>
      <c r="AS6">
        <v>0.55000000000000004</v>
      </c>
      <c r="AT6">
        <v>0.55500000000000005</v>
      </c>
      <c r="AU6">
        <v>0.56000000000000005</v>
      </c>
      <c r="AV6">
        <v>0.56499999999999995</v>
      </c>
      <c r="AW6">
        <v>0.56999999999999995</v>
      </c>
      <c r="AX6">
        <v>0.57499999999999996</v>
      </c>
      <c r="AY6">
        <v>0.57999999999999996</v>
      </c>
      <c r="AZ6">
        <v>0.58499999999999996</v>
      </c>
      <c r="BA6">
        <v>0.59</v>
      </c>
      <c r="BB6">
        <v>0.59499999999999997</v>
      </c>
      <c r="BC6">
        <v>0.6</v>
      </c>
      <c r="BD6">
        <v>0.60499999999999998</v>
      </c>
      <c r="BE6">
        <v>0.61</v>
      </c>
      <c r="BF6">
        <v>0.61499999999999999</v>
      </c>
      <c r="BG6">
        <v>0.62</v>
      </c>
      <c r="BH6">
        <v>0.625</v>
      </c>
      <c r="BI6">
        <v>0.63</v>
      </c>
      <c r="BJ6">
        <v>0.63500000000000001</v>
      </c>
      <c r="BK6">
        <v>0.64</v>
      </c>
      <c r="BL6">
        <v>0.64500000000000002</v>
      </c>
      <c r="BM6">
        <v>0.65</v>
      </c>
      <c r="BN6">
        <v>0.65500000000000003</v>
      </c>
      <c r="BO6">
        <v>0.66</v>
      </c>
      <c r="BP6">
        <v>0.66500000000000004</v>
      </c>
      <c r="BQ6">
        <v>0.67</v>
      </c>
      <c r="BR6">
        <v>0.67500000000000004</v>
      </c>
      <c r="BS6">
        <v>0.68</v>
      </c>
      <c r="BT6">
        <v>0.68500000000000005</v>
      </c>
      <c r="BU6">
        <v>0.69</v>
      </c>
      <c r="BV6">
        <v>0.69499999999999995</v>
      </c>
      <c r="BW6">
        <v>0.7</v>
      </c>
      <c r="BX6">
        <v>0.70499999999999996</v>
      </c>
      <c r="BY6">
        <v>0.71</v>
      </c>
      <c r="BZ6">
        <v>0.71499999999999997</v>
      </c>
      <c r="CA6">
        <v>0.72</v>
      </c>
      <c r="CB6">
        <v>0.72499999999999998</v>
      </c>
      <c r="CC6">
        <v>0.73</v>
      </c>
      <c r="CD6">
        <v>0.73499999999999999</v>
      </c>
      <c r="CE6">
        <v>0.74</v>
      </c>
      <c r="CF6">
        <v>0.745</v>
      </c>
      <c r="CG6">
        <v>0.75</v>
      </c>
      <c r="CH6">
        <v>0.755</v>
      </c>
      <c r="CI6">
        <v>0.76</v>
      </c>
      <c r="CJ6">
        <v>0.76500000000000001</v>
      </c>
      <c r="CK6">
        <v>0.77</v>
      </c>
      <c r="CL6">
        <v>0.77500000000000002</v>
      </c>
      <c r="CM6">
        <v>0.78</v>
      </c>
      <c r="CN6">
        <v>0.78500000000000003</v>
      </c>
      <c r="CO6">
        <v>0.79</v>
      </c>
      <c r="CP6">
        <v>0.79500000000000004</v>
      </c>
      <c r="CQ6">
        <v>0.8</v>
      </c>
    </row>
    <row r="7" spans="1:95" x14ac:dyDescent="0.3">
      <c r="P7">
        <f>LN(P6/(1-P6))</f>
        <v>-0.3846743384390906</v>
      </c>
      <c r="Q7">
        <f t="shared" ref="Q7:CB7" si="0">LN(Q6/(1-Q6))</f>
        <v>-0.36396537720141192</v>
      </c>
      <c r="R7">
        <f t="shared" si="0"/>
        <v>-0.34333332700115815</v>
      </c>
      <c r="S7">
        <f t="shared" si="0"/>
        <v>-0.32277339226305118</v>
      </c>
      <c r="T7">
        <f t="shared" si="0"/>
        <v>-0.30228087187293351</v>
      </c>
      <c r="U7">
        <f t="shared" si="0"/>
        <v>-0.28185115214098788</v>
      </c>
      <c r="V7">
        <f t="shared" si="0"/>
        <v>-0.26147970005775673</v>
      </c>
      <c r="W7">
        <f t="shared" si="0"/>
        <v>-0.2411620568168881</v>
      </c>
      <c r="X7">
        <f t="shared" si="0"/>
        <v>-0.22089383158019413</v>
      </c>
      <c r="Y7">
        <f t="shared" si="0"/>
        <v>-0.20067069546215124</v>
      </c>
      <c r="Z7">
        <f t="shared" si="0"/>
        <v>-0.18048837571229354</v>
      </c>
      <c r="AA7">
        <f t="shared" si="0"/>
        <v>-0.16034265007517937</v>
      </c>
      <c r="AB7">
        <f t="shared" si="0"/>
        <v>-0.14022934130865</v>
      </c>
      <c r="AC7">
        <f t="shared" si="0"/>
        <v>-0.12014431184206334</v>
      </c>
      <c r="AD7">
        <f t="shared" si="0"/>
        <v>-0.10008345855698265</v>
      </c>
      <c r="AE7">
        <f t="shared" si="0"/>
        <v>-8.0042707673536495E-2</v>
      </c>
      <c r="AF7">
        <f t="shared" si="0"/>
        <v>-6.0018009726253041E-2</v>
      </c>
      <c r="AG7">
        <f t="shared" si="0"/>
        <v>-4.0005334613699248E-2</v>
      </c>
      <c r="AH7">
        <f t="shared" si="0"/>
        <v>-2.0000666706669543E-2</v>
      </c>
      <c r="AI7">
        <f t="shared" si="0"/>
        <v>0</v>
      </c>
      <c r="AJ7">
        <f t="shared" si="0"/>
        <v>2.0000666706669435E-2</v>
      </c>
      <c r="AK7">
        <f t="shared" si="0"/>
        <v>4.0005334613699206E-2</v>
      </c>
      <c r="AL7">
        <f t="shared" si="0"/>
        <v>6.0018009726252951E-2</v>
      </c>
      <c r="AM7">
        <f t="shared" si="0"/>
        <v>8.0042707673536564E-2</v>
      </c>
      <c r="AN7">
        <f t="shared" si="0"/>
        <v>0.10008345855698263</v>
      </c>
      <c r="AO7">
        <f t="shared" si="0"/>
        <v>0.12014431184206341</v>
      </c>
      <c r="AP7">
        <f t="shared" si="0"/>
        <v>0.14022934130865031</v>
      </c>
      <c r="AQ7">
        <f t="shared" si="0"/>
        <v>0.16034265007517948</v>
      </c>
      <c r="AR7">
        <f t="shared" si="0"/>
        <v>0.18048837571229381</v>
      </c>
      <c r="AS7">
        <f t="shared" si="0"/>
        <v>0.20067069546215141</v>
      </c>
      <c r="AT7">
        <f t="shared" si="0"/>
        <v>0.22089383158019443</v>
      </c>
      <c r="AU7">
        <f t="shared" si="0"/>
        <v>0.24116205681688824</v>
      </c>
      <c r="AV7">
        <f t="shared" si="0"/>
        <v>0.26147970005775656</v>
      </c>
      <c r="AW7">
        <f t="shared" si="0"/>
        <v>0.28185115214098749</v>
      </c>
      <c r="AX7">
        <f t="shared" si="0"/>
        <v>0.30228087187293351</v>
      </c>
      <c r="AY7">
        <f t="shared" si="0"/>
        <v>0.32277339226305085</v>
      </c>
      <c r="AZ7">
        <f t="shared" si="0"/>
        <v>0.34333332700115804</v>
      </c>
      <c r="BA7">
        <f t="shared" si="0"/>
        <v>0.36396537720141148</v>
      </c>
      <c r="BB7">
        <f t="shared" si="0"/>
        <v>0.38467433843909055</v>
      </c>
      <c r="BC7">
        <f t="shared" si="0"/>
        <v>0.40546510810816422</v>
      </c>
      <c r="BD7">
        <f t="shared" si="0"/>
        <v>0.42634269312971956</v>
      </c>
      <c r="BE7">
        <f t="shared" si="0"/>
        <v>0.44731221804366483</v>
      </c>
      <c r="BF7">
        <f t="shared" si="0"/>
        <v>0.46837893351873361</v>
      </c>
      <c r="BG7">
        <f t="shared" si="0"/>
        <v>0.48954822531870579</v>
      </c>
      <c r="BH7">
        <f t="shared" si="0"/>
        <v>0.51082562376599072</v>
      </c>
      <c r="BI7">
        <f t="shared" si="0"/>
        <v>0.53221681374730823</v>
      </c>
      <c r="BJ7">
        <f t="shared" si="0"/>
        <v>0.55372764531020013</v>
      </c>
      <c r="BK7">
        <f t="shared" si="0"/>
        <v>0.57536414490356191</v>
      </c>
      <c r="BL7">
        <f t="shared" si="0"/>
        <v>0.59713252732035682</v>
      </c>
      <c r="BM7">
        <f t="shared" si="0"/>
        <v>0.61903920840622362</v>
      </c>
      <c r="BN7">
        <f t="shared" si="0"/>
        <v>0.64109081860389228</v>
      </c>
      <c r="BO7">
        <f t="shared" si="0"/>
        <v>0.66329421741026429</v>
      </c>
      <c r="BP7">
        <f t="shared" si="0"/>
        <v>0.68565650883078788</v>
      </c>
      <c r="BQ7">
        <f t="shared" si="0"/>
        <v>0.70818505792448605</v>
      </c>
      <c r="BR7">
        <f t="shared" si="0"/>
        <v>0.73088750854279261</v>
      </c>
      <c r="BS7">
        <f t="shared" si="0"/>
        <v>0.75377180237638031</v>
      </c>
      <c r="BT7">
        <f t="shared" si="0"/>
        <v>0.7768461994365925</v>
      </c>
      <c r="BU7">
        <f t="shared" si="0"/>
        <v>0.80011930011211285</v>
      </c>
      <c r="BV7">
        <f t="shared" si="0"/>
        <v>0.82360006895738036</v>
      </c>
      <c r="BW7">
        <f t="shared" si="0"/>
        <v>0.84729786038720345</v>
      </c>
      <c r="BX7">
        <f t="shared" si="0"/>
        <v>0.87122244647244862</v>
      </c>
      <c r="BY7">
        <f t="shared" si="0"/>
        <v>0.89538404705484131</v>
      </c>
      <c r="BZ7">
        <f t="shared" si="0"/>
        <v>0.91979336242535703</v>
      </c>
      <c r="CA7">
        <f t="shared" si="0"/>
        <v>0.94446160884085129</v>
      </c>
      <c r="CB7">
        <f t="shared" si="0"/>
        <v>0.96940055718810347</v>
      </c>
      <c r="CC7">
        <f t="shared" ref="CC7:CQ7" si="1">LN(CC6/(1-CC6))</f>
        <v>0.99462257514406194</v>
      </c>
      <c r="CD7">
        <f t="shared" si="1"/>
        <v>1.0201406732266143</v>
      </c>
      <c r="CE7">
        <f t="shared" si="1"/>
        <v>1.0459685551826876</v>
      </c>
      <c r="CF7">
        <f t="shared" si="1"/>
        <v>1.0721206732211332</v>
      </c>
      <c r="CG7">
        <f t="shared" si="1"/>
        <v>1.0986122886681098</v>
      </c>
      <c r="CH7">
        <f t="shared" si="1"/>
        <v>1.1254595387042978</v>
      </c>
      <c r="CI7">
        <f t="shared" si="1"/>
        <v>1.1526795099383855</v>
      </c>
      <c r="CJ7">
        <f t="shared" si="1"/>
        <v>1.1802903196823771</v>
      </c>
      <c r="CK7">
        <f t="shared" si="1"/>
        <v>1.2083112059245342</v>
      </c>
      <c r="CL7">
        <f t="shared" si="1"/>
        <v>1.2367626271489272</v>
      </c>
      <c r="CM7">
        <f t="shared" si="1"/>
        <v>1.2656663733312761</v>
      </c>
      <c r="CN7">
        <f t="shared" si="1"/>
        <v>1.2950456896547458</v>
      </c>
      <c r="CO7">
        <f t="shared" si="1"/>
        <v>1.3249254147435987</v>
      </c>
      <c r="CP7">
        <f t="shared" si="1"/>
        <v>1.355332135515924</v>
      </c>
      <c r="CQ7">
        <f t="shared" si="1"/>
        <v>1.3862943611198908</v>
      </c>
    </row>
    <row r="8" spans="1:95" x14ac:dyDescent="0.3">
      <c r="N8" t="s">
        <v>24</v>
      </c>
    </row>
    <row r="9" spans="1:95" x14ac:dyDescent="0.3">
      <c r="N9">
        <v>0.4</v>
      </c>
      <c r="O9">
        <f>LN(N9/(1-N9))</f>
        <v>-0.40546510810816427</v>
      </c>
    </row>
    <row r="10" spans="1:95" ht="15" customHeight="1" x14ac:dyDescent="0.3">
      <c r="N10">
        <v>0.40500000000000003</v>
      </c>
      <c r="O10">
        <f t="shared" ref="O10:O73" si="2">LN(N10/(1-N10))</f>
        <v>-0.3846743384390906</v>
      </c>
      <c r="P10" s="3"/>
      <c r="Q10" s="3"/>
      <c r="R10" s="3"/>
      <c r="S10" s="3"/>
      <c r="T10" s="3"/>
      <c r="U10" s="3"/>
      <c r="AA10" s="1"/>
      <c r="AB10" s="1"/>
      <c r="AC10" s="3"/>
      <c r="AD10" s="3"/>
      <c r="AE10" s="3"/>
      <c r="AF10" s="3"/>
      <c r="AG10" s="3"/>
      <c r="AH10" s="3"/>
      <c r="BJ10" s="1"/>
      <c r="BK10" s="1"/>
      <c r="BL10" s="3"/>
      <c r="BM10" s="3"/>
      <c r="BN10" s="3"/>
      <c r="BO10" s="3"/>
      <c r="BP10" s="3"/>
      <c r="BQ10" s="3"/>
    </row>
    <row r="11" spans="1:95" ht="15" customHeight="1" x14ac:dyDescent="0.3">
      <c r="N11">
        <v>0.41</v>
      </c>
      <c r="O11">
        <f t="shared" si="2"/>
        <v>-0.36396537720141192</v>
      </c>
      <c r="P11" s="2"/>
      <c r="Q11" s="2"/>
      <c r="R11" s="2"/>
      <c r="S11" s="2"/>
      <c r="T11" s="2"/>
      <c r="AA11" s="1"/>
      <c r="AB11" s="1"/>
      <c r="AC11" s="2"/>
      <c r="AD11" s="2"/>
      <c r="AE11" s="2"/>
      <c r="AF11" s="2"/>
      <c r="AG11" s="2"/>
      <c r="BJ11" s="1"/>
      <c r="BK11" s="1"/>
      <c r="BL11" s="2"/>
      <c r="BM11" s="2"/>
      <c r="BN11" s="2"/>
      <c r="BO11" s="2"/>
      <c r="BP11" s="2"/>
    </row>
    <row r="12" spans="1:95" ht="15" x14ac:dyDescent="0.3">
      <c r="N12">
        <v>0.41499999999999998</v>
      </c>
      <c r="O12">
        <f t="shared" si="2"/>
        <v>-0.34333332700115815</v>
      </c>
      <c r="P12" s="2"/>
      <c r="Q12" s="2"/>
      <c r="R12" s="2"/>
      <c r="S12" s="2"/>
      <c r="T12" s="2"/>
      <c r="AA12" s="2"/>
      <c r="AB12" s="2"/>
      <c r="AC12" s="2"/>
      <c r="AD12" s="2"/>
      <c r="AE12" s="2"/>
      <c r="AF12" s="2"/>
      <c r="AG12" s="2"/>
      <c r="BJ12" s="2"/>
      <c r="BK12" s="2"/>
      <c r="BL12" s="2"/>
      <c r="BM12" s="2"/>
      <c r="BN12" s="2"/>
      <c r="BO12" s="2"/>
      <c r="BP12" s="2"/>
    </row>
    <row r="13" spans="1:95" ht="15" x14ac:dyDescent="0.3">
      <c r="N13">
        <v>0.42</v>
      </c>
      <c r="O13">
        <f t="shared" si="2"/>
        <v>-0.32277339226305118</v>
      </c>
      <c r="P13" s="1"/>
      <c r="Q13" s="2"/>
      <c r="R13" s="2"/>
      <c r="S13" s="2"/>
      <c r="T13" s="2"/>
      <c r="AA13" s="2"/>
      <c r="AB13" s="2"/>
      <c r="AC13" s="1"/>
      <c r="AD13" s="2"/>
      <c r="AE13" s="2"/>
      <c r="AF13" s="2"/>
      <c r="AG13" s="2"/>
      <c r="BJ13" s="2"/>
      <c r="BK13" s="2"/>
      <c r="BL13" s="1"/>
      <c r="BM13" s="2"/>
      <c r="BN13" s="2"/>
      <c r="BO13" s="2"/>
      <c r="BP13" s="2"/>
    </row>
    <row r="14" spans="1:95" ht="15" x14ac:dyDescent="0.3">
      <c r="N14">
        <v>0.42499999999999999</v>
      </c>
      <c r="O14">
        <f t="shared" si="2"/>
        <v>-0.30228087187293351</v>
      </c>
      <c r="P14" s="1"/>
      <c r="Q14" s="1"/>
      <c r="R14" s="2"/>
      <c r="S14" s="2"/>
      <c r="T14" s="2"/>
      <c r="AA14" s="1"/>
      <c r="AB14" s="2"/>
      <c r="AC14" s="1"/>
      <c r="AD14" s="1"/>
      <c r="AE14" s="2"/>
      <c r="AF14" s="2"/>
      <c r="AG14" s="2"/>
      <c r="BJ14" s="1"/>
      <c r="BK14" s="2"/>
      <c r="BL14" s="1"/>
      <c r="BM14" s="1"/>
      <c r="BN14" s="2"/>
      <c r="BO14" s="2"/>
      <c r="BP14" s="2"/>
    </row>
    <row r="15" spans="1:95" ht="15" x14ac:dyDescent="0.3">
      <c r="N15">
        <v>0.43</v>
      </c>
      <c r="O15">
        <f t="shared" si="2"/>
        <v>-0.28185115214098788</v>
      </c>
      <c r="P15" s="1"/>
      <c r="Q15" s="1"/>
      <c r="R15" s="1"/>
      <c r="S15" s="2"/>
      <c r="T15" s="2"/>
      <c r="AA15" s="1"/>
      <c r="AB15" s="2"/>
      <c r="AC15" s="1"/>
      <c r="AD15" s="1"/>
      <c r="AE15" s="1"/>
      <c r="AF15" s="2"/>
      <c r="AG15" s="2"/>
      <c r="BJ15" s="1"/>
      <c r="BK15" s="2"/>
      <c r="BL15" s="1"/>
      <c r="BM15" s="1"/>
      <c r="BN15" s="1"/>
      <c r="BO15" s="2"/>
      <c r="BP15" s="2"/>
    </row>
    <row r="16" spans="1:95" x14ac:dyDescent="0.3">
      <c r="N16">
        <v>0.435</v>
      </c>
      <c r="O16">
        <f t="shared" si="2"/>
        <v>-0.26147970005775673</v>
      </c>
    </row>
    <row r="17" spans="5:15" ht="15" x14ac:dyDescent="0.3">
      <c r="E17" s="1"/>
      <c r="F17" s="1"/>
      <c r="G17" s="3"/>
      <c r="H17" s="3"/>
      <c r="I17" s="3"/>
      <c r="J17" s="3"/>
      <c r="K17" s="3"/>
      <c r="L17" s="3"/>
      <c r="N17">
        <v>0.44</v>
      </c>
      <c r="O17">
        <f t="shared" si="2"/>
        <v>-0.2411620568168881</v>
      </c>
    </row>
    <row r="18" spans="5:15" ht="15" x14ac:dyDescent="0.3">
      <c r="E18" s="1"/>
      <c r="F18" s="1"/>
      <c r="G18" s="2"/>
      <c r="H18" s="2"/>
      <c r="I18" s="2"/>
      <c r="J18" s="2"/>
      <c r="K18" s="2"/>
      <c r="N18">
        <v>0.44500000000000001</v>
      </c>
      <c r="O18">
        <f t="shared" si="2"/>
        <v>-0.22089383158019413</v>
      </c>
    </row>
    <row r="19" spans="5:15" ht="15" x14ac:dyDescent="0.3">
      <c r="E19" s="2"/>
      <c r="F19" s="2"/>
      <c r="G19" s="2"/>
      <c r="H19" s="2"/>
      <c r="I19" s="2"/>
      <c r="J19" s="2"/>
      <c r="K19" s="2"/>
      <c r="N19">
        <v>0.45</v>
      </c>
      <c r="O19">
        <f t="shared" si="2"/>
        <v>-0.20067069546215124</v>
      </c>
    </row>
    <row r="20" spans="5:15" ht="15" x14ac:dyDescent="0.3">
      <c r="E20" s="2"/>
      <c r="F20" s="2"/>
      <c r="G20" s="1"/>
      <c r="H20" s="2"/>
      <c r="I20" s="2"/>
      <c r="J20" s="2"/>
      <c r="K20" s="2"/>
      <c r="N20">
        <v>0.45500000000000002</v>
      </c>
      <c r="O20">
        <f t="shared" si="2"/>
        <v>-0.18048837571229354</v>
      </c>
    </row>
    <row r="21" spans="5:15" ht="15" x14ac:dyDescent="0.3">
      <c r="E21" s="1"/>
      <c r="F21" s="2"/>
      <c r="G21" s="1"/>
      <c r="H21" s="1"/>
      <c r="I21" s="2"/>
      <c r="J21" s="2"/>
      <c r="K21" s="2"/>
      <c r="N21">
        <v>0.46</v>
      </c>
      <c r="O21">
        <f t="shared" si="2"/>
        <v>-0.16034265007517937</v>
      </c>
    </row>
    <row r="22" spans="5:15" ht="15" x14ac:dyDescent="0.3">
      <c r="E22" s="1"/>
      <c r="F22" s="2"/>
      <c r="G22" s="1"/>
      <c r="H22" s="1"/>
      <c r="I22" s="1"/>
      <c r="J22" s="2"/>
      <c r="K22" s="2"/>
      <c r="N22">
        <v>0.46500000000000002</v>
      </c>
      <c r="O22">
        <f t="shared" si="2"/>
        <v>-0.14022934130865</v>
      </c>
    </row>
    <row r="23" spans="5:15" x14ac:dyDescent="0.3">
      <c r="N23">
        <v>0.47</v>
      </c>
      <c r="O23">
        <f t="shared" si="2"/>
        <v>-0.12014431184206334</v>
      </c>
    </row>
    <row r="24" spans="5:15" x14ac:dyDescent="0.3">
      <c r="N24">
        <v>0.47499999999999998</v>
      </c>
      <c r="O24">
        <f t="shared" si="2"/>
        <v>-0.10008345855698265</v>
      </c>
    </row>
    <row r="25" spans="5:15" x14ac:dyDescent="0.3">
      <c r="N25">
        <v>0.48</v>
      </c>
      <c r="O25">
        <f t="shared" si="2"/>
        <v>-8.0042707673536495E-2</v>
      </c>
    </row>
    <row r="26" spans="5:15" x14ac:dyDescent="0.3">
      <c r="N26">
        <v>0.48499999999999999</v>
      </c>
      <c r="O26">
        <f t="shared" si="2"/>
        <v>-6.0018009726253041E-2</v>
      </c>
    </row>
    <row r="27" spans="5:15" x14ac:dyDescent="0.3">
      <c r="N27">
        <v>0.49</v>
      </c>
      <c r="O27">
        <f t="shared" si="2"/>
        <v>-4.0005334613699248E-2</v>
      </c>
    </row>
    <row r="28" spans="5:15" x14ac:dyDescent="0.3">
      <c r="N28">
        <v>0.495</v>
      </c>
      <c r="O28">
        <f t="shared" si="2"/>
        <v>-2.0000666706669543E-2</v>
      </c>
    </row>
    <row r="29" spans="5:15" x14ac:dyDescent="0.3">
      <c r="N29">
        <v>0.5</v>
      </c>
      <c r="O29">
        <f t="shared" si="2"/>
        <v>0</v>
      </c>
    </row>
    <row r="30" spans="5:15" x14ac:dyDescent="0.3">
      <c r="N30">
        <v>0.505</v>
      </c>
      <c r="O30">
        <f t="shared" si="2"/>
        <v>2.0000666706669435E-2</v>
      </c>
    </row>
    <row r="31" spans="5:15" x14ac:dyDescent="0.3">
      <c r="N31">
        <v>0.51</v>
      </c>
      <c r="O31">
        <f t="shared" si="2"/>
        <v>4.0005334613699206E-2</v>
      </c>
    </row>
    <row r="32" spans="5:15" x14ac:dyDescent="0.3">
      <c r="N32">
        <v>0.51500000000000001</v>
      </c>
      <c r="O32">
        <f t="shared" si="2"/>
        <v>6.0018009726252951E-2</v>
      </c>
    </row>
    <row r="33" spans="2:15" x14ac:dyDescent="0.3">
      <c r="N33">
        <v>0.52</v>
      </c>
      <c r="O33">
        <f t="shared" si="2"/>
        <v>8.0042707673536564E-2</v>
      </c>
    </row>
    <row r="34" spans="2:15" x14ac:dyDescent="0.3">
      <c r="N34">
        <v>0.52500000000000002</v>
      </c>
      <c r="O34">
        <f t="shared" si="2"/>
        <v>0.10008345855698263</v>
      </c>
    </row>
    <row r="35" spans="2:15" x14ac:dyDescent="0.3">
      <c r="N35">
        <v>0.53</v>
      </c>
      <c r="O35">
        <f t="shared" si="2"/>
        <v>0.12014431184206341</v>
      </c>
    </row>
    <row r="36" spans="2:15" x14ac:dyDescent="0.3">
      <c r="N36">
        <v>0.53500000000000003</v>
      </c>
      <c r="O36">
        <f t="shared" si="2"/>
        <v>0.14022934130865031</v>
      </c>
    </row>
    <row r="37" spans="2:15" x14ac:dyDescent="0.3">
      <c r="N37">
        <v>0.54</v>
      </c>
      <c r="O37">
        <f t="shared" si="2"/>
        <v>0.16034265007517948</v>
      </c>
    </row>
    <row r="38" spans="2:15" x14ac:dyDescent="0.3">
      <c r="N38">
        <v>0.54500000000000004</v>
      </c>
      <c r="O38">
        <f t="shared" si="2"/>
        <v>0.18048837571229381</v>
      </c>
    </row>
    <row r="39" spans="2:15" x14ac:dyDescent="0.3">
      <c r="N39">
        <v>0.55000000000000004</v>
      </c>
      <c r="O39">
        <f t="shared" si="2"/>
        <v>0.20067069546215141</v>
      </c>
    </row>
    <row r="40" spans="2:15" x14ac:dyDescent="0.3">
      <c r="N40">
        <v>0.55500000000000005</v>
      </c>
      <c r="O40">
        <f t="shared" si="2"/>
        <v>0.22089383158019443</v>
      </c>
    </row>
    <row r="41" spans="2:15" x14ac:dyDescent="0.3">
      <c r="N41">
        <v>0.56000000000000005</v>
      </c>
      <c r="O41">
        <f t="shared" si="2"/>
        <v>0.24116205681688824</v>
      </c>
    </row>
    <row r="42" spans="2:15" x14ac:dyDescent="0.3">
      <c r="N42">
        <v>0.56499999999999995</v>
      </c>
      <c r="O42">
        <f t="shared" si="2"/>
        <v>0.26147970005775656</v>
      </c>
    </row>
    <row r="43" spans="2:15" x14ac:dyDescent="0.3">
      <c r="N43">
        <v>0.56999999999999995</v>
      </c>
      <c r="O43">
        <f t="shared" si="2"/>
        <v>0.28185115214098749</v>
      </c>
    </row>
    <row r="44" spans="2:15" x14ac:dyDescent="0.3">
      <c r="N44">
        <v>0.57499999999999996</v>
      </c>
      <c r="O44">
        <f t="shared" si="2"/>
        <v>0.30228087187293351</v>
      </c>
    </row>
    <row r="45" spans="2:15" x14ac:dyDescent="0.3">
      <c r="N45">
        <v>0.57999999999999996</v>
      </c>
      <c r="O45">
        <f t="shared" si="2"/>
        <v>0.32277339226305085</v>
      </c>
    </row>
    <row r="46" spans="2:15" x14ac:dyDescent="0.3">
      <c r="D46">
        <v>2013</v>
      </c>
      <c r="E46">
        <v>2014</v>
      </c>
      <c r="F46">
        <v>2015</v>
      </c>
      <c r="G46">
        <v>2016</v>
      </c>
      <c r="H46">
        <v>2017</v>
      </c>
      <c r="I46" t="s">
        <v>18</v>
      </c>
      <c r="N46">
        <v>0.58499999999999996</v>
      </c>
      <c r="O46">
        <f t="shared" si="2"/>
        <v>0.34333332700115804</v>
      </c>
    </row>
    <row r="47" spans="2:15" x14ac:dyDescent="0.3">
      <c r="B47">
        <v>2012</v>
      </c>
      <c r="C47">
        <v>200</v>
      </c>
      <c r="D47">
        <f>200*s</f>
        <v>146</v>
      </c>
      <c r="E47">
        <f>180*s</f>
        <v>131.4</v>
      </c>
      <c r="F47">
        <f>E47*s</f>
        <v>95.921999999999997</v>
      </c>
      <c r="G47">
        <f>F47*s</f>
        <v>70.023060000000001</v>
      </c>
      <c r="H47">
        <f>G47*s</f>
        <v>51.116833800000002</v>
      </c>
      <c r="I47">
        <f>45/(SUM(D47:H47))</f>
        <v>9.1008024206212346E-2</v>
      </c>
      <c r="N47">
        <v>0.59</v>
      </c>
      <c r="O47">
        <f t="shared" si="2"/>
        <v>0.36396537720141148</v>
      </c>
    </row>
    <row r="48" spans="2:15" x14ac:dyDescent="0.3">
      <c r="B48">
        <v>2013</v>
      </c>
      <c r="C48">
        <v>150</v>
      </c>
      <c r="E48">
        <f>150*s</f>
        <v>109.5</v>
      </c>
      <c r="F48">
        <f>E48*s</f>
        <v>79.935000000000002</v>
      </c>
      <c r="G48">
        <f>F48*s</f>
        <v>58.352550000000001</v>
      </c>
      <c r="H48">
        <f>G48*s</f>
        <v>42.597361499999998</v>
      </c>
      <c r="I48">
        <f>46/(SUM(D48:H48))</f>
        <v>0.15841043448980993</v>
      </c>
      <c r="N48">
        <v>0.59499999999999997</v>
      </c>
      <c r="O48">
        <f t="shared" si="2"/>
        <v>0.38467433843909055</v>
      </c>
    </row>
    <row r="49" spans="2:15" x14ac:dyDescent="0.3">
      <c r="B49">
        <v>2014</v>
      </c>
      <c r="C49">
        <v>400</v>
      </c>
      <c r="F49">
        <f>400*s</f>
        <v>292</v>
      </c>
      <c r="G49">
        <f>F49*s</f>
        <v>213.16</v>
      </c>
      <c r="H49">
        <f>G49*s</f>
        <v>155.60679999999999</v>
      </c>
      <c r="I49">
        <f>120/(SUM(D49:H49))</f>
        <v>0.18160718728604403</v>
      </c>
      <c r="N49">
        <v>0.6</v>
      </c>
      <c r="O49">
        <f t="shared" si="2"/>
        <v>0.40546510810816422</v>
      </c>
    </row>
    <row r="50" spans="2:15" x14ac:dyDescent="0.3">
      <c r="B50">
        <v>2015</v>
      </c>
      <c r="C50">
        <v>200</v>
      </c>
      <c r="G50">
        <f>200*s</f>
        <v>146</v>
      </c>
      <c r="H50">
        <f>G50*s</f>
        <v>106.58</v>
      </c>
      <c r="I50">
        <f>35/(SUM(D50:H50))</f>
        <v>0.13856995803309843</v>
      </c>
      <c r="N50">
        <v>0.60499999999999998</v>
      </c>
      <c r="O50">
        <f t="shared" si="2"/>
        <v>0.42634269312971956</v>
      </c>
    </row>
    <row r="51" spans="2:15" x14ac:dyDescent="0.3">
      <c r="C51">
        <f>SUM(C47:C50)</f>
        <v>950</v>
      </c>
      <c r="N51">
        <v>0.61</v>
      </c>
      <c r="O51">
        <f t="shared" si="2"/>
        <v>0.44731221804366483</v>
      </c>
    </row>
    <row r="52" spans="2:15" x14ac:dyDescent="0.3">
      <c r="C52" t="s">
        <v>17</v>
      </c>
      <c r="D52">
        <f>D53/D47</f>
        <v>6.8493150684931503E-2</v>
      </c>
      <c r="E52">
        <f>E53/(E47+E48)</f>
        <v>4.5662100456621002E-2</v>
      </c>
      <c r="F52">
        <f>F53/(F47+F48+F49)</f>
        <v>0.23297717037470853</v>
      </c>
      <c r="G52">
        <f>G53/(G47+G48+G49+G50)</f>
        <v>0.13537472678149601</v>
      </c>
      <c r="H52">
        <f>H53/(H47+H48+H49+H50 )</f>
        <v>0.14048850849055214</v>
      </c>
      <c r="N52">
        <v>0.61499999999999999</v>
      </c>
      <c r="O52">
        <f t="shared" si="2"/>
        <v>0.46837893351873361</v>
      </c>
    </row>
    <row r="53" spans="2:15" x14ac:dyDescent="0.3">
      <c r="C53" t="s">
        <v>16</v>
      </c>
      <c r="D53">
        <v>10</v>
      </c>
      <c r="E53">
        <v>11</v>
      </c>
      <c r="F53">
        <v>109</v>
      </c>
      <c r="G53">
        <v>66</v>
      </c>
      <c r="H53">
        <v>50</v>
      </c>
      <c r="N53">
        <v>0.62</v>
      </c>
      <c r="O53">
        <f t="shared" si="2"/>
        <v>0.48954822531870579</v>
      </c>
    </row>
    <row r="54" spans="2:15" x14ac:dyDescent="0.3">
      <c r="N54">
        <v>0.625</v>
      </c>
      <c r="O54">
        <f t="shared" si="2"/>
        <v>0.51082562376599072</v>
      </c>
    </row>
    <row r="55" spans="2:15" ht="15" x14ac:dyDescent="0.3">
      <c r="C55" s="1" t="s">
        <v>16</v>
      </c>
      <c r="D55" s="1"/>
      <c r="E55" s="3" t="s">
        <v>19</v>
      </c>
      <c r="F55" s="3"/>
      <c r="G55" s="3"/>
      <c r="H55" s="3"/>
      <c r="I55" s="3"/>
      <c r="J55" s="3"/>
      <c r="N55">
        <v>0.63</v>
      </c>
      <c r="O55">
        <f t="shared" si="2"/>
        <v>0.53221681374730823</v>
      </c>
    </row>
    <row r="56" spans="2:15" ht="15" x14ac:dyDescent="0.3">
      <c r="C56" s="1"/>
      <c r="D56" s="1"/>
      <c r="E56" s="2">
        <v>2013</v>
      </c>
      <c r="F56" s="2">
        <v>2014</v>
      </c>
      <c r="G56" s="2">
        <v>2015</v>
      </c>
      <c r="H56" s="2">
        <v>2016</v>
      </c>
      <c r="I56" s="2">
        <v>2017</v>
      </c>
      <c r="J56" t="s">
        <v>22</v>
      </c>
      <c r="N56">
        <v>0.63500000000000001</v>
      </c>
      <c r="O56">
        <f t="shared" si="2"/>
        <v>0.55372764531020013</v>
      </c>
    </row>
    <row r="57" spans="2:15" ht="15" x14ac:dyDescent="0.3">
      <c r="C57" s="2" t="s">
        <v>20</v>
      </c>
      <c r="D57" s="2">
        <v>2012</v>
      </c>
      <c r="E57" s="2">
        <v>10</v>
      </c>
      <c r="F57" s="2">
        <v>4</v>
      </c>
      <c r="G57" s="2">
        <v>19</v>
      </c>
      <c r="H57" s="2">
        <v>9</v>
      </c>
      <c r="I57" s="2">
        <v>3</v>
      </c>
      <c r="J57">
        <f>SUM(E57:I57)</f>
        <v>45</v>
      </c>
      <c r="N57">
        <v>0.64</v>
      </c>
      <c r="O57">
        <f t="shared" si="2"/>
        <v>0.57536414490356191</v>
      </c>
    </row>
    <row r="58" spans="2:15" ht="15" x14ac:dyDescent="0.3">
      <c r="C58" s="2" t="s">
        <v>21</v>
      </c>
      <c r="D58" s="2">
        <v>2013</v>
      </c>
      <c r="E58" s="1"/>
      <c r="F58" s="2">
        <v>7</v>
      </c>
      <c r="G58" s="2">
        <v>20</v>
      </c>
      <c r="H58" s="2">
        <v>10</v>
      </c>
      <c r="I58" s="2">
        <v>9</v>
      </c>
      <c r="J58">
        <f t="shared" ref="J58:J60" si="3">SUM(E58:I58)</f>
        <v>46</v>
      </c>
      <c r="N58">
        <v>0.64500000000000002</v>
      </c>
      <c r="O58">
        <f t="shared" si="2"/>
        <v>0.59713252732035682</v>
      </c>
    </row>
    <row r="59" spans="2:15" ht="15" x14ac:dyDescent="0.3">
      <c r="C59" s="1"/>
      <c r="D59" s="2">
        <v>2014</v>
      </c>
      <c r="E59" s="1"/>
      <c r="F59" s="1"/>
      <c r="G59" s="2">
        <v>70</v>
      </c>
      <c r="H59" s="2">
        <v>25</v>
      </c>
      <c r="I59" s="2">
        <v>25</v>
      </c>
      <c r="J59">
        <f t="shared" si="3"/>
        <v>120</v>
      </c>
      <c r="N59">
        <v>0.65</v>
      </c>
      <c r="O59">
        <f t="shared" si="2"/>
        <v>0.61903920840622362</v>
      </c>
    </row>
    <row r="60" spans="2:15" ht="15" x14ac:dyDescent="0.3">
      <c r="C60" s="1"/>
      <c r="D60" s="2">
        <v>2015</v>
      </c>
      <c r="E60" s="1"/>
      <c r="F60" s="1"/>
      <c r="G60" s="1"/>
      <c r="H60" s="2">
        <v>22</v>
      </c>
      <c r="I60" s="2">
        <v>13</v>
      </c>
      <c r="J60">
        <f t="shared" si="3"/>
        <v>35</v>
      </c>
      <c r="N60">
        <v>0.65500000000000003</v>
      </c>
      <c r="O60">
        <f t="shared" si="2"/>
        <v>0.64109081860389228</v>
      </c>
    </row>
    <row r="61" spans="2:15" x14ac:dyDescent="0.3">
      <c r="N61">
        <v>0.66</v>
      </c>
      <c r="O61">
        <f t="shared" si="2"/>
        <v>0.66329421741026429</v>
      </c>
    </row>
    <row r="62" spans="2:15" x14ac:dyDescent="0.3">
      <c r="D62" t="s">
        <v>22</v>
      </c>
      <c r="E62">
        <f>SUM(E57:E61)</f>
        <v>10</v>
      </c>
      <c r="F62">
        <f t="shared" ref="F62" si="4">SUM(F57:F61)</f>
        <v>11</v>
      </c>
      <c r="G62">
        <f t="shared" ref="G62" si="5">SUM(G57:G61)</f>
        <v>109</v>
      </c>
      <c r="H62">
        <f t="shared" ref="H62" si="6">SUM(H57:H61)</f>
        <v>66</v>
      </c>
      <c r="I62">
        <f t="shared" ref="I62" si="7">SUM(I57:I61)</f>
        <v>50</v>
      </c>
      <c r="N62">
        <v>0.66500000000000004</v>
      </c>
      <c r="O62">
        <f t="shared" si="2"/>
        <v>0.68565650883078788</v>
      </c>
    </row>
    <row r="63" spans="2:15" x14ac:dyDescent="0.3">
      <c r="N63">
        <v>0.67</v>
      </c>
      <c r="O63">
        <f t="shared" si="2"/>
        <v>0.70818505792448605</v>
      </c>
    </row>
    <row r="64" spans="2:15" x14ac:dyDescent="0.3">
      <c r="C64" t="s">
        <v>14</v>
      </c>
      <c r="N64">
        <v>0.67500000000000004</v>
      </c>
      <c r="O64">
        <f t="shared" si="2"/>
        <v>0.73088750854279261</v>
      </c>
    </row>
    <row r="65" spans="3:15" x14ac:dyDescent="0.3">
      <c r="D65">
        <v>2013</v>
      </c>
      <c r="E65">
        <v>2014</v>
      </c>
      <c r="F65">
        <v>2015</v>
      </c>
      <c r="G65">
        <v>2016</v>
      </c>
      <c r="H65">
        <v>2017</v>
      </c>
      <c r="I65" t="s">
        <v>22</v>
      </c>
      <c r="N65">
        <v>0.68</v>
      </c>
      <c r="O65">
        <f t="shared" si="2"/>
        <v>0.75377180237638031</v>
      </c>
    </row>
    <row r="66" spans="3:15" x14ac:dyDescent="0.3">
      <c r="C66">
        <v>2012</v>
      </c>
      <c r="D66">
        <f>D52*D47</f>
        <v>10</v>
      </c>
      <c r="E66">
        <f t="shared" ref="E66:H66" si="8">E52*E47</f>
        <v>6</v>
      </c>
      <c r="F66">
        <f t="shared" si="8"/>
        <v>22.347636136682791</v>
      </c>
      <c r="G66">
        <f t="shared" si="8"/>
        <v>9.4793526159043022</v>
      </c>
      <c r="H66">
        <f t="shared" si="8"/>
        <v>7.1813277393214427</v>
      </c>
      <c r="I66">
        <f>SUM(D66:H66)</f>
        <v>55.008316491908545</v>
      </c>
      <c r="N66">
        <v>0.68500000000000005</v>
      </c>
      <c r="O66">
        <f t="shared" si="2"/>
        <v>0.7768461994365925</v>
      </c>
    </row>
    <row r="67" spans="3:15" x14ac:dyDescent="0.3">
      <c r="C67">
        <v>2013</v>
      </c>
      <c r="D67">
        <f>D48*D52</f>
        <v>0</v>
      </c>
      <c r="E67">
        <f t="shared" ref="E67:H67" si="9">E48*E52</f>
        <v>5</v>
      </c>
      <c r="F67">
        <f t="shared" si="9"/>
        <v>18.623030113902328</v>
      </c>
      <c r="G67">
        <f t="shared" si="9"/>
        <v>7.8994605132535849</v>
      </c>
      <c r="H67">
        <f t="shared" si="9"/>
        <v>5.9844397827678684</v>
      </c>
      <c r="I67">
        <f t="shared" ref="I67:I69" si="10">SUM(D67:H67)</f>
        <v>37.506930409923783</v>
      </c>
      <c r="N67">
        <v>0.69</v>
      </c>
      <c r="O67">
        <f t="shared" si="2"/>
        <v>0.80011930011211285</v>
      </c>
    </row>
    <row r="68" spans="3:15" x14ac:dyDescent="0.3">
      <c r="C68">
        <v>2014</v>
      </c>
      <c r="D68">
        <f>D49*D52</f>
        <v>0</v>
      </c>
      <c r="E68">
        <f t="shared" ref="E68:H68" si="11">E49*E52</f>
        <v>0</v>
      </c>
      <c r="F68">
        <f t="shared" si="11"/>
        <v>68.029333749414889</v>
      </c>
      <c r="G68">
        <f t="shared" si="11"/>
        <v>28.856476760743689</v>
      </c>
      <c r="H68">
        <f t="shared" si="11"/>
        <v>21.860967242987648</v>
      </c>
      <c r="I68">
        <f t="shared" si="10"/>
        <v>118.74677775314623</v>
      </c>
      <c r="N68">
        <v>0.69499999999999995</v>
      </c>
      <c r="O68">
        <f t="shared" si="2"/>
        <v>0.82360006895738036</v>
      </c>
    </row>
    <row r="69" spans="3:15" x14ac:dyDescent="0.3">
      <c r="C69">
        <v>2015</v>
      </c>
      <c r="D69">
        <f>D50*D52</f>
        <v>0</v>
      </c>
      <c r="E69">
        <f t="shared" ref="E69:H69" si="12">E50*E52</f>
        <v>0</v>
      </c>
      <c r="F69">
        <f t="shared" si="12"/>
        <v>0</v>
      </c>
      <c r="G69">
        <f t="shared" si="12"/>
        <v>19.764710110098417</v>
      </c>
      <c r="H69">
        <f t="shared" si="12"/>
        <v>14.973265234923046</v>
      </c>
      <c r="I69">
        <f t="shared" si="10"/>
        <v>34.737975345021461</v>
      </c>
      <c r="N69">
        <v>0.7</v>
      </c>
      <c r="O69">
        <f t="shared" si="2"/>
        <v>0.84729786038720345</v>
      </c>
    </row>
    <row r="70" spans="3:15" x14ac:dyDescent="0.3">
      <c r="N70">
        <v>0.70499999999999996</v>
      </c>
      <c r="O70">
        <f t="shared" si="2"/>
        <v>0.87122244647244862</v>
      </c>
    </row>
    <row r="71" spans="3:15" x14ac:dyDescent="0.3">
      <c r="C71" t="s">
        <v>22</v>
      </c>
      <c r="D71">
        <f>SUM(D66:D69)</f>
        <v>10</v>
      </c>
      <c r="E71">
        <f t="shared" ref="E71:I71" si="13">SUM(E66:E69)</f>
        <v>11</v>
      </c>
      <c r="F71">
        <f t="shared" si="13"/>
        <v>109</v>
      </c>
      <c r="G71">
        <f t="shared" si="13"/>
        <v>66</v>
      </c>
      <c r="H71">
        <f t="shared" si="13"/>
        <v>50.000000000000007</v>
      </c>
      <c r="I71">
        <f t="shared" si="13"/>
        <v>246.00000000000003</v>
      </c>
      <c r="N71">
        <v>0.71</v>
      </c>
      <c r="O71">
        <f t="shared" si="2"/>
        <v>0.89538404705484131</v>
      </c>
    </row>
    <row r="72" spans="3:15" x14ac:dyDescent="0.3">
      <c r="N72">
        <v>0.71499999999999997</v>
      </c>
      <c r="O72">
        <f t="shared" si="2"/>
        <v>0.91979336242535703</v>
      </c>
    </row>
    <row r="73" spans="3:15" x14ac:dyDescent="0.3">
      <c r="C73" t="s">
        <v>15</v>
      </c>
      <c r="D73">
        <v>2013</v>
      </c>
      <c r="E73">
        <v>2014</v>
      </c>
      <c r="F73">
        <v>2015</v>
      </c>
      <c r="G73">
        <v>2016</v>
      </c>
      <c r="H73">
        <v>2017</v>
      </c>
      <c r="I73" t="s">
        <v>22</v>
      </c>
      <c r="N73">
        <v>0.72</v>
      </c>
      <c r="O73">
        <f t="shared" si="2"/>
        <v>0.94446160884085129</v>
      </c>
    </row>
    <row r="74" spans="3:15" x14ac:dyDescent="0.3">
      <c r="C74">
        <v>2012</v>
      </c>
      <c r="D74">
        <f>D66-(E57*LN(D66))</f>
        <v>-13.025850929940461</v>
      </c>
      <c r="E74">
        <f>E66-F57*LN(E66)</f>
        <v>-1.1670378769122198</v>
      </c>
      <c r="F74">
        <f>F66-G57*LN(F66)</f>
        <v>-36.680054308937187</v>
      </c>
      <c r="G74">
        <f>G66-H57*LN(G66)</f>
        <v>-10.762691604357444</v>
      </c>
      <c r="H74">
        <f>H66-I57*LN(H66)</f>
        <v>1.2668748756956978</v>
      </c>
      <c r="I74">
        <f>SUM(D74:H74)</f>
        <v>-60.36875984445161</v>
      </c>
      <c r="N74">
        <v>0.72499999999999998</v>
      </c>
      <c r="O74">
        <f t="shared" ref="O74:O89" si="14">LN(N74/(1-N74))</f>
        <v>0.96940055718810347</v>
      </c>
    </row>
    <row r="75" spans="3:15" x14ac:dyDescent="0.3">
      <c r="C75">
        <v>2013</v>
      </c>
      <c r="E75">
        <f>E67-F58*LN(E67)</f>
        <v>-6.2660653870387026</v>
      </c>
      <c r="F75">
        <f>F67-G58*LN(F67)</f>
        <v>-39.864949745608044</v>
      </c>
      <c r="G75">
        <f>G67-H58*LN(G67)</f>
        <v>-12.768484163542142</v>
      </c>
      <c r="H75">
        <f>H67-I58*LN(H67)</f>
        <v>-10.118024796963773</v>
      </c>
      <c r="I75">
        <f t="shared" ref="I75:I77" si="15">SUM(D75:H75)</f>
        <v>-69.017524093152659</v>
      </c>
      <c r="N75">
        <v>0.73</v>
      </c>
      <c r="O75">
        <f t="shared" si="14"/>
        <v>0.99462257514406194</v>
      </c>
    </row>
    <row r="76" spans="3:15" x14ac:dyDescent="0.3">
      <c r="C76">
        <v>2014</v>
      </c>
      <c r="F76">
        <f>F68-G59*LN(F68)</f>
        <v>-227.36639560847124</v>
      </c>
      <c r="G76">
        <f t="shared" ref="G76:H76" si="16">G68-H59*LN(G68)</f>
        <v>-55.201884877531299</v>
      </c>
      <c r="H76">
        <f t="shared" si="16"/>
        <v>-55.256600980330354</v>
      </c>
      <c r="I76">
        <f t="shared" si="15"/>
        <v>-337.8248814663329</v>
      </c>
      <c r="N76">
        <v>0.73499999999999999</v>
      </c>
      <c r="O76">
        <f t="shared" si="14"/>
        <v>1.0201406732266143</v>
      </c>
    </row>
    <row r="77" spans="3:15" x14ac:dyDescent="0.3">
      <c r="C77">
        <v>2015</v>
      </c>
      <c r="G77">
        <f>G69-H60*LN(G69)</f>
        <v>-45.881046545738172</v>
      </c>
      <c r="H77">
        <f>H69-I60*LN(H69)</f>
        <v>-20.208196576839129</v>
      </c>
      <c r="I77">
        <f t="shared" si="15"/>
        <v>-66.089243122577301</v>
      </c>
      <c r="N77">
        <v>0.74</v>
      </c>
      <c r="O77">
        <f t="shared" si="14"/>
        <v>1.0459685551826876</v>
      </c>
    </row>
    <row r="78" spans="3:15" x14ac:dyDescent="0.3">
      <c r="N78">
        <v>0.745</v>
      </c>
      <c r="O78">
        <f t="shared" si="14"/>
        <v>1.0721206732211332</v>
      </c>
    </row>
    <row r="79" spans="3:15" x14ac:dyDescent="0.3">
      <c r="C79" t="s">
        <v>22</v>
      </c>
      <c r="D79">
        <f>SUM(D74:D77)</f>
        <v>-13.025850929940461</v>
      </c>
      <c r="E79">
        <f t="shared" ref="E79:H79" si="17">SUM(E74:E77)</f>
        <v>-7.4331032639509225</v>
      </c>
      <c r="F79">
        <f t="shared" si="17"/>
        <v>-303.91139966301648</v>
      </c>
      <c r="G79">
        <f t="shared" si="17"/>
        <v>-124.61410719116905</v>
      </c>
      <c r="H79">
        <f t="shared" si="17"/>
        <v>-84.31594747843755</v>
      </c>
      <c r="I79">
        <f>SUM(I74:I77)</f>
        <v>-533.3004085265145</v>
      </c>
      <c r="N79">
        <v>0.75</v>
      </c>
      <c r="O79">
        <f t="shared" si="14"/>
        <v>1.0986122886681098</v>
      </c>
    </row>
    <row r="80" spans="3:15" x14ac:dyDescent="0.3">
      <c r="N80">
        <v>0.755</v>
      </c>
      <c r="O80">
        <f t="shared" si="14"/>
        <v>1.1254595387042978</v>
      </c>
    </row>
    <row r="81" spans="14:15" x14ac:dyDescent="0.3">
      <c r="N81">
        <v>0.76</v>
      </c>
      <c r="O81">
        <f t="shared" si="14"/>
        <v>1.1526795099383855</v>
      </c>
    </row>
    <row r="82" spans="14:15" x14ac:dyDescent="0.3">
      <c r="N82">
        <v>0.76500000000000001</v>
      </c>
      <c r="O82">
        <f t="shared" si="14"/>
        <v>1.1802903196823771</v>
      </c>
    </row>
    <row r="83" spans="14:15" x14ac:dyDescent="0.3">
      <c r="N83">
        <v>0.77</v>
      </c>
      <c r="O83">
        <f t="shared" si="14"/>
        <v>1.2083112059245342</v>
      </c>
    </row>
    <row r="84" spans="14:15" x14ac:dyDescent="0.3">
      <c r="N84">
        <v>0.77500000000000002</v>
      </c>
      <c r="O84">
        <f t="shared" si="14"/>
        <v>1.2367626271489272</v>
      </c>
    </row>
    <row r="85" spans="14:15" x14ac:dyDescent="0.3">
      <c r="N85">
        <v>0.78</v>
      </c>
      <c r="O85">
        <f t="shared" si="14"/>
        <v>1.2656663733312761</v>
      </c>
    </row>
    <row r="86" spans="14:15" x14ac:dyDescent="0.3">
      <c r="N86">
        <v>0.78500000000000003</v>
      </c>
      <c r="O86">
        <f t="shared" si="14"/>
        <v>1.2950456896547458</v>
      </c>
    </row>
    <row r="87" spans="14:15" x14ac:dyDescent="0.3">
      <c r="N87">
        <v>0.79</v>
      </c>
      <c r="O87">
        <f t="shared" si="14"/>
        <v>1.3249254147435987</v>
      </c>
    </row>
    <row r="88" spans="14:15" x14ac:dyDescent="0.3">
      <c r="N88">
        <v>0.79500000000000004</v>
      </c>
      <c r="O88">
        <f t="shared" si="14"/>
        <v>1.355332135515924</v>
      </c>
    </row>
    <row r="89" spans="14:15" x14ac:dyDescent="0.3">
      <c r="N89">
        <v>0.8</v>
      </c>
      <c r="O89">
        <f t="shared" si="14"/>
        <v>1.3862943611198908</v>
      </c>
    </row>
  </sheetData>
  <mergeCells count="5">
    <mergeCell ref="P10:U10"/>
    <mergeCell ref="AC10:AH10"/>
    <mergeCell ref="BL10:BQ10"/>
    <mergeCell ref="G17:L17"/>
    <mergeCell ref="E55:J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</dc:creator>
  <cp:lastModifiedBy>UF</cp:lastModifiedBy>
  <dcterms:created xsi:type="dcterms:W3CDTF">2017-11-12T16:22:02Z</dcterms:created>
  <dcterms:modified xsi:type="dcterms:W3CDTF">2017-11-12T18:12:05Z</dcterms:modified>
</cp:coreProperties>
</file>