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F\Desktop\"/>
    </mc:Choice>
  </mc:AlternateContent>
  <bookViews>
    <workbookView xWindow="0" yWindow="0" windowWidth="6960" windowHeight="10368" activeTab="1"/>
  </bookViews>
  <sheets>
    <sheet name="Sheet1" sheetId="1" r:id="rId1"/>
    <sheet name="Sheet3" sheetId="3" r:id="rId2"/>
    <sheet name="Sheet2" sheetId="4" r:id="rId3"/>
  </sheets>
  <definedNames>
    <definedName name="br" localSheetId="1">Sheet3!$B$3</definedName>
    <definedName name="br">Sheet1!$B$3</definedName>
    <definedName name="br5plus">Sheet1!$B$3</definedName>
    <definedName name="brmax">#REF!</definedName>
    <definedName name="brslp">#REF!</definedName>
    <definedName name="disc">Sheet1!$B$43</definedName>
    <definedName name="heq" localSheetId="1">Sheet3!$B$9</definedName>
    <definedName name="heq">Sheet1!$B$9</definedName>
    <definedName name="hr">Sheet1!$B$7</definedName>
    <definedName name="hreq" localSheetId="1">Sheet3!$B$7</definedName>
    <definedName name="hreq">Sheet1!$B$7</definedName>
    <definedName name="lambda">Sheet3!$B$10</definedName>
    <definedName name="neq" localSheetId="1">Sheet3!$B$8</definedName>
    <definedName name="neq">Sheet1!$B$8</definedName>
    <definedName name="s">Sheet1!$B$10</definedName>
    <definedName name="sa">#REF!</definedName>
    <definedName name="Sas" localSheetId="1">Sheet3!$B$1</definedName>
    <definedName name="Sas">Sheet1!$B$1</definedName>
    <definedName name="Saw" localSheetId="1">Sheet3!$B$2</definedName>
    <definedName name="Saw">Sheet1!$B$2</definedName>
    <definedName name="sj">#REF!</definedName>
    <definedName name="Sjmax">Sheet1!$B$5</definedName>
    <definedName name="Sjs" localSheetId="1">Sheet3!$B$4</definedName>
    <definedName name="Sjs">Sheet1!$B$4</definedName>
    <definedName name="Sjslope">Sheet1!$B$6</definedName>
    <definedName name="Sjw">Sheet1!$B$5</definedName>
    <definedName name="Sjwmax">Sheet3!$B$5</definedName>
    <definedName name="Sjwslp" localSheetId="1">Sheet3!$B$6</definedName>
    <definedName name="Sjwslp">Sheet1!$B$6</definedName>
    <definedName name="solver_adj" localSheetId="0" hidden="1">Sheet1!$B$7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Sheet1!$B$7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Sheet1!$J$1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hs1" localSheetId="0" hidden="1">0.999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  <definedName name="Total_Harvest">Sheet1!$B$41</definedName>
    <definedName name="Total_value">Sheet1!$B$42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3" l="1"/>
  <c r="B10" i="3"/>
  <c r="H1" i="3"/>
  <c r="H4" i="4"/>
  <c r="H3" i="4"/>
  <c r="H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2" i="4"/>
  <c r="E3" i="4"/>
  <c r="E4" i="4"/>
  <c r="E5" i="4" s="1"/>
  <c r="E6" i="4" s="1"/>
  <c r="E7" i="4" s="1"/>
  <c r="E8" i="4" s="1"/>
  <c r="E9" i="4" s="1"/>
  <c r="E10" i="4" s="1"/>
  <c r="E11" i="4" s="1"/>
  <c r="E12" i="4" s="1"/>
  <c r="E13" i="4" s="1"/>
  <c r="E14" i="4" s="1"/>
  <c r="E15" i="4" s="1"/>
  <c r="E16" i="4" s="1"/>
  <c r="E17" i="4" s="1"/>
  <c r="E18" i="4" s="1"/>
  <c r="E19" i="4" s="1"/>
  <c r="E20" i="4" s="1"/>
  <c r="E21" i="4" s="1"/>
  <c r="E22" i="4" s="1"/>
  <c r="E23" i="4" s="1"/>
  <c r="E24" i="4" s="1"/>
  <c r="E25" i="4" s="1"/>
  <c r="E26" i="4" s="1"/>
  <c r="E27" i="4" s="1"/>
  <c r="E28" i="4" s="1"/>
  <c r="E29" i="4" s="1"/>
  <c r="E30" i="4" s="1"/>
  <c r="E31" i="4" s="1"/>
  <c r="E32" i="4" s="1"/>
  <c r="E33" i="4" s="1"/>
  <c r="E34" i="4" s="1"/>
  <c r="E35" i="4" s="1"/>
  <c r="E36" i="4" s="1"/>
  <c r="E37" i="4" s="1"/>
  <c r="E38" i="4" s="1"/>
  <c r="E39" i="4" s="1"/>
  <c r="E40" i="4" s="1"/>
  <c r="E41" i="4" s="1"/>
  <c r="E42" i="4" s="1"/>
  <c r="E43" i="4" s="1"/>
  <c r="E44" i="4" s="1"/>
  <c r="E45" i="4" s="1"/>
  <c r="E46" i="4" s="1"/>
  <c r="E47" i="4" s="1"/>
  <c r="E48" i="4" s="1"/>
  <c r="E49" i="4" s="1"/>
  <c r="E50" i="4" s="1"/>
  <c r="E51" i="4" s="1"/>
  <c r="B9" i="3" l="1"/>
  <c r="I1" i="3" s="1"/>
  <c r="T23" i="1"/>
  <c r="T24" i="1" s="1"/>
  <c r="B11" i="1"/>
  <c r="B10" i="1"/>
  <c r="E3" i="1" s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F41" i="1" s="1"/>
  <c r="F2" i="1" l="1"/>
  <c r="F38" i="1"/>
  <c r="F34" i="1"/>
  <c r="F30" i="1"/>
  <c r="F26" i="1"/>
  <c r="F22" i="1"/>
  <c r="F18" i="1"/>
  <c r="F14" i="1"/>
  <c r="F10" i="1"/>
  <c r="F6" i="1"/>
  <c r="F40" i="1"/>
  <c r="F36" i="1"/>
  <c r="F32" i="1"/>
  <c r="F28" i="1"/>
  <c r="F24" i="1"/>
  <c r="F20" i="1"/>
  <c r="F16" i="1"/>
  <c r="F12" i="1"/>
  <c r="F8" i="1"/>
  <c r="F4" i="1"/>
  <c r="F39" i="1"/>
  <c r="F37" i="1"/>
  <c r="F35" i="1"/>
  <c r="F33" i="1"/>
  <c r="F31" i="1"/>
  <c r="F29" i="1"/>
  <c r="F27" i="1"/>
  <c r="F25" i="1"/>
  <c r="F23" i="1"/>
  <c r="F21" i="1"/>
  <c r="F19" i="1"/>
  <c r="F17" i="1"/>
  <c r="F15" i="1"/>
  <c r="F13" i="1"/>
  <c r="F11" i="1"/>
  <c r="F9" i="1"/>
  <c r="F7" i="1"/>
  <c r="F5" i="1"/>
  <c r="F3" i="1"/>
  <c r="B8" i="1" l="1"/>
  <c r="B7" i="1"/>
</calcChain>
</file>

<file path=xl/sharedStrings.xml><?xml version="1.0" encoding="utf-8"?>
<sst xmlns="http://schemas.openxmlformats.org/spreadsheetml/2006/main" count="69" uniqueCount="57">
  <si>
    <t>Sas</t>
  </si>
  <si>
    <t>Saw</t>
  </si>
  <si>
    <t>br</t>
  </si>
  <si>
    <t>Sjs</t>
  </si>
  <si>
    <t>N=1t (age) in the spring</t>
  </si>
  <si>
    <t>Nt+1=NtSas(1-hr)Saw+ brNtSjs(Sjwmax-SjwslopebrNt)</t>
  </si>
  <si>
    <t>Balance model ^</t>
  </si>
  <si>
    <t>Issue with the br, because we know the rate of 5+ years</t>
  </si>
  <si>
    <t>Questions are</t>
  </si>
  <si>
    <t>What is the equilibrium</t>
  </si>
  <si>
    <t>What are the time dynamics</t>
  </si>
  <si>
    <t>hreq</t>
  </si>
  <si>
    <t>heq</t>
  </si>
  <si>
    <t>neq</t>
  </si>
  <si>
    <t>Sjmax</t>
  </si>
  <si>
    <t>Sjwslp</t>
  </si>
  <si>
    <t>Do a surviorship curve.</t>
  </si>
  <si>
    <t>br= 20 5+ -&gt; brH?</t>
  </si>
  <si>
    <t>a=reference age= 1</t>
  </si>
  <si>
    <t>la+1=la^+Sa</t>
  </si>
  <si>
    <t>Divide by the sum of survivorship, you get the proportion</t>
  </si>
  <si>
    <t>s</t>
  </si>
  <si>
    <t>Age</t>
  </si>
  <si>
    <t>Survivorship</t>
  </si>
  <si>
    <t>Survivorship towards the end is 2.73 (e11)</t>
  </si>
  <si>
    <t>Proportions at age</t>
  </si>
  <si>
    <t>About 1% of the popoulation is 11 years old, but the probability of observing a 40 year old is very low</t>
  </si>
  <si>
    <t>Balance model to figure out the br for 1+ years, not only br for 5+ years</t>
  </si>
  <si>
    <t>^ changing the br, since we want br at 1+ not 5+ years</t>
  </si>
  <si>
    <t>Nt+1= Nt*Sas*Saw(1-hr)+brNtSjs(Sjmax-SjslpNtbr)</t>
  </si>
  <si>
    <t>Cross out Nt</t>
  </si>
  <si>
    <t>Nt=SasSaw(1-hr)+brSjsSjmax/ brSjsSjslpbr</t>
  </si>
  <si>
    <t>He= hrSasNe</t>
  </si>
  <si>
    <t>^take derivative of this equation, set it =0 to find the hr</t>
  </si>
  <si>
    <t>lambda</t>
  </si>
  <si>
    <t>We can roughly start the population at 2,600, and we can use the lambda in the harvest rate</t>
  </si>
  <si>
    <t>Harvest Rate</t>
  </si>
  <si>
    <t>The optimal is around 0.03, will watch video to finish this excel</t>
  </si>
  <si>
    <t>Total value</t>
  </si>
  <si>
    <t>Total Harvest</t>
  </si>
  <si>
    <t>disc</t>
  </si>
  <si>
    <t>^ discount of what it is worth today compared to what it is worth tomorrow</t>
  </si>
  <si>
    <t>^ use solver, to make the hr&lt; 0.999</t>
  </si>
  <si>
    <t xml:space="preserve">^ the solver will figure out the 0.3 that is the where the graph will show where it's k/2 is, later when it's graphed </t>
  </si>
  <si>
    <t>Don't harvest untilyou get to S* and then harvest once it's at equilibrium</t>
  </si>
  <si>
    <t>Use disc to calcute the discount on the total value, with hr &lt; 0.999</t>
  </si>
  <si>
    <t xml:space="preserve">^ will keep it at a lower and smaller level, around 135 </t>
  </si>
  <si>
    <t xml:space="preserve">^will continue to knock it down, and keep it there </t>
  </si>
  <si>
    <t>^ with a higher discount rate, it all now, because it will be so much lower in the futer</t>
  </si>
  <si>
    <t>^ this is what is happening with hunting whales, worth more now, and they are slow to grow</t>
  </si>
  <si>
    <t>^ what would be optimal in a long term sense, the solver will  help figure out what can be the discount</t>
  </si>
  <si>
    <t>and the harvest rate that can be used to keep the population at a stable level,</t>
  </si>
  <si>
    <t>time dynamic and what would be optimal, table function and solver</t>
  </si>
  <si>
    <t>Sjwmax</t>
  </si>
  <si>
    <t>Time</t>
  </si>
  <si>
    <t>Proportion of age</t>
  </si>
  <si>
    <t>heq=hreq*Sas*neq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</si>
</sst>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topLeftCell="C1" workbookViewId="0">
      <selection activeCell="B10" sqref="B10"/>
    </sheetView>
  </sheetViews>
  <sheetFormatPr defaultRowHeight="14.4" x14ac:dyDescent="0.3"/>
  <cols>
    <col min="1" max="1" width="84.44140625" bestFit="1" customWidth="1"/>
    <col min="6" max="6" width="16.109375" bestFit="1" customWidth="1"/>
    <col min="7" max="7" width="11.44140625" bestFit="1" customWidth="1"/>
  </cols>
  <sheetData>
    <row r="1" spans="1:7" x14ac:dyDescent="0.3">
      <c r="A1" t="s">
        <v>0</v>
      </c>
      <c r="B1">
        <v>0.8</v>
      </c>
      <c r="D1" t="s">
        <v>22</v>
      </c>
      <c r="E1" t="s">
        <v>23</v>
      </c>
      <c r="F1" t="s">
        <v>25</v>
      </c>
      <c r="G1" t="s">
        <v>36</v>
      </c>
    </row>
    <row r="2" spans="1:7" x14ac:dyDescent="0.3">
      <c r="A2" t="s">
        <v>1</v>
      </c>
      <c r="B2">
        <v>0.9</v>
      </c>
      <c r="D2">
        <v>1</v>
      </c>
      <c r="E2">
        <v>1</v>
      </c>
      <c r="F2">
        <f>E2/SUM($E$2:$E$41)</f>
        <v>0.28000055012165614</v>
      </c>
      <c r="G2">
        <v>0</v>
      </c>
    </row>
    <row r="3" spans="1:7" x14ac:dyDescent="0.3">
      <c r="A3" t="s">
        <v>2</v>
      </c>
      <c r="B3">
        <v>5.37</v>
      </c>
      <c r="D3">
        <v>2</v>
      </c>
      <c r="E3">
        <f>E2*$B$10</f>
        <v>0.72000000000000008</v>
      </c>
      <c r="F3">
        <f t="shared" ref="F3:F41" si="0">E3/SUM($E$2:$E$41)</f>
        <v>0.20160039608759248</v>
      </c>
      <c r="G3">
        <v>2E-3</v>
      </c>
    </row>
    <row r="4" spans="1:7" x14ac:dyDescent="0.3">
      <c r="A4" t="s">
        <v>3</v>
      </c>
      <c r="B4">
        <v>0.2</v>
      </c>
      <c r="D4">
        <v>3</v>
      </c>
      <c r="E4">
        <f t="shared" ref="E4:E41" si="1">E3*$B$10</f>
        <v>0.51840000000000008</v>
      </c>
      <c r="F4">
        <f t="shared" si="0"/>
        <v>0.14515228518306658</v>
      </c>
      <c r="G4">
        <v>4.0000000000000001E-3</v>
      </c>
    </row>
    <row r="5" spans="1:7" x14ac:dyDescent="0.3">
      <c r="A5" t="s">
        <v>14</v>
      </c>
      <c r="B5">
        <v>0.3</v>
      </c>
      <c r="D5">
        <v>4</v>
      </c>
      <c r="E5">
        <f t="shared" si="1"/>
        <v>0.37324800000000008</v>
      </c>
      <c r="F5">
        <f t="shared" si="0"/>
        <v>0.10450964533180794</v>
      </c>
      <c r="G5">
        <v>6.0000000000000001E-3</v>
      </c>
    </row>
    <row r="6" spans="1:7" x14ac:dyDescent="0.3">
      <c r="A6" t="s">
        <v>15</v>
      </c>
      <c r="B6" s="1">
        <v>6.7000000000000002E-6</v>
      </c>
      <c r="D6">
        <v>5</v>
      </c>
      <c r="E6">
        <f t="shared" si="1"/>
        <v>0.26873856000000007</v>
      </c>
      <c r="F6">
        <f t="shared" si="0"/>
        <v>7.5246944638901719E-2</v>
      </c>
      <c r="G6">
        <v>8.0000000000000002E-3</v>
      </c>
    </row>
    <row r="7" spans="1:7" x14ac:dyDescent="0.3">
      <c r="A7" t="s">
        <v>11</v>
      </c>
      <c r="B7">
        <f ca="1">(Sas*Saw*(1-hreq)+br*Sjs*Sjwmax)/(br*Sjs*sjwslop*br)</f>
        <v>0</v>
      </c>
      <c r="D7">
        <v>6</v>
      </c>
      <c r="E7">
        <f t="shared" si="1"/>
        <v>0.19349176320000008</v>
      </c>
      <c r="F7">
        <f t="shared" si="0"/>
        <v>5.4177800140009252E-2</v>
      </c>
      <c r="G7">
        <v>0.01</v>
      </c>
    </row>
    <row r="8" spans="1:7" x14ac:dyDescent="0.3">
      <c r="A8" t="s">
        <v>13</v>
      </c>
      <c r="B8" t="e">
        <f>(Sas*Saw*(1-heq)+(br*Sjs*Sjmax-1)/(br*Sjs*Sjwslp*br))</f>
        <v>#VALUE!</v>
      </c>
      <c r="D8">
        <v>7</v>
      </c>
      <c r="E8">
        <f t="shared" si="1"/>
        <v>0.13931406950400008</v>
      </c>
      <c r="F8">
        <f t="shared" si="0"/>
        <v>3.9008016100806661E-2</v>
      </c>
      <c r="G8">
        <v>1.2E-2</v>
      </c>
    </row>
    <row r="9" spans="1:7" x14ac:dyDescent="0.3">
      <c r="A9" t="s">
        <v>12</v>
      </c>
      <c r="B9" t="s">
        <v>56</v>
      </c>
      <c r="D9">
        <v>8</v>
      </c>
      <c r="E9">
        <f t="shared" si="1"/>
        <v>0.10030613004288007</v>
      </c>
      <c r="F9">
        <f t="shared" si="0"/>
        <v>2.8085771592580803E-2</v>
      </c>
      <c r="G9">
        <v>1.4E-2</v>
      </c>
    </row>
    <row r="10" spans="1:7" x14ac:dyDescent="0.3">
      <c r="A10" t="s">
        <v>21</v>
      </c>
      <c r="B10">
        <f>Sas*Saw</f>
        <v>0.72000000000000008</v>
      </c>
      <c r="D10">
        <v>9</v>
      </c>
      <c r="E10">
        <f t="shared" si="1"/>
        <v>7.2220413630873656E-2</v>
      </c>
      <c r="F10">
        <f t="shared" si="0"/>
        <v>2.0221755546658178E-2</v>
      </c>
      <c r="G10">
        <v>1.6E-2</v>
      </c>
    </row>
    <row r="11" spans="1:7" x14ac:dyDescent="0.3">
      <c r="A11" t="s">
        <v>34</v>
      </c>
      <c r="B11">
        <f>(Sas*Saw+br*Sjs*Sjmax)</f>
        <v>1.0422</v>
      </c>
      <c r="D11">
        <v>10</v>
      </c>
      <c r="E11">
        <f t="shared" si="1"/>
        <v>5.1998697814229042E-2</v>
      </c>
      <c r="F11">
        <f t="shared" si="0"/>
        <v>1.4559663993593892E-2</v>
      </c>
      <c r="G11">
        <v>1.7999999999999999E-2</v>
      </c>
    </row>
    <row r="12" spans="1:7" x14ac:dyDescent="0.3">
      <c r="D12">
        <v>11</v>
      </c>
      <c r="E12">
        <f t="shared" si="1"/>
        <v>3.7439062426244916E-2</v>
      </c>
      <c r="F12">
        <f t="shared" si="0"/>
        <v>1.0482958075387605E-2</v>
      </c>
      <c r="G12">
        <v>0.02</v>
      </c>
    </row>
    <row r="13" spans="1:7" x14ac:dyDescent="0.3">
      <c r="A13" t="s">
        <v>4</v>
      </c>
      <c r="D13">
        <v>12</v>
      </c>
      <c r="E13">
        <f t="shared" si="1"/>
        <v>2.6956124946896344E-2</v>
      </c>
      <c r="F13">
        <f t="shared" si="0"/>
        <v>7.547729814279076E-3</v>
      </c>
      <c r="G13">
        <v>2.1999999999999999E-2</v>
      </c>
    </row>
    <row r="14" spans="1:7" x14ac:dyDescent="0.3">
      <c r="A14" t="s">
        <v>5</v>
      </c>
      <c r="D14">
        <v>13</v>
      </c>
      <c r="E14">
        <f t="shared" si="1"/>
        <v>1.940840996176537E-2</v>
      </c>
      <c r="F14">
        <f t="shared" si="0"/>
        <v>5.4343654662809358E-3</v>
      </c>
      <c r="G14">
        <v>2.4E-2</v>
      </c>
    </row>
    <row r="15" spans="1:7" x14ac:dyDescent="0.3">
      <c r="A15" t="s">
        <v>6</v>
      </c>
      <c r="D15">
        <v>14</v>
      </c>
      <c r="E15">
        <f t="shared" si="1"/>
        <v>1.3974055172471068E-2</v>
      </c>
      <c r="F15">
        <f t="shared" si="0"/>
        <v>3.9127431357222735E-3</v>
      </c>
      <c r="G15">
        <v>2.5999999999999999E-2</v>
      </c>
    </row>
    <row r="16" spans="1:7" x14ac:dyDescent="0.3">
      <c r="D16">
        <v>15</v>
      </c>
      <c r="E16">
        <f t="shared" si="1"/>
        <v>1.0061319724179171E-2</v>
      </c>
      <c r="F16">
        <f t="shared" si="0"/>
        <v>2.8171750577200378E-3</v>
      </c>
      <c r="G16">
        <v>2.8000000000000001E-2</v>
      </c>
    </row>
    <row r="17" spans="1:21" x14ac:dyDescent="0.3">
      <c r="A17" t="s">
        <v>7</v>
      </c>
      <c r="D17">
        <v>16</v>
      </c>
      <c r="E17">
        <f t="shared" si="1"/>
        <v>7.2441502014090036E-3</v>
      </c>
      <c r="F17">
        <f t="shared" si="0"/>
        <v>2.0283660415584275E-3</v>
      </c>
      <c r="G17">
        <v>0.03</v>
      </c>
    </row>
    <row r="18" spans="1:21" x14ac:dyDescent="0.3">
      <c r="A18" t="s">
        <v>17</v>
      </c>
      <c r="D18">
        <v>17</v>
      </c>
      <c r="E18">
        <f t="shared" si="1"/>
        <v>5.2157881450144829E-3</v>
      </c>
      <c r="F18">
        <f t="shared" si="0"/>
        <v>1.4604235499220677E-3</v>
      </c>
      <c r="G18">
        <v>3.2000000000000001E-2</v>
      </c>
    </row>
    <row r="19" spans="1:21" x14ac:dyDescent="0.3">
      <c r="A19" t="s">
        <v>16</v>
      </c>
      <c r="D19">
        <v>18</v>
      </c>
      <c r="E19">
        <f t="shared" si="1"/>
        <v>3.755367464410428E-3</v>
      </c>
      <c r="F19">
        <f t="shared" si="0"/>
        <v>1.0515049559438889E-3</v>
      </c>
      <c r="G19">
        <v>3.4000000000000002E-2</v>
      </c>
    </row>
    <row r="20" spans="1:21" x14ac:dyDescent="0.3">
      <c r="A20" t="s">
        <v>18</v>
      </c>
      <c r="D20">
        <v>19</v>
      </c>
      <c r="E20">
        <f t="shared" si="1"/>
        <v>2.7038645743755084E-3</v>
      </c>
      <c r="F20">
        <f t="shared" si="0"/>
        <v>7.570835682796E-4</v>
      </c>
      <c r="G20">
        <v>3.5999999999999997E-2</v>
      </c>
    </row>
    <row r="21" spans="1:21" x14ac:dyDescent="0.3">
      <c r="A21" t="s">
        <v>19</v>
      </c>
      <c r="D21">
        <v>20</v>
      </c>
      <c r="E21">
        <f t="shared" si="1"/>
        <v>1.9467824935503661E-3</v>
      </c>
      <c r="F21">
        <f t="shared" si="0"/>
        <v>5.451001691613121E-4</v>
      </c>
      <c r="G21">
        <v>3.7999999999999999E-2</v>
      </c>
    </row>
    <row r="22" spans="1:21" x14ac:dyDescent="0.3">
      <c r="A22" t="s">
        <v>20</v>
      </c>
      <c r="D22">
        <v>21</v>
      </c>
      <c r="E22">
        <f t="shared" si="1"/>
        <v>1.4016833953562637E-3</v>
      </c>
      <c r="F22">
        <f t="shared" si="0"/>
        <v>3.9247212179614472E-4</v>
      </c>
      <c r="G22">
        <v>0.04</v>
      </c>
    </row>
    <row r="23" spans="1:21" x14ac:dyDescent="0.3">
      <c r="A23" t="s">
        <v>24</v>
      </c>
      <c r="D23">
        <v>22</v>
      </c>
      <c r="E23">
        <f t="shared" si="1"/>
        <v>1.00921204465651E-3</v>
      </c>
      <c r="F23">
        <f t="shared" si="0"/>
        <v>2.8257992769322425E-4</v>
      </c>
      <c r="G23">
        <v>4.2000000000000003E-2</v>
      </c>
      <c r="T23" t="e">
        <f>SUM(R27:R62)/SUM(R23:R62)</f>
        <v>#DIV/0!</v>
      </c>
    </row>
    <row r="24" spans="1:21" x14ac:dyDescent="0.3">
      <c r="D24">
        <v>23</v>
      </c>
      <c r="E24">
        <f>E23*$B$10</f>
        <v>7.266326721526873E-4</v>
      </c>
      <c r="F24">
        <f t="shared" si="0"/>
        <v>2.0345754793912147E-4</v>
      </c>
      <c r="G24">
        <v>4.3999999999999997E-2</v>
      </c>
      <c r="T24" t="e">
        <f>20*T23</f>
        <v>#DIV/0!</v>
      </c>
      <c r="U24" t="s">
        <v>27</v>
      </c>
    </row>
    <row r="25" spans="1:21" x14ac:dyDescent="0.3">
      <c r="A25" t="s">
        <v>26</v>
      </c>
      <c r="D25">
        <v>24</v>
      </c>
      <c r="E25">
        <f t="shared" si="1"/>
        <v>5.2317552394993494E-4</v>
      </c>
      <c r="F25">
        <f t="shared" si="0"/>
        <v>1.4648943451616749E-4</v>
      </c>
      <c r="G25">
        <v>4.5999999999999999E-2</v>
      </c>
      <c r="T25" t="s">
        <v>28</v>
      </c>
    </row>
    <row r="26" spans="1:21" x14ac:dyDescent="0.3">
      <c r="D26">
        <v>25</v>
      </c>
      <c r="E26">
        <f t="shared" si="1"/>
        <v>3.7668637724395319E-4</v>
      </c>
      <c r="F26">
        <f t="shared" si="0"/>
        <v>1.054723928516406E-4</v>
      </c>
      <c r="G26">
        <v>4.8000000000000001E-2</v>
      </c>
    </row>
    <row r="27" spans="1:21" x14ac:dyDescent="0.3">
      <c r="A27" t="s">
        <v>8</v>
      </c>
      <c r="D27">
        <v>26</v>
      </c>
      <c r="E27">
        <f t="shared" si="1"/>
        <v>2.7121419161564635E-4</v>
      </c>
      <c r="F27">
        <f t="shared" si="0"/>
        <v>7.5940122853181249E-5</v>
      </c>
      <c r="G27">
        <v>0.05</v>
      </c>
    </row>
    <row r="28" spans="1:21" x14ac:dyDescent="0.3">
      <c r="A28" t="s">
        <v>9</v>
      </c>
      <c r="D28">
        <v>27</v>
      </c>
      <c r="E28">
        <f t="shared" si="1"/>
        <v>1.9527421796326538E-4</v>
      </c>
      <c r="F28">
        <f t="shared" si="0"/>
        <v>5.4676888454290501E-5</v>
      </c>
      <c r="G28">
        <v>5.1999999999999998E-2</v>
      </c>
    </row>
    <row r="29" spans="1:21" x14ac:dyDescent="0.3">
      <c r="A29" t="s">
        <v>10</v>
      </c>
      <c r="D29">
        <v>28</v>
      </c>
      <c r="E29">
        <f t="shared" si="1"/>
        <v>1.4059743693355109E-4</v>
      </c>
      <c r="F29">
        <f t="shared" si="0"/>
        <v>3.9367359687089166E-5</v>
      </c>
      <c r="G29">
        <v>5.3999999999999999E-2</v>
      </c>
    </row>
    <row r="30" spans="1:21" x14ac:dyDescent="0.3">
      <c r="D30">
        <v>29</v>
      </c>
      <c r="E30">
        <f t="shared" si="1"/>
        <v>1.012301545921568E-4</v>
      </c>
      <c r="F30">
        <f t="shared" si="0"/>
        <v>2.8344498974704205E-5</v>
      </c>
      <c r="G30">
        <v>5.6000000000000001E-2</v>
      </c>
    </row>
    <row r="31" spans="1:21" x14ac:dyDescent="0.3">
      <c r="A31" t="s">
        <v>29</v>
      </c>
      <c r="D31">
        <v>30</v>
      </c>
      <c r="E31">
        <f t="shared" si="1"/>
        <v>7.2885711306352907E-5</v>
      </c>
      <c r="F31">
        <f t="shared" si="0"/>
        <v>2.040803926178703E-5</v>
      </c>
      <c r="G31">
        <v>5.8000000000000003E-2</v>
      </c>
    </row>
    <row r="32" spans="1:21" x14ac:dyDescent="0.3">
      <c r="A32" t="s">
        <v>30</v>
      </c>
      <c r="D32">
        <v>31</v>
      </c>
      <c r="E32">
        <f t="shared" si="1"/>
        <v>5.2477712140574096E-5</v>
      </c>
      <c r="F32">
        <f t="shared" si="0"/>
        <v>1.4693788268486661E-5</v>
      </c>
      <c r="G32">
        <v>0.06</v>
      </c>
    </row>
    <row r="33" spans="1:7" x14ac:dyDescent="0.3">
      <c r="A33" t="s">
        <v>31</v>
      </c>
      <c r="D33">
        <v>32</v>
      </c>
      <c r="E33">
        <f t="shared" si="1"/>
        <v>3.7783952741213356E-5</v>
      </c>
      <c r="F33">
        <f t="shared" si="0"/>
        <v>1.0579527553310398E-5</v>
      </c>
      <c r="G33">
        <v>6.2E-2</v>
      </c>
    </row>
    <row r="34" spans="1:7" x14ac:dyDescent="0.3">
      <c r="A34" t="s">
        <v>32</v>
      </c>
      <c r="D34">
        <v>33</v>
      </c>
      <c r="E34">
        <f t="shared" si="1"/>
        <v>2.7204445973673619E-5</v>
      </c>
      <c r="F34">
        <f t="shared" si="0"/>
        <v>7.6172598383834875E-6</v>
      </c>
      <c r="G34">
        <v>6.4000000000000001E-2</v>
      </c>
    </row>
    <row r="35" spans="1:7" x14ac:dyDescent="0.3">
      <c r="A35" t="s">
        <v>33</v>
      </c>
      <c r="D35">
        <v>34</v>
      </c>
      <c r="E35">
        <f t="shared" si="1"/>
        <v>1.9587201101045007E-5</v>
      </c>
      <c r="F35">
        <f t="shared" si="0"/>
        <v>5.4844270836361112E-6</v>
      </c>
      <c r="G35">
        <v>6.6000000000000003E-2</v>
      </c>
    </row>
    <row r="36" spans="1:7" x14ac:dyDescent="0.3">
      <c r="D36">
        <v>35</v>
      </c>
      <c r="E36">
        <f t="shared" si="1"/>
        <v>1.4102784792752407E-5</v>
      </c>
      <c r="F36">
        <f t="shared" si="0"/>
        <v>3.948787500218001E-6</v>
      </c>
      <c r="G36">
        <v>6.8000000000000005E-2</v>
      </c>
    </row>
    <row r="37" spans="1:7" x14ac:dyDescent="0.3">
      <c r="A37" t="s">
        <v>35</v>
      </c>
      <c r="D37">
        <v>36</v>
      </c>
      <c r="E37">
        <f t="shared" si="1"/>
        <v>1.0154005050781734E-5</v>
      </c>
      <c r="F37">
        <f t="shared" si="0"/>
        <v>2.8431270001569608E-6</v>
      </c>
      <c r="G37">
        <v>7.0000000000000007E-2</v>
      </c>
    </row>
    <row r="38" spans="1:7" x14ac:dyDescent="0.3">
      <c r="D38">
        <v>37</v>
      </c>
      <c r="E38">
        <f t="shared" si="1"/>
        <v>7.3108836365628493E-6</v>
      </c>
      <c r="F38">
        <f t="shared" si="0"/>
        <v>2.0470514401130119E-6</v>
      </c>
      <c r="G38">
        <v>7.1999999999999995E-2</v>
      </c>
    </row>
    <row r="39" spans="1:7" x14ac:dyDescent="0.3">
      <c r="A39" t="s">
        <v>37</v>
      </c>
      <c r="D39">
        <v>38</v>
      </c>
      <c r="E39">
        <f t="shared" si="1"/>
        <v>5.2638362183252524E-6</v>
      </c>
      <c r="F39">
        <f t="shared" si="0"/>
        <v>1.4738770368813688E-6</v>
      </c>
      <c r="G39">
        <v>7.3999999999999996E-2</v>
      </c>
    </row>
    <row r="40" spans="1:7" x14ac:dyDescent="0.3">
      <c r="D40">
        <v>39</v>
      </c>
      <c r="E40">
        <f t="shared" si="1"/>
        <v>3.789962077194182E-6</v>
      </c>
      <c r="F40">
        <f t="shared" si="0"/>
        <v>1.0611914665545856E-6</v>
      </c>
      <c r="G40">
        <v>7.5999999999999998E-2</v>
      </c>
    </row>
    <row r="41" spans="1:7" x14ac:dyDescent="0.3">
      <c r="A41" t="s">
        <v>39</v>
      </c>
      <c r="B41">
        <v>84.43</v>
      </c>
      <c r="D41">
        <v>40</v>
      </c>
      <c r="E41">
        <f t="shared" si="1"/>
        <v>2.7287726955798112E-6</v>
      </c>
      <c r="F41">
        <f t="shared" si="0"/>
        <v>7.6405785591930172E-7</v>
      </c>
      <c r="G41">
        <v>7.8E-2</v>
      </c>
    </row>
    <row r="42" spans="1:7" x14ac:dyDescent="0.3">
      <c r="A42" t="s">
        <v>38</v>
      </c>
      <c r="B42">
        <v>26.46</v>
      </c>
    </row>
    <row r="43" spans="1:7" x14ac:dyDescent="0.3">
      <c r="A43" t="s">
        <v>40</v>
      </c>
      <c r="B43">
        <v>0.03</v>
      </c>
    </row>
    <row r="44" spans="1:7" x14ac:dyDescent="0.3">
      <c r="A44" t="s">
        <v>41</v>
      </c>
    </row>
    <row r="45" spans="1:7" x14ac:dyDescent="0.3">
      <c r="A45" t="s">
        <v>42</v>
      </c>
    </row>
    <row r="46" spans="1:7" x14ac:dyDescent="0.3">
      <c r="A46" t="s">
        <v>43</v>
      </c>
    </row>
    <row r="47" spans="1:7" x14ac:dyDescent="0.3">
      <c r="A47" t="s">
        <v>44</v>
      </c>
    </row>
    <row r="48" spans="1:7" x14ac:dyDescent="0.3">
      <c r="A48" t="s">
        <v>45</v>
      </c>
    </row>
    <row r="49" spans="1:1" x14ac:dyDescent="0.3">
      <c r="A49" t="s">
        <v>46</v>
      </c>
    </row>
    <row r="50" spans="1:1" x14ac:dyDescent="0.3">
      <c r="A50" t="s">
        <v>47</v>
      </c>
    </row>
    <row r="51" spans="1:1" x14ac:dyDescent="0.3">
      <c r="A51" t="s">
        <v>48</v>
      </c>
    </row>
    <row r="52" spans="1:1" x14ac:dyDescent="0.3">
      <c r="A52" t="s">
        <v>49</v>
      </c>
    </row>
    <row r="53" spans="1:1" x14ac:dyDescent="0.3">
      <c r="A53" t="s">
        <v>50</v>
      </c>
    </row>
    <row r="54" spans="1:1" x14ac:dyDescent="0.3">
      <c r="A54" t="s">
        <v>51</v>
      </c>
    </row>
    <row r="55" spans="1:1" x14ac:dyDescent="0.3">
      <c r="A55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activeCell="B8" sqref="A1:B10"/>
    </sheetView>
  </sheetViews>
  <sheetFormatPr defaultRowHeight="14.4" x14ac:dyDescent="0.3"/>
  <cols>
    <col min="5" max="5" width="10.77734375" bestFit="1" customWidth="1"/>
    <col min="6" max="6" width="19.109375" customWidth="1"/>
  </cols>
  <sheetData>
    <row r="1" spans="1:9" x14ac:dyDescent="0.3">
      <c r="A1" t="s">
        <v>0</v>
      </c>
      <c r="B1">
        <v>0.8</v>
      </c>
      <c r="D1" t="s">
        <v>54</v>
      </c>
      <c r="H1">
        <f>neq</f>
        <v>-1754.0751451174988</v>
      </c>
      <c r="I1">
        <f>heq</f>
        <v>-1403.2601160939992</v>
      </c>
    </row>
    <row r="2" spans="1:9" x14ac:dyDescent="0.3">
      <c r="A2" t="s">
        <v>1</v>
      </c>
      <c r="B2">
        <v>0.9</v>
      </c>
      <c r="D2">
        <v>1</v>
      </c>
      <c r="G2" s="2">
        <v>0</v>
      </c>
      <c r="H2">
        <f t="dataTable" ref="H2:I51" dt2D="0" dtr="0" r1="B7"/>
        <v>109.20916365293373</v>
      </c>
      <c r="I2">
        <v>0</v>
      </c>
    </row>
    <row r="3" spans="1:9" x14ac:dyDescent="0.3">
      <c r="A3" t="s">
        <v>2</v>
      </c>
      <c r="B3">
        <v>5.37</v>
      </c>
      <c r="D3">
        <v>2</v>
      </c>
      <c r="G3" s="2">
        <v>2E-3</v>
      </c>
      <c r="H3">
        <v>105.48259503539316</v>
      </c>
      <c r="I3">
        <v>0.16877215205662907</v>
      </c>
    </row>
    <row r="4" spans="1:9" x14ac:dyDescent="0.3">
      <c r="A4" t="s">
        <v>3</v>
      </c>
      <c r="B4">
        <v>0.2</v>
      </c>
      <c r="D4">
        <v>3</v>
      </c>
      <c r="G4" s="2">
        <v>4.0000000000000001E-3</v>
      </c>
      <c r="H4">
        <v>101.75602641785201</v>
      </c>
      <c r="I4">
        <v>0.32561928453712646</v>
      </c>
    </row>
    <row r="5" spans="1:9" x14ac:dyDescent="0.3">
      <c r="A5" t="s">
        <v>53</v>
      </c>
      <c r="B5">
        <v>0.3</v>
      </c>
      <c r="D5">
        <v>4</v>
      </c>
      <c r="G5" s="2">
        <v>6.0000000000000001E-3</v>
      </c>
      <c r="H5">
        <v>98.029457800311448</v>
      </c>
      <c r="I5">
        <v>0.47054139744149498</v>
      </c>
    </row>
    <row r="6" spans="1:9" x14ac:dyDescent="0.3">
      <c r="A6" t="s">
        <v>15</v>
      </c>
      <c r="B6" s="1">
        <v>6.7000000000000002E-5</v>
      </c>
      <c r="D6">
        <v>5</v>
      </c>
      <c r="G6" s="2">
        <v>8.0000000000000002E-3</v>
      </c>
      <c r="H6">
        <v>94.302889182770301</v>
      </c>
      <c r="I6">
        <v>0.60353849076972998</v>
      </c>
    </row>
    <row r="7" spans="1:9" x14ac:dyDescent="0.3">
      <c r="A7" t="s">
        <v>11</v>
      </c>
      <c r="B7">
        <v>1</v>
      </c>
      <c r="D7">
        <v>6</v>
      </c>
      <c r="G7" s="2">
        <v>0.01</v>
      </c>
      <c r="H7">
        <v>90.576320565229722</v>
      </c>
      <c r="I7">
        <v>0.72461056452183781</v>
      </c>
    </row>
    <row r="8" spans="1:9" x14ac:dyDescent="0.3">
      <c r="A8" t="s">
        <v>13</v>
      </c>
      <c r="B8">
        <f>(Sas*Saw*(1-hreq)+br*Sjs*Sjwmax-1)/(br*Sjs*Sjwslp*br)</f>
        <v>-1754.0751451174988</v>
      </c>
      <c r="D8">
        <v>7</v>
      </c>
      <c r="G8" s="2">
        <v>6.0000000000000001E-3</v>
      </c>
      <c r="H8">
        <v>98.029457800311448</v>
      </c>
      <c r="I8">
        <v>0.47054139744149498</v>
      </c>
    </row>
    <row r="9" spans="1:9" x14ac:dyDescent="0.3">
      <c r="A9" t="s">
        <v>12</v>
      </c>
      <c r="B9">
        <f>hreq*Sas*neq</f>
        <v>-1403.2601160939992</v>
      </c>
      <c r="D9">
        <v>8</v>
      </c>
      <c r="G9" s="2">
        <v>7.0000000000000001E-3</v>
      </c>
      <c r="H9">
        <v>96.166173491540874</v>
      </c>
      <c r="I9">
        <v>0.53853057155262896</v>
      </c>
    </row>
    <row r="10" spans="1:9" x14ac:dyDescent="0.3">
      <c r="A10" t="s">
        <v>34</v>
      </c>
      <c r="B10">
        <f>(Sas*Saw+br*Sjs*Sjmax)</f>
        <v>1.0422</v>
      </c>
      <c r="D10">
        <v>9</v>
      </c>
      <c r="G10" s="2">
        <v>8.0000000000000002E-3</v>
      </c>
      <c r="H10">
        <v>94.302889182770301</v>
      </c>
      <c r="I10">
        <v>0.60353849076972998</v>
      </c>
    </row>
    <row r="11" spans="1:9" x14ac:dyDescent="0.3">
      <c r="D11">
        <v>10</v>
      </c>
      <c r="G11" s="2">
        <v>0.01</v>
      </c>
      <c r="H11">
        <v>90.576320565229722</v>
      </c>
      <c r="I11">
        <v>0.72461056452183781</v>
      </c>
    </row>
    <row r="12" spans="1:9" x14ac:dyDescent="0.3">
      <c r="D12">
        <v>11</v>
      </c>
      <c r="G12" s="2">
        <v>1.0999999999999999E-2</v>
      </c>
      <c r="H12">
        <v>88.713036256459162</v>
      </c>
      <c r="I12">
        <v>0.78067471905684072</v>
      </c>
    </row>
    <row r="13" spans="1:9" x14ac:dyDescent="0.3">
      <c r="D13">
        <v>12</v>
      </c>
      <c r="G13" s="2">
        <v>1.2E-2</v>
      </c>
      <c r="H13">
        <v>86.849751947688588</v>
      </c>
      <c r="I13">
        <v>0.83375761869781051</v>
      </c>
    </row>
    <row r="14" spans="1:9" x14ac:dyDescent="0.3">
      <c r="D14">
        <v>13</v>
      </c>
      <c r="G14" s="2">
        <v>1.2999999999999999E-2</v>
      </c>
      <c r="H14">
        <v>84.986467638918015</v>
      </c>
      <c r="I14">
        <v>0.8838592634447473</v>
      </c>
    </row>
    <row r="15" spans="1:9" x14ac:dyDescent="0.3">
      <c r="D15">
        <v>14</v>
      </c>
      <c r="G15" s="2">
        <v>1.4E-2</v>
      </c>
      <c r="H15">
        <v>83.123183330148009</v>
      </c>
      <c r="I15">
        <v>0.93097965329765786</v>
      </c>
    </row>
    <row r="16" spans="1:9" x14ac:dyDescent="0.3">
      <c r="D16">
        <v>15</v>
      </c>
      <c r="G16" s="2">
        <v>1.5153846153846099E-2</v>
      </c>
      <c r="H16">
        <v>80.973239896951469</v>
      </c>
      <c r="I16">
        <v>0.98164481598150055</v>
      </c>
    </row>
    <row r="17" spans="4:9" x14ac:dyDescent="0.3">
      <c r="D17">
        <v>16</v>
      </c>
      <c r="G17" s="2">
        <v>1.62637362637362E-2</v>
      </c>
      <c r="H17">
        <v>78.905199070733602</v>
      </c>
      <c r="I17">
        <v>1.0266346780192113</v>
      </c>
    </row>
    <row r="18" spans="4:9" x14ac:dyDescent="0.3">
      <c r="D18">
        <v>17</v>
      </c>
      <c r="G18" s="2">
        <v>1.73736263736264E-2</v>
      </c>
      <c r="H18">
        <v>76.837158244515734</v>
      </c>
      <c r="I18">
        <v>1.0679520631611392</v>
      </c>
    </row>
    <row r="19" spans="4:9" x14ac:dyDescent="0.3">
      <c r="D19">
        <v>18</v>
      </c>
      <c r="G19" s="2">
        <v>1.84835164835165E-2</v>
      </c>
      <c r="H19">
        <v>74.769117418297881</v>
      </c>
      <c r="I19">
        <v>1.1055969714072715</v>
      </c>
    </row>
    <row r="20" spans="4:9" x14ac:dyDescent="0.3">
      <c r="D20">
        <v>19</v>
      </c>
      <c r="G20" s="2">
        <v>1.9593406593406599E-2</v>
      </c>
      <c r="H20">
        <v>72.701076592080014</v>
      </c>
      <c r="I20">
        <v>1.1395694027576151</v>
      </c>
    </row>
    <row r="21" spans="4:9" x14ac:dyDescent="0.3">
      <c r="D21">
        <v>20</v>
      </c>
      <c r="G21" s="2">
        <v>2.0703296703296702E-2</v>
      </c>
      <c r="H21">
        <v>70.633035765862147</v>
      </c>
      <c r="I21">
        <v>1.1698693572121694</v>
      </c>
    </row>
    <row r="22" spans="4:9" x14ac:dyDescent="0.3">
      <c r="D22">
        <v>21</v>
      </c>
      <c r="G22" s="2">
        <v>2.1813186813186801E-2</v>
      </c>
      <c r="H22">
        <v>68.564994939644862</v>
      </c>
      <c r="I22">
        <v>1.1964968347709448</v>
      </c>
    </row>
    <row r="23" spans="4:9" x14ac:dyDescent="0.3">
      <c r="D23">
        <v>22</v>
      </c>
      <c r="G23" s="2">
        <v>2.29230769230769E-2</v>
      </c>
      <c r="H23">
        <v>66.496954113427009</v>
      </c>
      <c r="I23">
        <v>1.2194518354339219</v>
      </c>
    </row>
    <row r="24" spans="4:9" x14ac:dyDescent="0.3">
      <c r="D24">
        <v>23</v>
      </c>
      <c r="G24" s="2">
        <v>2.4032967032966999E-2</v>
      </c>
      <c r="H24">
        <v>64.428913287209141</v>
      </c>
      <c r="I24">
        <v>1.2387343592011095</v>
      </c>
    </row>
    <row r="25" spans="4:9" x14ac:dyDescent="0.3">
      <c r="D25">
        <v>24</v>
      </c>
      <c r="G25" s="2">
        <v>2.5142857142857099E-2</v>
      </c>
      <c r="H25">
        <v>62.36087246099185</v>
      </c>
      <c r="I25">
        <v>1.2543444060725197</v>
      </c>
    </row>
    <row r="26" spans="4:9" x14ac:dyDescent="0.3">
      <c r="D26">
        <v>25</v>
      </c>
      <c r="G26" s="2">
        <v>2.6252747252747202E-2</v>
      </c>
      <c r="H26">
        <v>60.292831634773989</v>
      </c>
      <c r="I26">
        <v>1.2662819760481301</v>
      </c>
    </row>
    <row r="27" spans="4:9" x14ac:dyDescent="0.3">
      <c r="D27">
        <v>26</v>
      </c>
      <c r="G27" s="2">
        <v>2.7362637362637301E-2</v>
      </c>
      <c r="H27">
        <v>58.224790808556129</v>
      </c>
      <c r="I27">
        <v>1.274547069127951</v>
      </c>
    </row>
    <row r="28" spans="4:9" x14ac:dyDescent="0.3">
      <c r="D28">
        <v>27</v>
      </c>
      <c r="G28" s="2">
        <v>2.8472527472527501E-2</v>
      </c>
      <c r="H28">
        <v>56.156749982338262</v>
      </c>
      <c r="I28">
        <v>1.2791396853119876</v>
      </c>
    </row>
    <row r="29" spans="4:9" x14ac:dyDescent="0.3">
      <c r="D29">
        <v>28</v>
      </c>
      <c r="G29" s="2">
        <v>2.95824175824176E-2</v>
      </c>
      <c r="H29">
        <v>54.088709156120402</v>
      </c>
      <c r="I29">
        <v>1.2800598246002304</v>
      </c>
    </row>
    <row r="30" spans="4:9" x14ac:dyDescent="0.3">
      <c r="D30">
        <v>29</v>
      </c>
      <c r="G30" s="2">
        <v>3.0692307692307699E-2</v>
      </c>
      <c r="H30">
        <v>52.020668329903117</v>
      </c>
      <c r="I30">
        <v>1.2773074869926986</v>
      </c>
    </row>
    <row r="31" spans="4:9" x14ac:dyDescent="0.3">
      <c r="D31">
        <v>30</v>
      </c>
      <c r="G31" s="2">
        <v>3.1802197802197799E-2</v>
      </c>
      <c r="H31">
        <v>49.95262750368525</v>
      </c>
      <c r="I31">
        <v>1.2708826724893636</v>
      </c>
    </row>
    <row r="32" spans="4:9" x14ac:dyDescent="0.3">
      <c r="D32">
        <v>31</v>
      </c>
      <c r="G32" s="2">
        <v>3.2912087912087898E-2</v>
      </c>
      <c r="H32">
        <v>47.884586677467389</v>
      </c>
      <c r="I32">
        <v>1.2607853810902396</v>
      </c>
    </row>
    <row r="33" spans="4:9" x14ac:dyDescent="0.3">
      <c r="D33">
        <v>32</v>
      </c>
      <c r="G33" s="2">
        <v>3.4021978021977997E-2</v>
      </c>
      <c r="H33">
        <v>45.816545851249529</v>
      </c>
      <c r="I33">
        <v>1.2470156127953271</v>
      </c>
    </row>
    <row r="34" spans="4:9" x14ac:dyDescent="0.3">
      <c r="D34">
        <v>33</v>
      </c>
      <c r="G34" s="2">
        <v>3.5131868131868103E-2</v>
      </c>
      <c r="H34">
        <v>43.748505025032237</v>
      </c>
      <c r="I34">
        <v>1.2295733676046414</v>
      </c>
    </row>
    <row r="35" spans="4:9" x14ac:dyDescent="0.3">
      <c r="D35">
        <v>34</v>
      </c>
      <c r="G35" s="2">
        <v>3.6241758241758203E-2</v>
      </c>
      <c r="H35">
        <v>41.680464198814377</v>
      </c>
      <c r="I35">
        <v>1.208458645518151</v>
      </c>
    </row>
    <row r="36" spans="4:9" x14ac:dyDescent="0.3">
      <c r="D36">
        <v>35</v>
      </c>
      <c r="G36" s="2">
        <v>3.7351648351648302E-2</v>
      </c>
      <c r="H36">
        <v>39.612423372596517</v>
      </c>
      <c r="I36">
        <v>1.1836714465358715</v>
      </c>
    </row>
    <row r="37" spans="4:9" x14ac:dyDescent="0.3">
      <c r="D37">
        <v>36</v>
      </c>
      <c r="G37" s="2">
        <v>3.8461538461538401E-2</v>
      </c>
      <c r="H37">
        <v>37.54438254637865</v>
      </c>
      <c r="I37">
        <v>1.1552117706578029</v>
      </c>
    </row>
    <row r="38" spans="4:9" x14ac:dyDescent="0.3">
      <c r="D38">
        <v>37</v>
      </c>
      <c r="G38" s="2">
        <v>3.9571428571428598E-2</v>
      </c>
      <c r="H38">
        <v>35.476341720160789</v>
      </c>
      <c r="I38">
        <v>1.1230796178839479</v>
      </c>
    </row>
    <row r="39" spans="4:9" x14ac:dyDescent="0.3">
      <c r="D39">
        <v>38</v>
      </c>
      <c r="G39" s="2">
        <v>4.0681318681318697E-2</v>
      </c>
      <c r="H39">
        <v>33.408300893942929</v>
      </c>
      <c r="I39">
        <v>1.0872749882143014</v>
      </c>
    </row>
    <row r="40" spans="4:9" x14ac:dyDescent="0.3">
      <c r="D40">
        <v>39</v>
      </c>
      <c r="G40" s="2">
        <v>4.1791208791208803E-2</v>
      </c>
      <c r="H40">
        <v>31.340260067725637</v>
      </c>
      <c r="I40">
        <v>1.0477978816488849</v>
      </c>
    </row>
    <row r="41" spans="4:9" x14ac:dyDescent="0.3">
      <c r="D41">
        <v>40</v>
      </c>
      <c r="G41" s="2">
        <v>4.2901098901098902E-2</v>
      </c>
      <c r="H41">
        <v>29.272219241507777</v>
      </c>
      <c r="I41">
        <v>1.0046482981876603</v>
      </c>
    </row>
    <row r="42" spans="4:9" x14ac:dyDescent="0.3">
      <c r="D42">
        <v>41</v>
      </c>
      <c r="G42" s="2">
        <v>4.4010989010989002E-2</v>
      </c>
      <c r="H42">
        <v>27.204178415289913</v>
      </c>
      <c r="I42">
        <v>0.95782623783064691</v>
      </c>
    </row>
    <row r="43" spans="4:9" x14ac:dyDescent="0.3">
      <c r="D43">
        <v>42</v>
      </c>
      <c r="G43" s="2">
        <v>4.5120879120879101E-2</v>
      </c>
      <c r="H43">
        <v>25.136137589072053</v>
      </c>
      <c r="I43">
        <v>0.9073317005778444</v>
      </c>
    </row>
    <row r="44" spans="4:9" x14ac:dyDescent="0.3">
      <c r="D44">
        <v>43</v>
      </c>
      <c r="G44" s="2">
        <v>4.62307692307692E-2</v>
      </c>
      <c r="H44">
        <v>23.068096762854765</v>
      </c>
      <c r="I44">
        <v>0.85316468642927412</v>
      </c>
    </row>
    <row r="45" spans="4:9" x14ac:dyDescent="0.3">
      <c r="D45">
        <v>44</v>
      </c>
      <c r="G45" s="2">
        <v>4.73406593406593E-2</v>
      </c>
      <c r="H45">
        <v>21.000055936636901</v>
      </c>
      <c r="I45">
        <v>0.7953251953848941</v>
      </c>
    </row>
    <row r="46" spans="4:9" x14ac:dyDescent="0.3">
      <c r="D46">
        <v>45</v>
      </c>
      <c r="G46" s="2">
        <v>4.8450549450549399E-2</v>
      </c>
      <c r="H46">
        <v>18.932015110419037</v>
      </c>
      <c r="I46">
        <v>0.73381322744472488</v>
      </c>
    </row>
    <row r="47" spans="4:9" x14ac:dyDescent="0.3">
      <c r="D47">
        <v>46</v>
      </c>
      <c r="G47" s="2">
        <v>4.9560439560439498E-2</v>
      </c>
      <c r="H47">
        <v>16.863974284201753</v>
      </c>
      <c r="I47">
        <v>0.66862878260878955</v>
      </c>
    </row>
    <row r="48" spans="4:9" x14ac:dyDescent="0.3">
      <c r="D48">
        <v>47</v>
      </c>
      <c r="G48" s="2">
        <v>5.0670329670329702E-2</v>
      </c>
      <c r="H48">
        <v>14.795933457983889</v>
      </c>
      <c r="I48">
        <v>0.59977186087704404</v>
      </c>
    </row>
    <row r="49" spans="4:9" x14ac:dyDescent="0.3">
      <c r="D49">
        <v>48</v>
      </c>
      <c r="G49" s="2">
        <v>5.1780219780219801E-2</v>
      </c>
      <c r="H49">
        <v>12.727892631766027</v>
      </c>
      <c r="I49">
        <v>0.5272424622495081</v>
      </c>
    </row>
    <row r="50" spans="4:9" x14ac:dyDescent="0.3">
      <c r="D50">
        <v>49</v>
      </c>
      <c r="G50" s="2">
        <v>5.28901098901099E-2</v>
      </c>
      <c r="H50">
        <v>10.659851805548163</v>
      </c>
      <c r="I50">
        <v>0.45104058672618308</v>
      </c>
    </row>
    <row r="51" spans="4:9" x14ac:dyDescent="0.3">
      <c r="D51">
        <v>50</v>
      </c>
      <c r="G51" s="2">
        <v>5.3999999999999999E-2</v>
      </c>
      <c r="H51">
        <v>8.591810979330301</v>
      </c>
      <c r="I51">
        <v>0.37116623430706902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selection activeCell="H5" sqref="H5"/>
    </sheetView>
  </sheetViews>
  <sheetFormatPr defaultRowHeight="14.4" x14ac:dyDescent="0.3"/>
  <cols>
    <col min="6" max="6" width="18.109375" customWidth="1"/>
  </cols>
  <sheetData>
    <row r="1" spans="1:8" x14ac:dyDescent="0.3">
      <c r="A1" t="s">
        <v>21</v>
      </c>
      <c r="B1">
        <v>0.72</v>
      </c>
      <c r="D1" t="s">
        <v>54</v>
      </c>
      <c r="E1" t="s">
        <v>23</v>
      </c>
      <c r="F1" t="s">
        <v>55</v>
      </c>
    </row>
    <row r="2" spans="1:8" x14ac:dyDescent="0.3">
      <c r="D2">
        <v>1</v>
      </c>
      <c r="E2">
        <v>1</v>
      </c>
      <c r="F2">
        <f>E2/SUM($E$2:$E$51)</f>
        <v>0.28000002059600004</v>
      </c>
      <c r="H2">
        <f>SUM(F6:F41)/SUM(F2:F41)</f>
        <v>0.26873712327587684</v>
      </c>
    </row>
    <row r="3" spans="1:8" x14ac:dyDescent="0.3">
      <c r="D3">
        <v>2</v>
      </c>
      <c r="E3">
        <f>E2*B$1</f>
        <v>0.72</v>
      </c>
      <c r="F3">
        <f t="shared" ref="F3:F51" si="0">E3/SUM($E$2:$E$51)</f>
        <v>0.20160001482912004</v>
      </c>
      <c r="H3">
        <f>20*H2</f>
        <v>5.3747424655175369</v>
      </c>
    </row>
    <row r="4" spans="1:8" x14ac:dyDescent="0.3">
      <c r="D4">
        <v>3</v>
      </c>
      <c r="E4">
        <f t="shared" ref="E4:E51" si="1">E3*B$1</f>
        <v>0.51839999999999997</v>
      </c>
      <c r="F4">
        <f t="shared" si="0"/>
        <v>0.14515201067696643</v>
      </c>
      <c r="H4">
        <f>0.72^4</f>
        <v>0.26873855999999996</v>
      </c>
    </row>
    <row r="5" spans="1:8" x14ac:dyDescent="0.3">
      <c r="D5">
        <v>4</v>
      </c>
      <c r="E5">
        <f t="shared" si="1"/>
        <v>0.37324799999999997</v>
      </c>
      <c r="F5">
        <f t="shared" si="0"/>
        <v>0.10450944768741582</v>
      </c>
    </row>
    <row r="6" spans="1:8" x14ac:dyDescent="0.3">
      <c r="D6">
        <v>5</v>
      </c>
      <c r="E6">
        <f t="shared" si="1"/>
        <v>0.26873855999999996</v>
      </c>
      <c r="F6">
        <f t="shared" si="0"/>
        <v>7.5246802334939383E-2</v>
      </c>
    </row>
    <row r="7" spans="1:8" x14ac:dyDescent="0.3">
      <c r="D7">
        <v>6</v>
      </c>
      <c r="E7">
        <f t="shared" si="1"/>
        <v>0.19349176319999997</v>
      </c>
      <c r="F7">
        <f t="shared" si="0"/>
        <v>5.4177697681156357E-2</v>
      </c>
    </row>
    <row r="8" spans="1:8" x14ac:dyDescent="0.3">
      <c r="D8">
        <v>7</v>
      </c>
      <c r="E8">
        <f t="shared" si="1"/>
        <v>0.13931406950399997</v>
      </c>
      <c r="F8">
        <f t="shared" si="0"/>
        <v>3.9007942330432574E-2</v>
      </c>
    </row>
    <row r="9" spans="1:8" x14ac:dyDescent="0.3">
      <c r="D9">
        <v>8</v>
      </c>
      <c r="E9">
        <f t="shared" si="1"/>
        <v>0.10030613004287997</v>
      </c>
      <c r="F9">
        <f t="shared" si="0"/>
        <v>2.8085718477911453E-2</v>
      </c>
    </row>
    <row r="10" spans="1:8" x14ac:dyDescent="0.3">
      <c r="D10">
        <v>9</v>
      </c>
      <c r="E10">
        <f t="shared" si="1"/>
        <v>7.2220413630873573E-2</v>
      </c>
      <c r="F10">
        <f t="shared" si="0"/>
        <v>2.0221717304096245E-2</v>
      </c>
    </row>
    <row r="11" spans="1:8" x14ac:dyDescent="0.3">
      <c r="D11">
        <v>10</v>
      </c>
      <c r="E11">
        <f t="shared" si="1"/>
        <v>5.1998697814228972E-2</v>
      </c>
      <c r="F11">
        <f t="shared" si="0"/>
        <v>1.4559636458949296E-2</v>
      </c>
    </row>
    <row r="12" spans="1:8" x14ac:dyDescent="0.3">
      <c r="D12">
        <v>11</v>
      </c>
      <c r="E12">
        <f t="shared" si="1"/>
        <v>3.7439062426244861E-2</v>
      </c>
      <c r="F12">
        <f t="shared" si="0"/>
        <v>1.0482938250443493E-2</v>
      </c>
    </row>
    <row r="13" spans="1:8" x14ac:dyDescent="0.3">
      <c r="D13">
        <v>12</v>
      </c>
      <c r="E13">
        <f t="shared" si="1"/>
        <v>2.6956124946896299E-2</v>
      </c>
      <c r="F13">
        <f t="shared" si="0"/>
        <v>7.5477155403193153E-3</v>
      </c>
    </row>
    <row r="14" spans="1:8" x14ac:dyDescent="0.3">
      <c r="D14">
        <v>13</v>
      </c>
      <c r="E14">
        <f t="shared" si="1"/>
        <v>1.9408409961765336E-2</v>
      </c>
      <c r="F14">
        <f t="shared" si="0"/>
        <v>5.4343551890299073E-3</v>
      </c>
    </row>
    <row r="15" spans="1:8" x14ac:dyDescent="0.3">
      <c r="D15">
        <v>14</v>
      </c>
      <c r="E15">
        <f t="shared" si="1"/>
        <v>1.3974055172471042E-2</v>
      </c>
      <c r="F15">
        <f t="shared" si="0"/>
        <v>3.9127357361015327E-3</v>
      </c>
    </row>
    <row r="16" spans="1:8" x14ac:dyDescent="0.3">
      <c r="D16">
        <v>15</v>
      </c>
      <c r="E16">
        <f t="shared" si="1"/>
        <v>1.006131972417915E-2</v>
      </c>
      <c r="F16">
        <f t="shared" si="0"/>
        <v>2.8171697299931037E-3</v>
      </c>
    </row>
    <row r="17" spans="4:6" x14ac:dyDescent="0.3">
      <c r="D17">
        <v>16</v>
      </c>
      <c r="E17">
        <f t="shared" si="1"/>
        <v>7.244150201408988E-3</v>
      </c>
      <c r="F17">
        <f t="shared" si="0"/>
        <v>2.0283622055950346E-3</v>
      </c>
    </row>
    <row r="18" spans="4:6" x14ac:dyDescent="0.3">
      <c r="D18">
        <v>17</v>
      </c>
      <c r="E18">
        <f t="shared" si="1"/>
        <v>5.2157881450144708E-3</v>
      </c>
      <c r="F18">
        <f t="shared" si="0"/>
        <v>1.4604207880284249E-3</v>
      </c>
    </row>
    <row r="19" spans="4:6" x14ac:dyDescent="0.3">
      <c r="D19">
        <v>18</v>
      </c>
      <c r="E19">
        <f t="shared" si="1"/>
        <v>3.7553674644104189E-3</v>
      </c>
      <c r="F19">
        <f t="shared" si="0"/>
        <v>1.0515029673804658E-3</v>
      </c>
    </row>
    <row r="20" spans="4:6" x14ac:dyDescent="0.3">
      <c r="D20">
        <v>19</v>
      </c>
      <c r="E20">
        <f t="shared" si="1"/>
        <v>2.7038645743755014E-3</v>
      </c>
      <c r="F20">
        <f t="shared" si="0"/>
        <v>7.5708213651393531E-4</v>
      </c>
    </row>
    <row r="21" spans="4:6" x14ac:dyDescent="0.3">
      <c r="D21">
        <v>20</v>
      </c>
      <c r="E21">
        <f t="shared" si="1"/>
        <v>1.9467824935503609E-3</v>
      </c>
      <c r="F21">
        <f t="shared" si="0"/>
        <v>5.4509913829003346E-4</v>
      </c>
    </row>
    <row r="22" spans="4:6" x14ac:dyDescent="0.3">
      <c r="D22">
        <v>21</v>
      </c>
      <c r="E22">
        <f t="shared" si="1"/>
        <v>1.4016833953562598E-3</v>
      </c>
      <c r="F22">
        <f t="shared" si="0"/>
        <v>3.9247137956882405E-4</v>
      </c>
    </row>
    <row r="23" spans="4:6" x14ac:dyDescent="0.3">
      <c r="D23">
        <v>22</v>
      </c>
      <c r="E23">
        <f t="shared" si="1"/>
        <v>1.009212044656507E-3</v>
      </c>
      <c r="F23">
        <f t="shared" si="0"/>
        <v>2.825793932895533E-4</v>
      </c>
    </row>
    <row r="24" spans="4:6" x14ac:dyDescent="0.3">
      <c r="D24">
        <v>23</v>
      </c>
      <c r="E24">
        <f t="shared" si="1"/>
        <v>7.2663267215268502E-4</v>
      </c>
      <c r="F24">
        <f t="shared" si="0"/>
        <v>2.0345716316847836E-4</v>
      </c>
    </row>
    <row r="25" spans="4:6" x14ac:dyDescent="0.3">
      <c r="D25">
        <v>24</v>
      </c>
      <c r="E25">
        <f t="shared" si="1"/>
        <v>5.2317552394993321E-4</v>
      </c>
      <c r="F25">
        <f t="shared" si="0"/>
        <v>1.4648915748130442E-4</v>
      </c>
    </row>
    <row r="26" spans="4:6" x14ac:dyDescent="0.3">
      <c r="D26">
        <v>25</v>
      </c>
      <c r="E26">
        <f t="shared" si="1"/>
        <v>3.7668637724395189E-4</v>
      </c>
      <c r="F26">
        <f t="shared" si="0"/>
        <v>1.0547219338653919E-4</v>
      </c>
    </row>
    <row r="27" spans="4:6" x14ac:dyDescent="0.3">
      <c r="D27">
        <v>26</v>
      </c>
      <c r="E27">
        <f t="shared" si="1"/>
        <v>2.7121419161564537E-4</v>
      </c>
      <c r="F27">
        <f t="shared" si="0"/>
        <v>7.5939979238308217E-5</v>
      </c>
    </row>
    <row r="28" spans="4:6" x14ac:dyDescent="0.3">
      <c r="D28">
        <v>27</v>
      </c>
      <c r="E28">
        <f t="shared" si="1"/>
        <v>1.9527421796326465E-4</v>
      </c>
      <c r="F28">
        <f t="shared" si="0"/>
        <v>5.4676785051581911E-5</v>
      </c>
    </row>
    <row r="29" spans="4:6" x14ac:dyDescent="0.3">
      <c r="D29">
        <v>28</v>
      </c>
      <c r="E29">
        <f t="shared" si="1"/>
        <v>1.4059743693355055E-4</v>
      </c>
      <c r="F29">
        <f t="shared" si="0"/>
        <v>3.9367285237138973E-5</v>
      </c>
    </row>
    <row r="30" spans="4:6" x14ac:dyDescent="0.3">
      <c r="D30">
        <v>29</v>
      </c>
      <c r="E30">
        <f t="shared" si="1"/>
        <v>1.012301545921564E-4</v>
      </c>
      <c r="F30">
        <f t="shared" si="0"/>
        <v>2.8344445370740062E-5</v>
      </c>
    </row>
    <row r="31" spans="4:6" x14ac:dyDescent="0.3">
      <c r="D31">
        <v>30</v>
      </c>
      <c r="E31">
        <f t="shared" si="1"/>
        <v>7.2885711306352609E-5</v>
      </c>
      <c r="F31">
        <f t="shared" si="0"/>
        <v>2.0408000666932846E-5</v>
      </c>
    </row>
    <row r="32" spans="4:6" x14ac:dyDescent="0.3">
      <c r="D32">
        <v>31</v>
      </c>
      <c r="E32">
        <f t="shared" si="1"/>
        <v>5.247771214057388E-5</v>
      </c>
      <c r="F32">
        <f t="shared" si="0"/>
        <v>1.4693760480191648E-5</v>
      </c>
    </row>
    <row r="33" spans="4:6" x14ac:dyDescent="0.3">
      <c r="D33">
        <v>32</v>
      </c>
      <c r="E33">
        <f t="shared" si="1"/>
        <v>3.7783952741213194E-5</v>
      </c>
      <c r="F33">
        <f t="shared" si="0"/>
        <v>1.0579507545737988E-5</v>
      </c>
    </row>
    <row r="34" spans="4:6" x14ac:dyDescent="0.3">
      <c r="D34">
        <v>33</v>
      </c>
      <c r="E34">
        <f t="shared" si="1"/>
        <v>2.72044459736735E-5</v>
      </c>
      <c r="F34">
        <f t="shared" si="0"/>
        <v>7.617245432931351E-6</v>
      </c>
    </row>
    <row r="35" spans="4:6" x14ac:dyDescent="0.3">
      <c r="D35">
        <v>34</v>
      </c>
      <c r="E35">
        <f t="shared" si="1"/>
        <v>1.9587201101044919E-5</v>
      </c>
      <c r="F35">
        <f t="shared" si="0"/>
        <v>5.4844167117105722E-6</v>
      </c>
    </row>
    <row r="36" spans="4:6" x14ac:dyDescent="0.3">
      <c r="D36">
        <v>35</v>
      </c>
      <c r="E36">
        <f t="shared" si="1"/>
        <v>1.4102784792752341E-5</v>
      </c>
      <c r="F36">
        <f t="shared" si="0"/>
        <v>3.9487800324316122E-6</v>
      </c>
    </row>
    <row r="37" spans="4:6" x14ac:dyDescent="0.3">
      <c r="D37">
        <v>36</v>
      </c>
      <c r="E37">
        <f t="shared" si="1"/>
        <v>1.0154005050781685E-5</v>
      </c>
      <c r="F37">
        <f t="shared" si="0"/>
        <v>2.8431216233507607E-6</v>
      </c>
    </row>
    <row r="38" spans="4:6" x14ac:dyDescent="0.3">
      <c r="D38">
        <v>37</v>
      </c>
      <c r="E38">
        <f t="shared" si="1"/>
        <v>7.3108836365628128E-6</v>
      </c>
      <c r="F38">
        <f t="shared" si="0"/>
        <v>2.0470475688125475E-6</v>
      </c>
    </row>
    <row r="39" spans="4:6" x14ac:dyDescent="0.3">
      <c r="D39">
        <v>38</v>
      </c>
      <c r="E39">
        <f t="shared" si="1"/>
        <v>5.2638362183252253E-6</v>
      </c>
      <c r="F39">
        <f t="shared" si="0"/>
        <v>1.4738742495450342E-6</v>
      </c>
    </row>
    <row r="40" spans="4:6" x14ac:dyDescent="0.3">
      <c r="D40">
        <v>39</v>
      </c>
      <c r="E40">
        <f t="shared" si="1"/>
        <v>3.7899620771941621E-6</v>
      </c>
      <c r="F40">
        <f t="shared" si="0"/>
        <v>1.0611894596724246E-6</v>
      </c>
    </row>
    <row r="41" spans="4:6" x14ac:dyDescent="0.3">
      <c r="D41">
        <v>40</v>
      </c>
      <c r="E41">
        <f t="shared" si="1"/>
        <v>2.7287726955797968E-6</v>
      </c>
      <c r="F41">
        <f t="shared" si="0"/>
        <v>7.6405641096414571E-7</v>
      </c>
    </row>
    <row r="42" spans="4:6" x14ac:dyDescent="0.3">
      <c r="D42">
        <v>41</v>
      </c>
      <c r="E42">
        <f t="shared" si="1"/>
        <v>1.9647163408174537E-6</v>
      </c>
      <c r="F42">
        <f t="shared" si="0"/>
        <v>5.501206158941849E-7</v>
      </c>
    </row>
    <row r="43" spans="4:6" x14ac:dyDescent="0.3">
      <c r="D43">
        <v>42</v>
      </c>
      <c r="E43">
        <f t="shared" si="1"/>
        <v>1.4145957653885666E-6</v>
      </c>
      <c r="F43">
        <f t="shared" si="0"/>
        <v>3.9608684344381311E-7</v>
      </c>
    </row>
    <row r="44" spans="4:6" x14ac:dyDescent="0.3">
      <c r="D44">
        <v>43</v>
      </c>
      <c r="E44">
        <f t="shared" si="1"/>
        <v>1.0185089510797679E-6</v>
      </c>
      <c r="F44">
        <f t="shared" si="0"/>
        <v>2.8518252727954546E-7</v>
      </c>
    </row>
    <row r="45" spans="4:6" x14ac:dyDescent="0.3">
      <c r="D45">
        <v>44</v>
      </c>
      <c r="E45">
        <f t="shared" si="1"/>
        <v>7.3332644477743281E-7</v>
      </c>
      <c r="F45">
        <f t="shared" si="0"/>
        <v>2.0533141964127269E-7</v>
      </c>
    </row>
    <row r="46" spans="4:6" x14ac:dyDescent="0.3">
      <c r="D46">
        <v>45</v>
      </c>
      <c r="E46">
        <f t="shared" si="1"/>
        <v>5.2799504023975159E-7</v>
      </c>
      <c r="F46">
        <f t="shared" si="0"/>
        <v>1.4783862214171632E-7</v>
      </c>
    </row>
    <row r="47" spans="4:6" x14ac:dyDescent="0.3">
      <c r="D47">
        <v>46</v>
      </c>
      <c r="E47">
        <f t="shared" si="1"/>
        <v>3.8015642897262114E-7</v>
      </c>
      <c r="F47">
        <f t="shared" si="0"/>
        <v>1.0644380794203576E-7</v>
      </c>
    </row>
    <row r="48" spans="4:6" x14ac:dyDescent="0.3">
      <c r="D48">
        <v>47</v>
      </c>
      <c r="E48">
        <f t="shared" si="1"/>
        <v>2.737126288602872E-7</v>
      </c>
      <c r="F48">
        <f t="shared" si="0"/>
        <v>7.6639541718265734E-8</v>
      </c>
    </row>
    <row r="49" spans="4:6" x14ac:dyDescent="0.3">
      <c r="D49">
        <v>48</v>
      </c>
      <c r="E49">
        <f t="shared" si="1"/>
        <v>1.9707309277940679E-7</v>
      </c>
      <c r="F49">
        <f t="shared" si="0"/>
        <v>5.5180470037151334E-8</v>
      </c>
    </row>
    <row r="50" spans="4:6" x14ac:dyDescent="0.3">
      <c r="D50">
        <v>49</v>
      </c>
      <c r="E50">
        <f t="shared" si="1"/>
        <v>1.4189262680117287E-7</v>
      </c>
      <c r="F50">
        <f t="shared" si="0"/>
        <v>3.9729938426748956E-8</v>
      </c>
    </row>
    <row r="51" spans="4:6" x14ac:dyDescent="0.3">
      <c r="D51">
        <v>50</v>
      </c>
      <c r="E51">
        <f t="shared" si="1"/>
        <v>1.0216269129684446E-7</v>
      </c>
      <c r="F51">
        <f t="shared" si="0"/>
        <v>2.8605555667259246E-8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27</vt:i4>
      </vt:variant>
    </vt:vector>
  </HeadingPairs>
  <TitlesOfParts>
    <vt:vector size="30" baseType="lpstr">
      <vt:lpstr>Sheet1</vt:lpstr>
      <vt:lpstr>Sheet3</vt:lpstr>
      <vt:lpstr>Sheet2</vt:lpstr>
      <vt:lpstr>Sheet3!br</vt:lpstr>
      <vt:lpstr>br</vt:lpstr>
      <vt:lpstr>br5plus</vt:lpstr>
      <vt:lpstr>disc</vt:lpstr>
      <vt:lpstr>Sheet3!heq</vt:lpstr>
      <vt:lpstr>heq</vt:lpstr>
      <vt:lpstr>hr</vt:lpstr>
      <vt:lpstr>Sheet3!hreq</vt:lpstr>
      <vt:lpstr>hreq</vt:lpstr>
      <vt:lpstr>lambda</vt:lpstr>
      <vt:lpstr>Sheet3!neq</vt:lpstr>
      <vt:lpstr>neq</vt:lpstr>
      <vt:lpstr>s</vt:lpstr>
      <vt:lpstr>Sheet3!Sas</vt:lpstr>
      <vt:lpstr>Sas</vt:lpstr>
      <vt:lpstr>Sheet3!Saw</vt:lpstr>
      <vt:lpstr>Saw</vt:lpstr>
      <vt:lpstr>Sjmax</vt:lpstr>
      <vt:lpstr>Sheet3!Sjs</vt:lpstr>
      <vt:lpstr>Sjs</vt:lpstr>
      <vt:lpstr>Sjslope</vt:lpstr>
      <vt:lpstr>Sjw</vt:lpstr>
      <vt:lpstr>Sjwmax</vt:lpstr>
      <vt:lpstr>Sheet3!Sjwslp</vt:lpstr>
      <vt:lpstr>Sjwslp</vt:lpstr>
      <vt:lpstr>Total_Harvest</vt:lpstr>
      <vt:lpstr>Total_value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</dc:creator>
  <cp:lastModifiedBy>UF</cp:lastModifiedBy>
  <dcterms:created xsi:type="dcterms:W3CDTF">2017-09-20T19:14:41Z</dcterms:created>
  <dcterms:modified xsi:type="dcterms:W3CDTF">2017-09-24T23:52:19Z</dcterms:modified>
</cp:coreProperties>
</file>