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EP\"/>
    </mc:Choice>
  </mc:AlternateContent>
  <bookViews>
    <workbookView xWindow="0" yWindow="0" windowWidth="23040" windowHeight="10848" activeTab="2"/>
  </bookViews>
  <sheets>
    <sheet name="Question 1" sheetId="1" r:id="rId1"/>
    <sheet name="Tag retention" sheetId="4" r:id="rId2"/>
    <sheet name="Sheet5" sheetId="5" r:id="rId3"/>
  </sheets>
  <definedNames>
    <definedName name="solver_adj" localSheetId="2" hidden="1">Sheet5!$C$4,Sheet5!$C$4:$C$5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Sheet5!$C$2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" i="5" l="1"/>
  <c r="L14" i="5" s="1"/>
  <c r="K13" i="5"/>
  <c r="L13" i="5" s="1"/>
  <c r="K12" i="5"/>
  <c r="L12" i="5" s="1"/>
  <c r="K11" i="5"/>
  <c r="L11" i="5" s="1"/>
  <c r="K10" i="5"/>
  <c r="L10" i="5" s="1"/>
  <c r="K9" i="5"/>
  <c r="L9" i="5" s="1"/>
  <c r="K8" i="5"/>
  <c r="L8" i="5" s="1"/>
  <c r="K7" i="5"/>
  <c r="L7" i="5" s="1"/>
  <c r="C12" i="1"/>
  <c r="D12" i="1"/>
  <c r="E12" i="1"/>
  <c r="F12" i="1"/>
  <c r="G12" i="1"/>
  <c r="H12" i="1"/>
  <c r="B12" i="1"/>
  <c r="K15" i="5" l="1"/>
  <c r="C20" i="4" l="1"/>
  <c r="D20" i="4"/>
  <c r="E20" i="4"/>
  <c r="F20" i="4"/>
  <c r="G20" i="4"/>
  <c r="B20" i="4"/>
  <c r="J19" i="4"/>
  <c r="J18" i="4"/>
  <c r="I10" i="1"/>
  <c r="C10" i="1"/>
  <c r="D10" i="1"/>
  <c r="E10" i="1"/>
  <c r="F10" i="1"/>
  <c r="G10" i="1"/>
  <c r="H10" i="1"/>
  <c r="B10" i="1"/>
  <c r="I9" i="1"/>
  <c r="C9" i="1"/>
  <c r="D9" i="1"/>
  <c r="E9" i="1"/>
  <c r="F9" i="1"/>
  <c r="G9" i="1"/>
  <c r="H9" i="1"/>
  <c r="B9" i="1"/>
  <c r="L14" i="4"/>
  <c r="M14" i="4" s="1"/>
  <c r="L13" i="4"/>
  <c r="M13" i="4" s="1"/>
  <c r="L12" i="4"/>
  <c r="M12" i="4" s="1"/>
  <c r="L11" i="4"/>
  <c r="M11" i="4" s="1"/>
  <c r="L10" i="4"/>
  <c r="M10" i="4" s="1"/>
  <c r="L9" i="4"/>
  <c r="M9" i="4" s="1"/>
  <c r="L8" i="4"/>
  <c r="M8" i="4" s="1"/>
  <c r="L7" i="4"/>
  <c r="L15" i="4" s="1"/>
  <c r="M7" i="4" l="1"/>
  <c r="I8" i="1" l="1"/>
  <c r="I7" i="1"/>
  <c r="I6" i="1"/>
  <c r="C8" i="1"/>
  <c r="D8" i="1"/>
  <c r="E8" i="1"/>
  <c r="F8" i="1"/>
  <c r="G8" i="1"/>
  <c r="H8" i="1"/>
  <c r="B8" i="1"/>
  <c r="I4" i="1"/>
  <c r="C7" i="1"/>
  <c r="D7" i="1"/>
  <c r="E7" i="1"/>
  <c r="F7" i="1"/>
  <c r="G7" i="1"/>
  <c r="H7" i="1"/>
  <c r="B7" i="1"/>
  <c r="C6" i="1"/>
  <c r="D6" i="1"/>
  <c r="E6" i="1"/>
  <c r="F6" i="1"/>
  <c r="G6" i="1"/>
  <c r="H6" i="1"/>
  <c r="B6" i="1"/>
  <c r="C4" i="1"/>
  <c r="D4" i="1"/>
  <c r="E4" i="1"/>
  <c r="F4" i="1"/>
  <c r="G4" i="1"/>
  <c r="H4" i="1"/>
  <c r="B4" i="1"/>
  <c r="I3" i="1"/>
  <c r="I2" i="1"/>
</calcChain>
</file>

<file path=xl/sharedStrings.xml><?xml version="1.0" encoding="utf-8"?>
<sst xmlns="http://schemas.openxmlformats.org/spreadsheetml/2006/main" count="47" uniqueCount="30">
  <si>
    <t>Age</t>
  </si>
  <si>
    <t>6+</t>
  </si>
  <si>
    <t># killed in 2007</t>
  </si>
  <si>
    <t>#female skulls</t>
  </si>
  <si>
    <t>Total</t>
  </si>
  <si>
    <t>prop died naturally</t>
  </si>
  <si>
    <t>prop from hunting</t>
  </si>
  <si>
    <t xml:space="preserve">total mortality </t>
  </si>
  <si>
    <t>R1</t>
  </si>
  <si>
    <t>R2</t>
  </si>
  <si>
    <t>R3</t>
  </si>
  <si>
    <t>R4</t>
  </si>
  <si>
    <t>R5</t>
  </si>
  <si>
    <t>R6</t>
  </si>
  <si>
    <t>R7</t>
  </si>
  <si>
    <t>R8</t>
  </si>
  <si>
    <t>logit pcap</t>
  </si>
  <si>
    <t>logit surv</t>
  </si>
  <si>
    <t>pcap</t>
  </si>
  <si>
    <t>surv</t>
  </si>
  <si>
    <t>n</t>
  </si>
  <si>
    <t>T</t>
  </si>
  <si>
    <t>p</t>
  </si>
  <si>
    <t>LL</t>
  </si>
  <si>
    <t>conditional natural mortality</t>
  </si>
  <si>
    <t>conditional harvest mortality</t>
  </si>
  <si>
    <t>year</t>
  </si>
  <si>
    <t># of tags returned</t>
  </si>
  <si>
    <t>&gt; total pop</t>
  </si>
  <si>
    <t>prop of age died/hunted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</si>
</sst>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Proportion of natural</a:t>
            </a:r>
            <a:r>
              <a:rPr lang="en-US" baseline="0"/>
              <a:t> and hunting mortality</a:t>
            </a:r>
            <a:endParaRPr lang="en-US"/>
          </a:p>
        </c:rich>
      </c:tx>
      <c:layout>
        <c:manualLayout>
          <c:xMode val="edge"/>
          <c:yMode val="edge"/>
          <c:x val="0.13656933508311458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1'!$A$6</c:f>
              <c:strCache>
                <c:ptCount val="1"/>
                <c:pt idx="0">
                  <c:v>prop died naturally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1'!$B$1:$H$1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6+</c:v>
                </c:pt>
              </c:strCache>
            </c:strRef>
          </c:cat>
          <c:val>
            <c:numRef>
              <c:f>'Question 1'!$B$6:$H$6</c:f>
              <c:numCache>
                <c:formatCode>General</c:formatCode>
                <c:ptCount val="7"/>
                <c:pt idx="0">
                  <c:v>0.37037037037037035</c:v>
                </c:pt>
                <c:pt idx="1">
                  <c:v>0.12345679012345678</c:v>
                </c:pt>
                <c:pt idx="2">
                  <c:v>0.18518518518518517</c:v>
                </c:pt>
                <c:pt idx="3">
                  <c:v>6.1728395061728392E-2</c:v>
                </c:pt>
                <c:pt idx="4">
                  <c:v>6.1728395061728392E-2</c:v>
                </c:pt>
                <c:pt idx="5">
                  <c:v>7.407407407407407E-2</c:v>
                </c:pt>
                <c:pt idx="6">
                  <c:v>0.12345679012345678</c:v>
                </c:pt>
              </c:numCache>
            </c:numRef>
          </c:val>
        </c:ser>
        <c:ser>
          <c:idx val="1"/>
          <c:order val="1"/>
          <c:tx>
            <c:strRef>
              <c:f>'Question 1'!$A$7</c:f>
              <c:strCache>
                <c:ptCount val="1"/>
                <c:pt idx="0">
                  <c:v>prop from hunting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'Question 1'!$B$1:$H$1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6+</c:v>
                </c:pt>
              </c:strCache>
            </c:strRef>
          </c:cat>
          <c:val>
            <c:numRef>
              <c:f>'Question 1'!$B$7:$H$7</c:f>
              <c:numCache>
                <c:formatCode>General</c:formatCode>
                <c:ptCount val="7"/>
                <c:pt idx="0">
                  <c:v>0.36923076923076925</c:v>
                </c:pt>
                <c:pt idx="1">
                  <c:v>0.23076923076923078</c:v>
                </c:pt>
                <c:pt idx="2">
                  <c:v>0.13076923076923078</c:v>
                </c:pt>
                <c:pt idx="3">
                  <c:v>8.461538461538462E-2</c:v>
                </c:pt>
                <c:pt idx="4">
                  <c:v>7.6923076923076927E-2</c:v>
                </c:pt>
                <c:pt idx="5">
                  <c:v>3.8461538461538464E-2</c:v>
                </c:pt>
                <c:pt idx="6">
                  <c:v>6.9230769230769235E-2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7776632"/>
        <c:axId val="297777024"/>
      </c:barChart>
      <c:catAx>
        <c:axId val="297776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777024"/>
        <c:crosses val="autoZero"/>
        <c:auto val="1"/>
        <c:lblAlgn val="ctr"/>
        <c:lblOffset val="100"/>
        <c:noMultiLvlLbl val="0"/>
      </c:catAx>
      <c:valAx>
        <c:axId val="29777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Proportion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776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Hunting</a:t>
            </a:r>
            <a:r>
              <a:rPr lang="en-US" baseline="0"/>
              <a:t> proportion and conditional hunting probability</a:t>
            </a:r>
            <a:endParaRPr lang="en-US"/>
          </a:p>
        </c:rich>
      </c:tx>
      <c:layout>
        <c:manualLayout>
          <c:xMode val="edge"/>
          <c:yMode val="edge"/>
          <c:x val="0.1643195538057742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1'!$A$7</c:f>
              <c:strCache>
                <c:ptCount val="1"/>
                <c:pt idx="0">
                  <c:v>prop from hunting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1'!$B$1:$H$1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6+</c:v>
                </c:pt>
              </c:strCache>
            </c:strRef>
          </c:cat>
          <c:val>
            <c:numRef>
              <c:f>'Question 1'!$B$7:$H$7</c:f>
              <c:numCache>
                <c:formatCode>General</c:formatCode>
                <c:ptCount val="7"/>
                <c:pt idx="0">
                  <c:v>0.36923076923076925</c:v>
                </c:pt>
                <c:pt idx="1">
                  <c:v>0.23076923076923078</c:v>
                </c:pt>
                <c:pt idx="2">
                  <c:v>0.13076923076923078</c:v>
                </c:pt>
                <c:pt idx="3">
                  <c:v>8.461538461538462E-2</c:v>
                </c:pt>
                <c:pt idx="4">
                  <c:v>7.6923076923076927E-2</c:v>
                </c:pt>
                <c:pt idx="5">
                  <c:v>3.8461538461538464E-2</c:v>
                </c:pt>
                <c:pt idx="6">
                  <c:v>6.9230769230769235E-2</c:v>
                </c:pt>
              </c:numCache>
            </c:numRef>
          </c:val>
        </c:ser>
        <c:ser>
          <c:idx val="1"/>
          <c:order val="1"/>
          <c:tx>
            <c:strRef>
              <c:f>'Question 1'!$A$10</c:f>
              <c:strCache>
                <c:ptCount val="1"/>
                <c:pt idx="0">
                  <c:v>conditional harvest mortality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'Question 1'!$B$1:$H$1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6+</c:v>
                </c:pt>
              </c:strCache>
            </c:strRef>
          </c:cat>
          <c:val>
            <c:numRef>
              <c:f>'Question 1'!$B$10:$H$10</c:f>
              <c:numCache>
                <c:formatCode>General</c:formatCode>
                <c:ptCount val="7"/>
                <c:pt idx="0">
                  <c:v>0.28152492668621704</c:v>
                </c:pt>
                <c:pt idx="1">
                  <c:v>0.17595307917888564</c:v>
                </c:pt>
                <c:pt idx="2">
                  <c:v>9.9706744868035199E-2</c:v>
                </c:pt>
                <c:pt idx="3">
                  <c:v>6.4516129032258063E-2</c:v>
                </c:pt>
                <c:pt idx="4">
                  <c:v>5.865102639296188E-2</c:v>
                </c:pt>
                <c:pt idx="5">
                  <c:v>2.932551319648094E-2</c:v>
                </c:pt>
                <c:pt idx="6">
                  <c:v>5.2785923753665691E-2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98264"/>
        <c:axId val="4698656"/>
      </c:barChart>
      <c:catAx>
        <c:axId val="4698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8656"/>
        <c:crosses val="autoZero"/>
        <c:auto val="1"/>
        <c:lblAlgn val="ctr"/>
        <c:lblOffset val="100"/>
        <c:noMultiLvlLbl val="0"/>
      </c:catAx>
      <c:valAx>
        <c:axId val="46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Proportion &amp; Probaility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8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Natural mortality proportion</a:t>
            </a:r>
            <a:r>
              <a:rPr lang="en-US" baseline="0"/>
              <a:t> and conditional mortality probability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1'!$A$6</c:f>
              <c:strCache>
                <c:ptCount val="1"/>
                <c:pt idx="0">
                  <c:v>prop died naturally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1'!$B$1:$H$1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6+</c:v>
                </c:pt>
              </c:strCache>
            </c:strRef>
          </c:cat>
          <c:val>
            <c:numRef>
              <c:f>'Question 1'!$B$6:$H$6</c:f>
              <c:numCache>
                <c:formatCode>General</c:formatCode>
                <c:ptCount val="7"/>
                <c:pt idx="0">
                  <c:v>0.37037037037037035</c:v>
                </c:pt>
                <c:pt idx="1">
                  <c:v>0.12345679012345678</c:v>
                </c:pt>
                <c:pt idx="2">
                  <c:v>0.18518518518518517</c:v>
                </c:pt>
                <c:pt idx="3">
                  <c:v>6.1728395061728392E-2</c:v>
                </c:pt>
                <c:pt idx="4">
                  <c:v>6.1728395061728392E-2</c:v>
                </c:pt>
                <c:pt idx="5">
                  <c:v>7.407407407407407E-2</c:v>
                </c:pt>
                <c:pt idx="6">
                  <c:v>0.12345679012345678</c:v>
                </c:pt>
              </c:numCache>
            </c:numRef>
          </c:val>
        </c:ser>
        <c:ser>
          <c:idx val="1"/>
          <c:order val="1"/>
          <c:tx>
            <c:strRef>
              <c:f>'Question 1'!$A$9</c:f>
              <c:strCache>
                <c:ptCount val="1"/>
                <c:pt idx="0">
                  <c:v>conditional natural mortality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'Question 1'!$B$1:$H$1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6+</c:v>
                </c:pt>
              </c:strCache>
            </c:strRef>
          </c:cat>
          <c:val>
            <c:numRef>
              <c:f>'Question 1'!$B$9:$H$9</c:f>
              <c:numCache>
                <c:formatCode>General</c:formatCode>
                <c:ptCount val="7"/>
                <c:pt idx="0">
                  <c:v>8.797653958944282E-2</c:v>
                </c:pt>
                <c:pt idx="1">
                  <c:v>2.9325513196480937E-2</c:v>
                </c:pt>
                <c:pt idx="2">
                  <c:v>4.398826979472141E-2</c:v>
                </c:pt>
                <c:pt idx="3">
                  <c:v>1.4662756598240468E-2</c:v>
                </c:pt>
                <c:pt idx="4">
                  <c:v>1.4662756598240468E-2</c:v>
                </c:pt>
                <c:pt idx="5">
                  <c:v>1.7595307917888561E-2</c:v>
                </c:pt>
                <c:pt idx="6">
                  <c:v>2.9325513196480937E-2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6486328"/>
        <c:axId val="296486720"/>
      </c:barChart>
      <c:catAx>
        <c:axId val="296486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486720"/>
        <c:crosses val="autoZero"/>
        <c:auto val="1"/>
        <c:lblAlgn val="ctr"/>
        <c:lblOffset val="100"/>
        <c:noMultiLvlLbl val="0"/>
      </c:catAx>
      <c:valAx>
        <c:axId val="29648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Proportion</a:t>
                </a:r>
                <a:r>
                  <a:rPr lang="en-US" baseline="0"/>
                  <a:t> &amp; </a:t>
                </a:r>
                <a:r>
                  <a:rPr lang="en-US"/>
                  <a:t>Probability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486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Conditional</a:t>
            </a:r>
            <a:r>
              <a:rPr lang="en-US" baseline="0"/>
              <a:t> hunting and natural mortality probability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1'!$A$9</c:f>
              <c:strCache>
                <c:ptCount val="1"/>
                <c:pt idx="0">
                  <c:v>conditional natural mortality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1'!$B$1:$H$1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6+</c:v>
                </c:pt>
              </c:strCache>
            </c:strRef>
          </c:cat>
          <c:val>
            <c:numRef>
              <c:f>'Question 1'!$B$9:$H$9</c:f>
              <c:numCache>
                <c:formatCode>General</c:formatCode>
                <c:ptCount val="7"/>
                <c:pt idx="0">
                  <c:v>8.797653958944282E-2</c:v>
                </c:pt>
                <c:pt idx="1">
                  <c:v>2.9325513196480937E-2</c:v>
                </c:pt>
                <c:pt idx="2">
                  <c:v>4.398826979472141E-2</c:v>
                </c:pt>
                <c:pt idx="3">
                  <c:v>1.4662756598240468E-2</c:v>
                </c:pt>
                <c:pt idx="4">
                  <c:v>1.4662756598240468E-2</c:v>
                </c:pt>
                <c:pt idx="5">
                  <c:v>1.7595307917888561E-2</c:v>
                </c:pt>
                <c:pt idx="6">
                  <c:v>2.9325513196480937E-2</c:v>
                </c:pt>
              </c:numCache>
            </c:numRef>
          </c:val>
        </c:ser>
        <c:ser>
          <c:idx val="1"/>
          <c:order val="1"/>
          <c:tx>
            <c:strRef>
              <c:f>'Question 1'!$A$10</c:f>
              <c:strCache>
                <c:ptCount val="1"/>
                <c:pt idx="0">
                  <c:v>conditional harvest mortality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'Question 1'!$B$1:$H$1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6+</c:v>
                </c:pt>
              </c:strCache>
            </c:strRef>
          </c:cat>
          <c:val>
            <c:numRef>
              <c:f>'Question 1'!$B$10:$H$10</c:f>
              <c:numCache>
                <c:formatCode>General</c:formatCode>
                <c:ptCount val="7"/>
                <c:pt idx="0">
                  <c:v>0.28152492668621704</c:v>
                </c:pt>
                <c:pt idx="1">
                  <c:v>0.17595307917888564</c:v>
                </c:pt>
                <c:pt idx="2">
                  <c:v>9.9706744868035199E-2</c:v>
                </c:pt>
                <c:pt idx="3">
                  <c:v>6.4516129032258063E-2</c:v>
                </c:pt>
                <c:pt idx="4">
                  <c:v>5.865102639296188E-2</c:v>
                </c:pt>
                <c:pt idx="5">
                  <c:v>2.932551319648094E-2</c:v>
                </c:pt>
                <c:pt idx="6">
                  <c:v>5.2785923753665691E-2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7412264"/>
        <c:axId val="297412656"/>
      </c:barChart>
      <c:catAx>
        <c:axId val="297412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412656"/>
        <c:crosses val="autoZero"/>
        <c:auto val="1"/>
        <c:lblAlgn val="ctr"/>
        <c:lblOffset val="100"/>
        <c:noMultiLvlLbl val="0"/>
      </c:catAx>
      <c:valAx>
        <c:axId val="29741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412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Tag</a:t>
            </a:r>
            <a:r>
              <a:rPr lang="en-US" baseline="0"/>
              <a:t> retention proportion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'Tag retention'!$A$18</c:f>
              <c:strCache>
                <c:ptCount val="1"/>
                <c:pt idx="0">
                  <c:v># of tags returned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'Tag retention'!$B$17:$G$17</c:f>
              <c:numCache>
                <c:formatCode>General</c:formatCode>
                <c:ptCount val="6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</c:numCache>
            </c:numRef>
          </c:xVal>
          <c:yVal>
            <c:numRef>
              <c:f>'Tag retention'!$B$18:$G$18</c:f>
              <c:numCache>
                <c:formatCode>General</c:formatCode>
                <c:ptCount val="6"/>
                <c:pt idx="0">
                  <c:v>40</c:v>
                </c:pt>
                <c:pt idx="1">
                  <c:v>15</c:v>
                </c:pt>
                <c:pt idx="2">
                  <c:v>12</c:v>
                </c:pt>
                <c:pt idx="3">
                  <c:v>12</c:v>
                </c:pt>
                <c:pt idx="4">
                  <c:v>10</c:v>
                </c:pt>
                <c:pt idx="5">
                  <c:v>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'Tag retention'!$A$19</c:f>
              <c:strCache>
                <c:ptCount val="1"/>
                <c:pt idx="0">
                  <c:v>&gt; total pop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'Tag retention'!$B$17:$G$17</c:f>
              <c:numCache>
                <c:formatCode>General</c:formatCode>
                <c:ptCount val="6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</c:numCache>
            </c:numRef>
          </c:xVal>
          <c:yVal>
            <c:numRef>
              <c:f>'Tag retention'!$B$19:$G$19</c:f>
              <c:numCache>
                <c:formatCode>General</c:formatCode>
                <c:ptCount val="6"/>
                <c:pt idx="0">
                  <c:v>160</c:v>
                </c:pt>
                <c:pt idx="1">
                  <c:v>145</c:v>
                </c:pt>
                <c:pt idx="2">
                  <c:v>133</c:v>
                </c:pt>
                <c:pt idx="3">
                  <c:v>121</c:v>
                </c:pt>
                <c:pt idx="4">
                  <c:v>111</c:v>
                </c:pt>
                <c:pt idx="5">
                  <c:v>108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264480"/>
        <c:axId val="305264872"/>
      </c:scatterChart>
      <c:scatterChart>
        <c:scatterStyle val="lineMarker"/>
        <c:varyColors val="0"/>
        <c:ser>
          <c:idx val="2"/>
          <c:order val="2"/>
          <c:tx>
            <c:strRef>
              <c:f>'Tag retention'!$A$20</c:f>
              <c:strCache>
                <c:ptCount val="1"/>
                <c:pt idx="0">
                  <c:v>prop of age died/hunted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'Tag retention'!$B$17:$G$17</c:f>
              <c:numCache>
                <c:formatCode>General</c:formatCode>
                <c:ptCount val="6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</c:numCache>
            </c:numRef>
          </c:xVal>
          <c:yVal>
            <c:numRef>
              <c:f>'Tag retention'!$B$20:$G$20</c:f>
              <c:numCache>
                <c:formatCode>General</c:formatCode>
                <c:ptCount val="6"/>
                <c:pt idx="0">
                  <c:v>0.2</c:v>
                </c:pt>
                <c:pt idx="1">
                  <c:v>7.4999999999999997E-2</c:v>
                </c:pt>
                <c:pt idx="2">
                  <c:v>0.06</c:v>
                </c:pt>
                <c:pt idx="3">
                  <c:v>0.06</c:v>
                </c:pt>
                <c:pt idx="4">
                  <c:v>0.05</c:v>
                </c:pt>
                <c:pt idx="5">
                  <c:v>0.02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307504"/>
        <c:axId val="301793224"/>
      </c:scatterChart>
      <c:valAx>
        <c:axId val="305264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264872"/>
        <c:crosses val="autoZero"/>
        <c:crossBetween val="midCat"/>
      </c:valAx>
      <c:valAx>
        <c:axId val="305264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264480"/>
        <c:crosses val="autoZero"/>
        <c:crossBetween val="midCat"/>
      </c:valAx>
      <c:valAx>
        <c:axId val="3017932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307504"/>
        <c:crosses val="max"/>
        <c:crossBetween val="midCat"/>
      </c:valAx>
      <c:valAx>
        <c:axId val="2913075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1793224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179070</xdr:rowOff>
    </xdr:from>
    <xdr:to>
      <xdr:col>6</xdr:col>
      <xdr:colOff>152400</xdr:colOff>
      <xdr:row>33</xdr:row>
      <xdr:rowOff>179070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274320</xdr:colOff>
      <xdr:row>19</xdr:row>
      <xdr:rowOff>11430</xdr:rowOff>
    </xdr:from>
    <xdr:to>
      <xdr:col>13</xdr:col>
      <xdr:colOff>579120</xdr:colOff>
      <xdr:row>34</xdr:row>
      <xdr:rowOff>11430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251460</xdr:colOff>
      <xdr:row>34</xdr:row>
      <xdr:rowOff>163830</xdr:rowOff>
    </xdr:from>
    <xdr:to>
      <xdr:col>13</xdr:col>
      <xdr:colOff>556260</xdr:colOff>
      <xdr:row>49</xdr:row>
      <xdr:rowOff>163830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7620</xdr:colOff>
      <xdr:row>34</xdr:row>
      <xdr:rowOff>156210</xdr:rowOff>
    </xdr:from>
    <xdr:to>
      <xdr:col>6</xdr:col>
      <xdr:colOff>160020</xdr:colOff>
      <xdr:row>49</xdr:row>
      <xdr:rowOff>156210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415290</xdr:colOff>
      <xdr:row>21</xdr:row>
      <xdr:rowOff>49530</xdr:rowOff>
    </xdr:from>
    <xdr:to>
      <xdr:col>6</xdr:col>
      <xdr:colOff>506730</xdr:colOff>
      <xdr:row>36</xdr:row>
      <xdr:rowOff>49530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N9" sqref="N9"/>
    </sheetView>
  </sheetViews>
  <sheetFormatPr defaultRowHeight="14.4" x14ac:dyDescent="0.3"/>
  <cols>
    <col min="1" max="1" width="30.33203125" bestFit="1" customWidth="1"/>
    <col min="2" max="2" width="5.77734375" customWidth="1"/>
    <col min="3" max="3" width="6.21875" customWidth="1"/>
    <col min="4" max="4" width="5.77734375" customWidth="1"/>
    <col min="5" max="5" width="7.44140625" customWidth="1"/>
  </cols>
  <sheetData>
    <row r="1" spans="1:9" ht="15.6" x14ac:dyDescent="0.3">
      <c r="A1" t="s">
        <v>0</v>
      </c>
      <c r="B1">
        <v>0</v>
      </c>
      <c r="C1">
        <v>1</v>
      </c>
      <c r="D1" s="1">
        <v>2</v>
      </c>
      <c r="E1">
        <v>3</v>
      </c>
      <c r="F1">
        <v>4</v>
      </c>
      <c r="G1">
        <v>5</v>
      </c>
      <c r="H1" t="s">
        <v>1</v>
      </c>
      <c r="I1" t="s">
        <v>4</v>
      </c>
    </row>
    <row r="2" spans="1:9" x14ac:dyDescent="0.3">
      <c r="A2" t="s">
        <v>2</v>
      </c>
      <c r="B2">
        <v>96</v>
      </c>
      <c r="C2">
        <v>60</v>
      </c>
      <c r="D2">
        <v>34</v>
      </c>
      <c r="E2">
        <v>22</v>
      </c>
      <c r="F2">
        <v>20</v>
      </c>
      <c r="G2">
        <v>10</v>
      </c>
      <c r="H2">
        <v>18</v>
      </c>
      <c r="I2">
        <f>SUM(B2:H2)</f>
        <v>260</v>
      </c>
    </row>
    <row r="3" spans="1:9" x14ac:dyDescent="0.3">
      <c r="A3" t="s">
        <v>3</v>
      </c>
      <c r="B3">
        <v>30</v>
      </c>
      <c r="C3">
        <v>10</v>
      </c>
      <c r="D3">
        <v>15</v>
      </c>
      <c r="E3">
        <v>5</v>
      </c>
      <c r="F3">
        <v>5</v>
      </c>
      <c r="G3">
        <v>6</v>
      </c>
      <c r="H3">
        <v>10</v>
      </c>
      <c r="I3">
        <f>SUM(B3:H3)</f>
        <v>81</v>
      </c>
    </row>
    <row r="4" spans="1:9" x14ac:dyDescent="0.3">
      <c r="A4" t="s">
        <v>4</v>
      </c>
      <c r="B4">
        <f>SUM(B2:B3)</f>
        <v>126</v>
      </c>
      <c r="C4">
        <f t="shared" ref="C4:H4" si="0">SUM(C2:C3)</f>
        <v>70</v>
      </c>
      <c r="D4">
        <f t="shared" si="0"/>
        <v>49</v>
      </c>
      <c r="E4">
        <f t="shared" si="0"/>
        <v>27</v>
      </c>
      <c r="F4">
        <f t="shared" si="0"/>
        <v>25</v>
      </c>
      <c r="G4">
        <f t="shared" si="0"/>
        <v>16</v>
      </c>
      <c r="H4">
        <f t="shared" si="0"/>
        <v>28</v>
      </c>
      <c r="I4">
        <f>SUM(B4:H4)</f>
        <v>341</v>
      </c>
    </row>
    <row r="6" spans="1:9" x14ac:dyDescent="0.3">
      <c r="A6" t="s">
        <v>5</v>
      </c>
      <c r="B6">
        <f>B3/$I$3</f>
        <v>0.37037037037037035</v>
      </c>
      <c r="C6">
        <f t="shared" ref="C6:H6" si="1">C3/$I$3</f>
        <v>0.12345679012345678</v>
      </c>
      <c r="D6">
        <f t="shared" si="1"/>
        <v>0.18518518518518517</v>
      </c>
      <c r="E6">
        <f t="shared" si="1"/>
        <v>6.1728395061728392E-2</v>
      </c>
      <c r="F6">
        <f t="shared" si="1"/>
        <v>6.1728395061728392E-2</v>
      </c>
      <c r="G6">
        <f t="shared" si="1"/>
        <v>7.407407407407407E-2</v>
      </c>
      <c r="H6">
        <f t="shared" si="1"/>
        <v>0.12345679012345678</v>
      </c>
      <c r="I6">
        <f>SUM(B6:H6)</f>
        <v>1</v>
      </c>
    </row>
    <row r="7" spans="1:9" x14ac:dyDescent="0.3">
      <c r="A7" t="s">
        <v>6</v>
      </c>
      <c r="B7">
        <f>B2/$I$2</f>
        <v>0.36923076923076925</v>
      </c>
      <c r="C7">
        <f t="shared" ref="C7:H7" si="2">C2/$I$2</f>
        <v>0.23076923076923078</v>
      </c>
      <c r="D7">
        <f t="shared" si="2"/>
        <v>0.13076923076923078</v>
      </c>
      <c r="E7">
        <f t="shared" si="2"/>
        <v>8.461538461538462E-2</v>
      </c>
      <c r="F7">
        <f t="shared" si="2"/>
        <v>7.6923076923076927E-2</v>
      </c>
      <c r="G7">
        <f t="shared" si="2"/>
        <v>3.8461538461538464E-2</v>
      </c>
      <c r="H7">
        <f t="shared" si="2"/>
        <v>6.9230769230769235E-2</v>
      </c>
      <c r="I7">
        <f>SUM(B7:H7)</f>
        <v>1.0000000000000002</v>
      </c>
    </row>
    <row r="8" spans="1:9" x14ac:dyDescent="0.3">
      <c r="A8" t="s">
        <v>7</v>
      </c>
      <c r="B8">
        <f>B4/$I$4</f>
        <v>0.36950146627565983</v>
      </c>
      <c r="C8">
        <f t="shared" ref="C8:H8" si="3">C4/$I$4</f>
        <v>0.20527859237536658</v>
      </c>
      <c r="D8">
        <f t="shared" si="3"/>
        <v>0.14369501466275661</v>
      </c>
      <c r="E8">
        <f t="shared" si="3"/>
        <v>7.9178885630498533E-2</v>
      </c>
      <c r="F8">
        <f t="shared" si="3"/>
        <v>7.331378299120235E-2</v>
      </c>
      <c r="G8">
        <f t="shared" si="3"/>
        <v>4.6920821114369501E-2</v>
      </c>
      <c r="H8">
        <f t="shared" si="3"/>
        <v>8.2111436950146624E-2</v>
      </c>
      <c r="I8">
        <f>SUM(B8:H8)</f>
        <v>1</v>
      </c>
    </row>
    <row r="9" spans="1:9" x14ac:dyDescent="0.3">
      <c r="A9" t="s">
        <v>24</v>
      </c>
      <c r="B9">
        <f>B6*($I$3/$I$4)</f>
        <v>8.797653958944282E-2</v>
      </c>
      <c r="C9">
        <f t="shared" ref="C9:H9" si="4">C6*($I$3/$I$4)</f>
        <v>2.9325513196480937E-2</v>
      </c>
      <c r="D9">
        <f t="shared" si="4"/>
        <v>4.398826979472141E-2</v>
      </c>
      <c r="E9">
        <f t="shared" si="4"/>
        <v>1.4662756598240468E-2</v>
      </c>
      <c r="F9">
        <f t="shared" si="4"/>
        <v>1.4662756598240468E-2</v>
      </c>
      <c r="G9">
        <f t="shared" si="4"/>
        <v>1.7595307917888561E-2</v>
      </c>
      <c r="H9">
        <f t="shared" si="4"/>
        <v>2.9325513196480937E-2</v>
      </c>
      <c r="I9">
        <f>SUM(B9:H9)</f>
        <v>0.23753665689149558</v>
      </c>
    </row>
    <row r="10" spans="1:9" x14ac:dyDescent="0.3">
      <c r="A10" t="s">
        <v>25</v>
      </c>
      <c r="B10">
        <f>B7*($I$2/$I$4)</f>
        <v>0.28152492668621704</v>
      </c>
      <c r="C10">
        <f t="shared" ref="C10:H10" si="5">C7*($I$2/$I$4)</f>
        <v>0.17595307917888564</v>
      </c>
      <c r="D10">
        <f t="shared" si="5"/>
        <v>9.9706744868035199E-2</v>
      </c>
      <c r="E10">
        <f t="shared" si="5"/>
        <v>6.4516129032258063E-2</v>
      </c>
      <c r="F10">
        <f t="shared" si="5"/>
        <v>5.865102639296188E-2</v>
      </c>
      <c r="G10">
        <f t="shared" si="5"/>
        <v>2.932551319648094E-2</v>
      </c>
      <c r="H10">
        <f t="shared" si="5"/>
        <v>5.2785923753665691E-2</v>
      </c>
      <c r="I10">
        <f>SUM(B10:H10)</f>
        <v>0.76246334310850439</v>
      </c>
    </row>
    <row r="12" spans="1:9" x14ac:dyDescent="0.3">
      <c r="B12">
        <f>1-B8</f>
        <v>0.63049853372434017</v>
      </c>
      <c r="C12">
        <f t="shared" ref="C12:H12" si="6">1-C8</f>
        <v>0.79472140762463339</v>
      </c>
      <c r="D12">
        <f t="shared" si="6"/>
        <v>0.85630498533724342</v>
      </c>
      <c r="E12">
        <f t="shared" si="6"/>
        <v>0.92082111436950143</v>
      </c>
      <c r="F12">
        <f t="shared" si="6"/>
        <v>0.92668621700879761</v>
      </c>
      <c r="G12">
        <f t="shared" si="6"/>
        <v>0.95307917888563054</v>
      </c>
      <c r="H12">
        <f t="shared" si="6"/>
        <v>0.91788856304985333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J23" sqref="J23"/>
    </sheetView>
  </sheetViews>
  <sheetFormatPr defaultRowHeight="14.4" x14ac:dyDescent="0.3"/>
  <cols>
    <col min="1" max="1" width="20.88671875" bestFit="1" customWidth="1"/>
  </cols>
  <sheetData>
    <row r="1" spans="2:13" x14ac:dyDescent="0.3"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2:13" x14ac:dyDescent="0.3"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2:13" x14ac:dyDescent="0.3">
      <c r="C3" t="s">
        <v>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2:13" x14ac:dyDescent="0.3">
      <c r="C4" t="s">
        <v>18</v>
      </c>
      <c r="D4">
        <v>0.36923076923076925</v>
      </c>
      <c r="E4">
        <v>0.23076923076923078</v>
      </c>
      <c r="F4">
        <v>0.13076923076923078</v>
      </c>
      <c r="G4">
        <v>8.461538461538462E-2</v>
      </c>
      <c r="H4">
        <v>7.6923076923076927E-2</v>
      </c>
      <c r="I4">
        <v>3.8461538461538464E-2</v>
      </c>
      <c r="J4">
        <v>6.9230769230769235E-2</v>
      </c>
      <c r="K4">
        <v>6.9230769230769235E-2</v>
      </c>
    </row>
    <row r="5" spans="2:13" x14ac:dyDescent="0.3">
      <c r="C5" t="s">
        <v>19</v>
      </c>
      <c r="D5">
        <v>0.63049853372434017</v>
      </c>
      <c r="E5">
        <v>0.79472140762463339</v>
      </c>
      <c r="F5">
        <v>0.85630498533724342</v>
      </c>
      <c r="G5">
        <v>0.92082111436950143</v>
      </c>
      <c r="H5">
        <v>0.92668621700879761</v>
      </c>
      <c r="I5">
        <v>0.95307917888563054</v>
      </c>
      <c r="J5">
        <v>0.91788856304985333</v>
      </c>
      <c r="K5">
        <v>0.91788856304985333</v>
      </c>
    </row>
    <row r="6" spans="2:13" x14ac:dyDescent="0.3">
      <c r="B6" t="s">
        <v>20</v>
      </c>
      <c r="C6" t="s">
        <v>21</v>
      </c>
      <c r="D6">
        <v>1999</v>
      </c>
      <c r="E6">
        <v>2000</v>
      </c>
      <c r="F6">
        <v>2001</v>
      </c>
      <c r="G6">
        <v>2002</v>
      </c>
      <c r="H6">
        <v>2003</v>
      </c>
      <c r="I6">
        <v>2004</v>
      </c>
      <c r="J6">
        <v>2005</v>
      </c>
      <c r="K6">
        <v>2006</v>
      </c>
      <c r="L6" t="s">
        <v>22</v>
      </c>
      <c r="M6" t="s">
        <v>23</v>
      </c>
    </row>
    <row r="7" spans="2:13" x14ac:dyDescent="0.3">
      <c r="B7">
        <v>40</v>
      </c>
      <c r="C7">
        <v>1</v>
      </c>
      <c r="D7">
        <v>1</v>
      </c>
      <c r="L7">
        <f>D4*D5</f>
        <v>0.23279945860591023</v>
      </c>
      <c r="M7">
        <f>B7*LN(L7)</f>
        <v>-58.303115548141818</v>
      </c>
    </row>
    <row r="8" spans="2:13" x14ac:dyDescent="0.3">
      <c r="B8">
        <v>15</v>
      </c>
      <c r="C8">
        <v>1</v>
      </c>
      <c r="D8">
        <v>0</v>
      </c>
      <c r="E8">
        <v>1</v>
      </c>
      <c r="L8">
        <f>(D5*(1-D4))*E4*E5</f>
        <v>7.2936915874415406E-2</v>
      </c>
      <c r="M8">
        <f t="shared" ref="M8:M14" si="0">B8*LN(L8)</f>
        <v>-39.272405663166396</v>
      </c>
    </row>
    <row r="9" spans="2:13" x14ac:dyDescent="0.3">
      <c r="B9">
        <v>12</v>
      </c>
      <c r="C9">
        <v>1</v>
      </c>
      <c r="D9">
        <v>0</v>
      </c>
      <c r="E9">
        <v>0</v>
      </c>
      <c r="F9">
        <v>1</v>
      </c>
      <c r="L9">
        <f>(1-D5)+(D5*(1-D4)*(1-E5))+(D5*(1-D4)*E5*(1-E4))*F4*F5</f>
        <v>0.47836508951604723</v>
      </c>
      <c r="M9">
        <f t="shared" si="0"/>
        <v>-8.8485726291364593</v>
      </c>
    </row>
    <row r="10" spans="2:13" x14ac:dyDescent="0.3">
      <c r="B10">
        <v>12</v>
      </c>
      <c r="C10">
        <v>1</v>
      </c>
      <c r="D10">
        <v>0</v>
      </c>
      <c r="E10">
        <v>0</v>
      </c>
      <c r="F10">
        <v>0</v>
      </c>
      <c r="G10">
        <v>1</v>
      </c>
      <c r="L10">
        <f>(1-D5)+(D5*(1-D4)*(1-E5)*(1-F5))+(D5*(1-D4)*E5*(1-E4)*F5*(1-F4))*G4*G5</f>
        <v>0.39533244280706481</v>
      </c>
      <c r="M10">
        <f>B10*LN(L10)</f>
        <v>-11.136338888292848</v>
      </c>
    </row>
    <row r="11" spans="2:13" x14ac:dyDescent="0.3">
      <c r="B11">
        <v>10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L11">
        <f>(1-D5)+(D5*(1-D4)*(1-E5)*(1-F5)*(1-G5))+(D5*(1-D4)*E5*(1-E4)*F5*(1-F4)*G5*(1-G4))*H5*H4</f>
        <v>0.38130353823195523</v>
      </c>
      <c r="M11">
        <f>B11*LN(L11)</f>
        <v>-9.6415953277023441</v>
      </c>
    </row>
    <row r="12" spans="2:13" x14ac:dyDescent="0.3">
      <c r="B12">
        <v>3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L12">
        <f>(1-D5)+(D5*(1-D4)*(1-E5)*(1-F5)*(1-G5)*(1-H5))+(D5*(1-D4)*E5*(1-E4)*F5*(1-F4)*G5*(1-G4)*H5*(1-H4))*I5*I4</f>
        <v>0.37435250305813927</v>
      </c>
      <c r="M12">
        <f t="shared" si="0"/>
        <v>-2.9476722117489365</v>
      </c>
    </row>
    <row r="13" spans="2:13" x14ac:dyDescent="0.3"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f>(1-D5)+(D5*(1-D4)*(1-E5)*(1-F5)*(1-G5)*(1-H5)*(1-I5)*(1-J5))+(D5*(1-D4)*E5*(1-E4)*F5*(1-F4)*G5*(1-G4)*H5*(1-H4)*I5*(1-I4)*J5*(1-J4))</f>
        <v>0.47165841538734854</v>
      </c>
      <c r="M13">
        <f t="shared" si="0"/>
        <v>0</v>
      </c>
    </row>
    <row r="14" spans="2:13" x14ac:dyDescent="0.3"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f>(1-D5)+(D5*(1-D4)*(1-E5)*(1-F5)*(1-G5)*(1-H5)*(1-I5)*(1-J5))+(D5*(1-D4)*E5*(1-E4)*F5*(1-F4)*G5*(1-G4)*H5*(1-H4)*I5*(1-I4)*J5*(1-J4))*K5*K4</f>
        <v>0.37599339086766559</v>
      </c>
      <c r="M14">
        <f t="shared" si="0"/>
        <v>-0.97818371322634101</v>
      </c>
    </row>
    <row r="15" spans="2:13" x14ac:dyDescent="0.3">
      <c r="L15">
        <f>SUM(L7:L14)</f>
        <v>2.7827417543485464</v>
      </c>
    </row>
    <row r="17" spans="1:10" x14ac:dyDescent="0.3">
      <c r="A17" t="s">
        <v>26</v>
      </c>
      <c r="B17">
        <v>1999</v>
      </c>
      <c r="C17">
        <v>2000</v>
      </c>
      <c r="D17">
        <v>2001</v>
      </c>
      <c r="E17">
        <v>2002</v>
      </c>
      <c r="F17">
        <v>2003</v>
      </c>
      <c r="G17">
        <v>2004</v>
      </c>
    </row>
    <row r="18" spans="1:10" x14ac:dyDescent="0.3">
      <c r="A18" t="s">
        <v>27</v>
      </c>
      <c r="B18">
        <v>40</v>
      </c>
      <c r="C18">
        <v>15</v>
      </c>
      <c r="D18">
        <v>12</v>
      </c>
      <c r="E18">
        <v>12</v>
      </c>
      <c r="F18">
        <v>10</v>
      </c>
      <c r="G18">
        <v>4</v>
      </c>
      <c r="J18">
        <f>SUM(B18:I18)</f>
        <v>93</v>
      </c>
    </row>
    <row r="19" spans="1:10" x14ac:dyDescent="0.3">
      <c r="A19" t="s">
        <v>28</v>
      </c>
      <c r="B19">
        <v>160</v>
      </c>
      <c r="C19">
        <v>145</v>
      </c>
      <c r="D19">
        <v>133</v>
      </c>
      <c r="E19">
        <v>121</v>
      </c>
      <c r="F19">
        <v>111</v>
      </c>
      <c r="G19">
        <v>108</v>
      </c>
      <c r="J19">
        <f>SUM(B19:I19)</f>
        <v>778</v>
      </c>
    </row>
    <row r="20" spans="1:10" x14ac:dyDescent="0.3">
      <c r="A20" t="s">
        <v>29</v>
      </c>
      <c r="B20">
        <f>B18/200</f>
        <v>0.2</v>
      </c>
      <c r="C20">
        <f t="shared" ref="C20:G20" si="1">C18/200</f>
        <v>7.4999999999999997E-2</v>
      </c>
      <c r="D20">
        <f t="shared" si="1"/>
        <v>0.06</v>
      </c>
      <c r="E20">
        <f t="shared" si="1"/>
        <v>0.06</v>
      </c>
      <c r="F20">
        <f t="shared" si="1"/>
        <v>0.05</v>
      </c>
      <c r="G20">
        <f t="shared" si="1"/>
        <v>0.02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C4" sqref="C4:C5"/>
    </sheetView>
  </sheetViews>
  <sheetFormatPr defaultRowHeight="14.4" x14ac:dyDescent="0.3"/>
  <sheetData>
    <row r="1" spans="1:12" x14ac:dyDescent="0.3"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2" x14ac:dyDescent="0.3"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2" x14ac:dyDescent="0.3"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2" x14ac:dyDescent="0.3">
      <c r="B4" t="s">
        <v>18</v>
      </c>
      <c r="C4">
        <v>0.36923076923076925</v>
      </c>
      <c r="D4">
        <v>0.23076923076923078</v>
      </c>
      <c r="E4">
        <v>0.13076923076923078</v>
      </c>
      <c r="F4">
        <v>8.461538461538462E-2</v>
      </c>
      <c r="G4">
        <v>7.6923076923076927E-2</v>
      </c>
      <c r="H4">
        <v>3.8461538461538464E-2</v>
      </c>
      <c r="I4">
        <v>6.9230769230769235E-2</v>
      </c>
      <c r="J4">
        <v>6.9230769230769235E-2</v>
      </c>
    </row>
    <row r="5" spans="1:12" x14ac:dyDescent="0.3">
      <c r="B5" t="s">
        <v>19</v>
      </c>
      <c r="C5">
        <v>0.63049853372434017</v>
      </c>
      <c r="D5">
        <v>0.79472140762463339</v>
      </c>
      <c r="E5">
        <v>0.85630498533724342</v>
      </c>
      <c r="F5">
        <v>0.92082111436950143</v>
      </c>
      <c r="G5">
        <v>0.92668621700879761</v>
      </c>
      <c r="H5">
        <v>0.95307917888563054</v>
      </c>
      <c r="I5">
        <v>0.91788856304985333</v>
      </c>
      <c r="J5">
        <v>0.91788856304985333</v>
      </c>
    </row>
    <row r="6" spans="1:12" x14ac:dyDescent="0.3">
      <c r="A6" t="s">
        <v>20</v>
      </c>
      <c r="B6" t="s">
        <v>21</v>
      </c>
      <c r="C6">
        <v>1999</v>
      </c>
      <c r="D6">
        <v>2000</v>
      </c>
      <c r="E6">
        <v>2001</v>
      </c>
      <c r="F6">
        <v>2002</v>
      </c>
      <c r="G6">
        <v>2003</v>
      </c>
      <c r="H6">
        <v>2004</v>
      </c>
      <c r="I6">
        <v>2005</v>
      </c>
      <c r="J6">
        <v>2006</v>
      </c>
      <c r="K6" t="s">
        <v>22</v>
      </c>
      <c r="L6" t="s">
        <v>23</v>
      </c>
    </row>
    <row r="7" spans="1:12" x14ac:dyDescent="0.3">
      <c r="A7">
        <v>40</v>
      </c>
      <c r="B7">
        <v>1</v>
      </c>
      <c r="C7">
        <v>1</v>
      </c>
      <c r="K7">
        <f>C4*C5</f>
        <v>0.23279945860591023</v>
      </c>
      <c r="L7">
        <f>A7*LN(K7)</f>
        <v>-58.303115548141818</v>
      </c>
    </row>
    <row r="8" spans="1:12" x14ac:dyDescent="0.3">
      <c r="A8">
        <v>15</v>
      </c>
      <c r="B8">
        <v>1</v>
      </c>
      <c r="C8">
        <v>0</v>
      </c>
      <c r="D8">
        <v>1</v>
      </c>
      <c r="K8">
        <f>(C5*(1-C4))*D4*D5</f>
        <v>7.2936915874415406E-2</v>
      </c>
      <c r="L8">
        <f t="shared" ref="L8:L14" si="0">A8*LN(K8)</f>
        <v>-39.272405663166396</v>
      </c>
    </row>
    <row r="9" spans="1:12" x14ac:dyDescent="0.3">
      <c r="A9">
        <v>12</v>
      </c>
      <c r="B9">
        <v>1</v>
      </c>
      <c r="C9">
        <v>0</v>
      </c>
      <c r="D9">
        <v>0</v>
      </c>
      <c r="E9">
        <v>1</v>
      </c>
      <c r="K9">
        <f>(1-C5)+(C5*(1-C4)*(1-D5))+(C5*(1-C4)*D5*(1-D4))*E4*E5</f>
        <v>0.47836508951604723</v>
      </c>
      <c r="L9">
        <f t="shared" si="0"/>
        <v>-8.8485726291364593</v>
      </c>
    </row>
    <row r="10" spans="1:12" x14ac:dyDescent="0.3">
      <c r="A10">
        <v>12</v>
      </c>
      <c r="B10">
        <v>1</v>
      </c>
      <c r="C10">
        <v>0</v>
      </c>
      <c r="D10">
        <v>0</v>
      </c>
      <c r="E10">
        <v>0</v>
      </c>
      <c r="F10">
        <v>1</v>
      </c>
      <c r="K10">
        <f>(1-C5)+(C5*(1-C4)*(1-D5)*(1-E5))+(C5*(1-C4)*D5*(1-D4)*E5*(1-E4))*F4*F5</f>
        <v>0.39533244280706481</v>
      </c>
      <c r="L10">
        <f>A10*LN(K10)</f>
        <v>-11.136338888292848</v>
      </c>
    </row>
    <row r="11" spans="1:12" x14ac:dyDescent="0.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K11">
        <f>(1-C5)+(C5*(1-C4)*(1-D5)*(1-E5)*(1-F5))+(C5*(1-C4)*D5*(1-D4)*E5*(1-E4)*F5*(1-F4))*G5*G4</f>
        <v>0.38130353823195523</v>
      </c>
      <c r="L11">
        <f>A11*LN(K11)</f>
        <v>-9.6415953277023441</v>
      </c>
    </row>
    <row r="12" spans="1:12" x14ac:dyDescent="0.3">
      <c r="A12">
        <v>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K12">
        <f>(1-C5)+(C5*(1-C4)*(1-D5)*(1-E5)*(1-F5)*(1-G5))+(C5*(1-C4)*D5*(1-D4)*E5*(1-E4)*F5*(1-F4)*G5*(1-G4))*H5*H4</f>
        <v>0.37435250305813927</v>
      </c>
      <c r="L12">
        <f t="shared" si="0"/>
        <v>-2.9476722117489365</v>
      </c>
    </row>
    <row r="13" spans="1:12" x14ac:dyDescent="0.3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K13">
        <f>(1-C5)+(C5*(1-C4)*(1-D5)*(1-E5)*(1-F5)*(1-G5)*(1-H5)*(1-I5))+(C5*(1-C4)*D5*(1-D4)*E5*(1-E4)*F5*(1-F4)*G5*(1-G4)*H5*(1-H4)*I5*(1-I4))</f>
        <v>0.47165841538734854</v>
      </c>
      <c r="L13">
        <f t="shared" si="0"/>
        <v>0</v>
      </c>
    </row>
    <row r="14" spans="1:12" x14ac:dyDescent="0.3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f>(1-C5)+(C5*(1-C4)*(1-D5)*(1-E5)*(1-F5)*(1-G5)*(1-H5)*(1-I5))+(C5*(1-C4)*D5*(1-D4)*E5*(1-E4)*F5*(1-F4)*G5*(1-G4)*H5*(1-H4)*I5*(1-I4))*J5*J4</f>
        <v>0.37599339086766559</v>
      </c>
      <c r="L14">
        <f t="shared" si="0"/>
        <v>-0.97818371322634101</v>
      </c>
    </row>
    <row r="15" spans="1:12" x14ac:dyDescent="0.3">
      <c r="K15">
        <f>SUM(K7:K14)</f>
        <v>2.7827417543485464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Tag retention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</dc:creator>
  <cp:lastModifiedBy>UF</cp:lastModifiedBy>
  <dcterms:created xsi:type="dcterms:W3CDTF">2017-11-04T16:16:30Z</dcterms:created>
  <dcterms:modified xsi:type="dcterms:W3CDTF">2017-11-04T18:32:59Z</dcterms:modified>
</cp:coreProperties>
</file>