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0" yWindow="0" windowWidth="20928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16" i="1"/>
  <c r="H15" i="1"/>
  <c r="G16" i="1"/>
  <c r="G15" i="1"/>
  <c r="F16" i="1"/>
  <c r="F15" i="1"/>
  <c r="E16" i="1"/>
  <c r="E15" i="1"/>
  <c r="J13" i="1"/>
  <c r="D16" i="1"/>
  <c r="D15" i="1"/>
  <c r="C16" i="1"/>
  <c r="C15" i="1"/>
  <c r="B16" i="1"/>
  <c r="B15" i="1"/>
  <c r="J12" i="1"/>
  <c r="C12" i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B8" i="1"/>
  <c r="J11" i="1" l="1"/>
  <c r="J9" i="1"/>
  <c r="J8" i="1"/>
  <c r="C4" i="1" l="1"/>
  <c r="D4" i="1"/>
  <c r="E4" i="1"/>
  <c r="F4" i="1"/>
  <c r="G4" i="1"/>
  <c r="H4" i="1"/>
  <c r="B4" i="1"/>
  <c r="I2" i="1"/>
  <c r="I3" i="1"/>
  <c r="B6" i="1" s="1"/>
  <c r="B9" i="1" l="1"/>
  <c r="I4" i="1"/>
  <c r="H5" i="1"/>
  <c r="C6" i="1"/>
  <c r="C5" i="1"/>
  <c r="F5" i="1"/>
  <c r="E5" i="1"/>
  <c r="D5" i="1"/>
  <c r="G5" i="1"/>
  <c r="F6" i="1"/>
  <c r="E6" i="1"/>
  <c r="H6" i="1"/>
  <c r="D6" i="1"/>
  <c r="G6" i="1"/>
  <c r="D8" i="1" l="1"/>
  <c r="D9" i="1"/>
  <c r="H8" i="1"/>
  <c r="H9" i="1"/>
  <c r="C8" i="1"/>
  <c r="C9" i="1"/>
  <c r="E9" i="1"/>
  <c r="E8" i="1"/>
  <c r="G8" i="1"/>
  <c r="I10" i="1" s="1"/>
  <c r="G9" i="1"/>
  <c r="F9" i="1"/>
  <c r="F8" i="1"/>
  <c r="F7" i="1"/>
  <c r="D7" i="1"/>
  <c r="B7" i="1"/>
  <c r="E7" i="1"/>
  <c r="C7" i="1"/>
  <c r="H7" i="1"/>
  <c r="G7" i="1"/>
</calcChain>
</file>

<file path=xl/sharedStrings.xml><?xml version="1.0" encoding="utf-8"?>
<sst xmlns="http://schemas.openxmlformats.org/spreadsheetml/2006/main" count="15" uniqueCount="15">
  <si>
    <t>Age</t>
  </si>
  <si>
    <t>6+</t>
  </si>
  <si>
    <t>#Killed in 2007</t>
  </si>
  <si>
    <t>Number of female skulls</t>
  </si>
  <si>
    <t>Proportion of Natural Mortality</t>
  </si>
  <si>
    <t>Proportion of Hunting Mortality</t>
  </si>
  <si>
    <t>Total Mortality</t>
  </si>
  <si>
    <t>Proportion of Total Mortality</t>
  </si>
  <si>
    <t>Total</t>
  </si>
  <si>
    <t>Conditional Natural Mortality</t>
  </si>
  <si>
    <t>Conditional Hunting Mortality</t>
  </si>
  <si>
    <t>P(Age|N)*P(N)</t>
  </si>
  <si>
    <t>P(Age|H)*P(N)</t>
  </si>
  <si>
    <t>Total hunted mortality rate</t>
  </si>
  <si>
    <t>Total natural deaths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</si>
</sst>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</a:t>
            </a:r>
            <a:r>
              <a:rPr lang="en-US"/>
              <a:t> hunting and mortality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Sheet1!$B$6:$H$6</c:f>
              <c:numCache>
                <c:formatCode>0.000</c:formatCode>
                <c:ptCount val="7"/>
                <c:pt idx="0">
                  <c:v>0.37037037037037035</c:v>
                </c:pt>
                <c:pt idx="1">
                  <c:v>0.12345679012345678</c:v>
                </c:pt>
                <c:pt idx="2">
                  <c:v>0.18518518518518517</c:v>
                </c:pt>
                <c:pt idx="3">
                  <c:v>6.1728395061728392E-2</c:v>
                </c:pt>
                <c:pt idx="4">
                  <c:v>6.1728395061728392E-2</c:v>
                </c:pt>
                <c:pt idx="5">
                  <c:v>7.407407407407407E-2</c:v>
                </c:pt>
                <c:pt idx="6">
                  <c:v>0.12345679012345678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C8-48B8-B1C4-1B7604D2E87C}"/>
            </c:ext>
            <c:ext xmlns:c15="http://schemas.microsoft.com/office/drawing/2012/chart" uri="{02D57815-91ED-43cb-92C2-25804820EDAC}">
              <c15:filteredSeriesTitle>
                <c15:tx>
                  <c:v>Natural Mortality</c:v>
                </c15:tx>
              </c15:filteredSeriesTitle>
            </c:ext>
          </c:extLst>
        </c:ser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Sheet1!$B$5:$H$5</c:f>
              <c:numCache>
                <c:formatCode>0.000</c:formatCode>
                <c:ptCount val="7"/>
                <c:pt idx="0">
                  <c:v>0.36923076923076925</c:v>
                </c:pt>
                <c:pt idx="1">
                  <c:v>0.23076923076923078</c:v>
                </c:pt>
                <c:pt idx="2">
                  <c:v>0.13076923076923078</c:v>
                </c:pt>
                <c:pt idx="3">
                  <c:v>8.461538461538462E-2</c:v>
                </c:pt>
                <c:pt idx="4">
                  <c:v>7.6923076923076927E-2</c:v>
                </c:pt>
                <c:pt idx="5">
                  <c:v>3.8461538461538464E-2</c:v>
                </c:pt>
                <c:pt idx="6">
                  <c:v>6.9230769230769235E-2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C8-48B8-B1C4-1B7604D2E87C}"/>
            </c:ext>
            <c:ext xmlns:c15="http://schemas.microsoft.com/office/drawing/2012/chart" uri="{02D57815-91ED-43cb-92C2-25804820EDAC}">
              <c15:filteredSeriesTitle>
                <c15:tx>
                  <c:v>Hunting Mortality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49616"/>
        <c:axId val="232549224"/>
      </c:lineChart>
      <c:catAx>
        <c:axId val="23254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9224"/>
        <c:crosses val="autoZero"/>
        <c:auto val="1"/>
        <c:lblAlgn val="ctr"/>
        <c:lblOffset val="100"/>
        <c:noMultiLvlLbl val="0"/>
      </c:catAx>
      <c:valAx>
        <c:axId val="2325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Conditional Natural Mortality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Sheet1!$B$9:$H$9</c:f>
              <c:numCache>
                <c:formatCode>0.000</c:formatCode>
                <c:ptCount val="7"/>
                <c:pt idx="0">
                  <c:v>0.19814814814814816</c:v>
                </c:pt>
                <c:pt idx="1">
                  <c:v>6.6049382716049376E-2</c:v>
                </c:pt>
                <c:pt idx="2">
                  <c:v>9.9074074074074078E-2</c:v>
                </c:pt>
                <c:pt idx="3">
                  <c:v>3.3024691358024688E-2</c:v>
                </c:pt>
                <c:pt idx="4">
                  <c:v>3.3024691358024688E-2</c:v>
                </c:pt>
                <c:pt idx="5">
                  <c:v>3.9629629629629633E-2</c:v>
                </c:pt>
                <c:pt idx="6">
                  <c:v>6.6049382716049376E-2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F2-457B-AFB9-A0E389379AB4}"/>
            </c:ext>
          </c:extLst>
        </c:ser>
        <c:ser>
          <c:idx val="1"/>
          <c:order val="1"/>
          <c:tx>
            <c:v>Conditional Hunting Mortality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Sheet1!$B$8:$H$8</c:f>
              <c:numCache>
                <c:formatCode>0.000</c:formatCode>
                <c:ptCount val="7"/>
                <c:pt idx="0">
                  <c:v>0.17222222222222222</c:v>
                </c:pt>
                <c:pt idx="1">
                  <c:v>5.7407407407407407E-2</c:v>
                </c:pt>
                <c:pt idx="2">
                  <c:v>8.611111111111111E-2</c:v>
                </c:pt>
                <c:pt idx="3">
                  <c:v>2.8703703703703703E-2</c:v>
                </c:pt>
                <c:pt idx="4">
                  <c:v>2.8703703703703703E-2</c:v>
                </c:pt>
                <c:pt idx="5">
                  <c:v>3.4444444444444444E-2</c:v>
                </c:pt>
                <c:pt idx="6">
                  <c:v>5.7407407407407407E-2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F2-457B-AFB9-A0E38937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79064"/>
        <c:axId val="179279456"/>
      </c:lineChart>
      <c:catAx>
        <c:axId val="17927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9456"/>
        <c:crosses val="autoZero"/>
        <c:auto val="1"/>
        <c:lblAlgn val="ctr"/>
        <c:lblOffset val="100"/>
        <c:noMultiLvlLbl val="0"/>
      </c:catAx>
      <c:valAx>
        <c:axId val="179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753280839895012E-2"/>
          <c:y val="3.7037037037037035E-2"/>
          <c:w val="0.8829378827646544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Conditional Hunting Mortality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Sheet1!$B$8:$H$8</c:f>
              <c:numCache>
                <c:formatCode>0.000</c:formatCode>
                <c:ptCount val="7"/>
                <c:pt idx="0">
                  <c:v>0.17222222222222222</c:v>
                </c:pt>
                <c:pt idx="1">
                  <c:v>5.7407407407407407E-2</c:v>
                </c:pt>
                <c:pt idx="2">
                  <c:v>8.611111111111111E-2</c:v>
                </c:pt>
                <c:pt idx="3">
                  <c:v>2.8703703703703703E-2</c:v>
                </c:pt>
                <c:pt idx="4">
                  <c:v>2.8703703703703703E-2</c:v>
                </c:pt>
                <c:pt idx="5">
                  <c:v>3.4444444444444444E-2</c:v>
                </c:pt>
                <c:pt idx="6">
                  <c:v>5.7407407407407407E-2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B8-44E2-8114-11C038BE6F24}"/>
            </c:ext>
          </c:extLst>
        </c:ser>
        <c:ser>
          <c:idx val="1"/>
          <c:order val="1"/>
          <c:tx>
            <c:v>Hunting Mortality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Sheet1!$B$5:$H$5</c:f>
              <c:numCache>
                <c:formatCode>0.000</c:formatCode>
                <c:ptCount val="7"/>
                <c:pt idx="0">
                  <c:v>0.36923076923076925</c:v>
                </c:pt>
                <c:pt idx="1">
                  <c:v>0.23076923076923078</c:v>
                </c:pt>
                <c:pt idx="2">
                  <c:v>0.13076923076923078</c:v>
                </c:pt>
                <c:pt idx="3">
                  <c:v>8.461538461538462E-2</c:v>
                </c:pt>
                <c:pt idx="4">
                  <c:v>7.6923076923076927E-2</c:v>
                </c:pt>
                <c:pt idx="5">
                  <c:v>3.8461538461538464E-2</c:v>
                </c:pt>
                <c:pt idx="6">
                  <c:v>6.9230769230769235E-2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B8-44E2-8114-11C038BE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80640"/>
        <c:axId val="235481032"/>
      </c:lineChart>
      <c:catAx>
        <c:axId val="23548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81032"/>
        <c:crosses val="autoZero"/>
        <c:auto val="1"/>
        <c:lblAlgn val="ctr"/>
        <c:lblOffset val="100"/>
        <c:noMultiLvlLbl val="0"/>
      </c:catAx>
      <c:valAx>
        <c:axId val="235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Conditional Natural Mortality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Sheet1!$B$9:$H$9</c:f>
              <c:numCache>
                <c:formatCode>0.000</c:formatCode>
                <c:ptCount val="7"/>
                <c:pt idx="0">
                  <c:v>0.19814814814814816</c:v>
                </c:pt>
                <c:pt idx="1">
                  <c:v>6.6049382716049376E-2</c:v>
                </c:pt>
                <c:pt idx="2">
                  <c:v>9.9074074074074078E-2</c:v>
                </c:pt>
                <c:pt idx="3">
                  <c:v>3.3024691358024688E-2</c:v>
                </c:pt>
                <c:pt idx="4">
                  <c:v>3.3024691358024688E-2</c:v>
                </c:pt>
                <c:pt idx="5">
                  <c:v>3.9629629629629633E-2</c:v>
                </c:pt>
                <c:pt idx="6">
                  <c:v>6.6049382716049376E-2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8-4488-A9A7-6B8D495FC3C5}"/>
            </c:ext>
          </c:extLst>
        </c:ser>
        <c:ser>
          <c:idx val="1"/>
          <c:order val="1"/>
          <c:tx>
            <c:v>Natural Mortality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Sheet1!$B$6:$H$6</c:f>
              <c:numCache>
                <c:formatCode>0.000</c:formatCode>
                <c:ptCount val="7"/>
                <c:pt idx="0">
                  <c:v>0.37037037037037035</c:v>
                </c:pt>
                <c:pt idx="1">
                  <c:v>0.12345679012345678</c:v>
                </c:pt>
                <c:pt idx="2">
                  <c:v>0.18518518518518517</c:v>
                </c:pt>
                <c:pt idx="3">
                  <c:v>6.1728395061728392E-2</c:v>
                </c:pt>
                <c:pt idx="4">
                  <c:v>6.1728395061728392E-2</c:v>
                </c:pt>
                <c:pt idx="5">
                  <c:v>7.407407407407407E-2</c:v>
                </c:pt>
                <c:pt idx="6">
                  <c:v>0.12345679012345678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8-4488-A9A7-6B8D495FC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37464"/>
        <c:axId val="234737856"/>
      </c:lineChart>
      <c:catAx>
        <c:axId val="23473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37856"/>
        <c:crosses val="autoZero"/>
        <c:auto val="1"/>
        <c:lblAlgn val="ctr"/>
        <c:lblOffset val="100"/>
        <c:noMultiLvlLbl val="0"/>
      </c:catAx>
      <c:valAx>
        <c:axId val="2347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of harvested and natural mortality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P(Age|N)*P(N)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198.14814814814815</c:v>
                </c:pt>
                <c:pt idx="1">
                  <c:v>66.049382716049379</c:v>
                </c:pt>
                <c:pt idx="2">
                  <c:v>99.074074074074076</c:v>
                </c:pt>
                <c:pt idx="3">
                  <c:v>33.02469135802469</c:v>
                </c:pt>
                <c:pt idx="4">
                  <c:v>33.02469135802469</c:v>
                </c:pt>
                <c:pt idx="5">
                  <c:v>39.629629629629633</c:v>
                </c:pt>
                <c:pt idx="6">
                  <c:v>66.049382716049379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P(Age|H)*P(N)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172.22222222222223</c:v>
                </c:pt>
                <c:pt idx="1">
                  <c:v>57.407407407407405</c:v>
                </c:pt>
                <c:pt idx="2">
                  <c:v>86.111111111111114</c:v>
                </c:pt>
                <c:pt idx="3">
                  <c:v>28.703703703703702</c:v>
                </c:pt>
                <c:pt idx="4">
                  <c:v>28.703703703703702</c:v>
                </c:pt>
                <c:pt idx="5">
                  <c:v>34.444444444444443</c:v>
                </c:pt>
                <c:pt idx="6">
                  <c:v>57.407407407407405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09115192"/>
        <c:axId val="309114800"/>
      </c:scatterChart>
      <c:valAx>
        <c:axId val="30911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 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14800"/>
        <c:crosses val="autoZero"/>
        <c:crossBetween val="midCat"/>
      </c:valAx>
      <c:valAx>
        <c:axId val="309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1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1644794400702"/>
          <c:y val="0.42671223388743074"/>
          <c:w val="0.2344168853893263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Hunted</a:t>
            </a:r>
            <a:r>
              <a:rPr lang="en-US" baseline="0"/>
              <a:t> and Mortality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Total hunted mortality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0.17222222222222222</c:v>
                </c:pt>
                <c:pt idx="1">
                  <c:v>9.1176470588235289E-2</c:v>
                </c:pt>
                <c:pt idx="2">
                  <c:v>0.17012195121951224</c:v>
                </c:pt>
                <c:pt idx="3">
                  <c:v>8.9423076923076938E-2</c:v>
                </c:pt>
                <c:pt idx="4">
                  <c:v>0.11071428571428574</c:v>
                </c:pt>
                <c:pt idx="5">
                  <c:v>0.17437500000000006</c:v>
                </c:pt>
                <c:pt idx="6">
                  <c:v>0.46500000000000052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Total natural deaths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0.23937360178970915</c:v>
                </c:pt>
                <c:pt idx="1">
                  <c:v>0.11542610571736786</c:v>
                </c:pt>
                <c:pt idx="2">
                  <c:v>0.2358559882439383</c:v>
                </c:pt>
                <c:pt idx="3">
                  <c:v>0.11298838437170013</c:v>
                </c:pt>
                <c:pt idx="4">
                  <c:v>0.14323962516733604</c:v>
                </c:pt>
                <c:pt idx="5">
                  <c:v>0.24299772899318697</c:v>
                </c:pt>
                <c:pt idx="6">
                  <c:v>1.0000000000000022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34544"/>
        <c:axId val="317834152"/>
      </c:scatterChart>
      <c:valAx>
        <c:axId val="3178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34152"/>
        <c:crosses val="autoZero"/>
        <c:crossBetween val="midCat"/>
      </c:valAx>
      <c:valAx>
        <c:axId val="3178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3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hunting and mortality rates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Proportion of Hunting Mortality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xVal>
          <c:yVal>
            <c:numRef>
              <c:f>Sheet1!$B$5:$H$5</c:f>
              <c:numCache>
                <c:formatCode>0.000</c:formatCode>
                <c:ptCount val="7"/>
                <c:pt idx="0">
                  <c:v>0.36923076923076925</c:v>
                </c:pt>
                <c:pt idx="1">
                  <c:v>0.23076923076923078</c:v>
                </c:pt>
                <c:pt idx="2">
                  <c:v>0.13076923076923078</c:v>
                </c:pt>
                <c:pt idx="3">
                  <c:v>8.461538461538462E-2</c:v>
                </c:pt>
                <c:pt idx="4">
                  <c:v>7.6923076923076927E-2</c:v>
                </c:pt>
                <c:pt idx="5">
                  <c:v>3.8461538461538464E-2</c:v>
                </c:pt>
                <c:pt idx="6">
                  <c:v>6.9230769230769235E-2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Proportion of Natural Mortality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Sheet1!$B$1:$H$1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xVal>
          <c:yVal>
            <c:numRef>
              <c:f>Sheet1!$B$6:$H$6</c:f>
              <c:numCache>
                <c:formatCode>0.000</c:formatCode>
                <c:ptCount val="7"/>
                <c:pt idx="0">
                  <c:v>0.37037037037037035</c:v>
                </c:pt>
                <c:pt idx="1">
                  <c:v>0.12345679012345678</c:v>
                </c:pt>
                <c:pt idx="2">
                  <c:v>0.18518518518518517</c:v>
                </c:pt>
                <c:pt idx="3">
                  <c:v>6.1728395061728392E-2</c:v>
                </c:pt>
                <c:pt idx="4">
                  <c:v>6.1728395061728392E-2</c:v>
                </c:pt>
                <c:pt idx="5">
                  <c:v>7.407407407407407E-2</c:v>
                </c:pt>
                <c:pt idx="6">
                  <c:v>0.12345679012345678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84480"/>
        <c:axId val="317690400"/>
      </c:scatterChart>
      <c:valAx>
        <c:axId val="31818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90400"/>
        <c:crosses val="autoZero"/>
        <c:crossBetween val="midCat"/>
      </c:valAx>
      <c:valAx>
        <c:axId val="3176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  <a:r>
                  <a:rPr lang="en-US" baseline="0"/>
                  <a:t> Proportion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20</xdr:row>
      <xdr:rowOff>57150</xdr:rowOff>
    </xdr:from>
    <xdr:to>
      <xdr:col>6</xdr:col>
      <xdr:colOff>160020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508E41F-6D03-46CB-9CB0-F59C9F7D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20</xdr:row>
      <xdr:rowOff>64770</xdr:rowOff>
    </xdr:from>
    <xdr:to>
      <xdr:col>13</xdr:col>
      <xdr:colOff>99060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E4731CE-D049-4CE4-A0C5-BC008AC9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640080</xdr:colOff>
      <xdr:row>38</xdr:row>
      <xdr:rowOff>26670</xdr:rowOff>
    </xdr:from>
    <xdr:to>
      <xdr:col>6</xdr:col>
      <xdr:colOff>160020</xdr:colOff>
      <xdr:row>53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A079FDA-5532-4578-947F-E41E0EAE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335280</xdr:colOff>
      <xdr:row>38</xdr:row>
      <xdr:rowOff>68580</xdr:rowOff>
    </xdr:from>
    <xdr:to>
      <xdr:col>13</xdr:col>
      <xdr:colOff>91440</xdr:colOff>
      <xdr:row>53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F1B1F0CC-DC86-4C71-9BF6-60C11BC9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281940</xdr:colOff>
      <xdr:row>5</xdr:row>
      <xdr:rowOff>140970</xdr:rowOff>
    </xdr:from>
    <xdr:to>
      <xdr:col>18</xdr:col>
      <xdr:colOff>350520</xdr:colOff>
      <xdr:row>20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316230</xdr:colOff>
      <xdr:row>22</xdr:row>
      <xdr:rowOff>171450</xdr:rowOff>
    </xdr:from>
    <xdr:to>
      <xdr:col>18</xdr:col>
      <xdr:colOff>384810</xdr:colOff>
      <xdr:row>37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537210</xdr:colOff>
      <xdr:row>10</xdr:row>
      <xdr:rowOff>57150</xdr:rowOff>
    </xdr:from>
    <xdr:to>
      <xdr:col>14</xdr:col>
      <xdr:colOff>201930</xdr:colOff>
      <xdr:row>25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abSelected="1" workbookViewId="0">
      <selection activeCell="A5" sqref="A5"/>
    </sheetView>
  </sheetViews>
  <sheetFormatPr defaultRowHeight="14.4" x14ac:dyDescent="0.3"/>
  <cols>
    <col min="1" max="1" width="27.109375" bestFit="1" customWidth="1"/>
    <col min="10" max="11" width="9.109375" style="1"/>
    <col min="17" max="17" width="29.44140625" bestFit="1" customWidth="1"/>
    <col min="18" max="25" width="9.5546875" bestFit="1" customWidth="1"/>
    <col min="27" max="27" width="38.44140625" bestFit="1" customWidth="1"/>
    <col min="28" max="28" width="12" bestFit="1" customWidth="1"/>
  </cols>
  <sheetData>
    <row r="1" spans="1:35" x14ac:dyDescent="0.3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 t="s">
        <v>1</v>
      </c>
      <c r="I1" s="2" t="s">
        <v>8</v>
      </c>
      <c r="J1"/>
    </row>
    <row r="2" spans="1:35" x14ac:dyDescent="0.3">
      <c r="A2" s="3" t="s">
        <v>2</v>
      </c>
      <c r="B2">
        <v>96</v>
      </c>
      <c r="C2">
        <v>60</v>
      </c>
      <c r="D2">
        <v>34</v>
      </c>
      <c r="E2">
        <v>22</v>
      </c>
      <c r="F2">
        <v>20</v>
      </c>
      <c r="G2">
        <v>10</v>
      </c>
      <c r="H2">
        <v>18</v>
      </c>
      <c r="I2">
        <f>SUM(B2:H2)</f>
        <v>260</v>
      </c>
      <c r="J2"/>
    </row>
    <row r="3" spans="1:35" x14ac:dyDescent="0.3">
      <c r="A3" s="4" t="s">
        <v>3</v>
      </c>
      <c r="B3">
        <v>30</v>
      </c>
      <c r="C3">
        <v>10</v>
      </c>
      <c r="D3">
        <v>15</v>
      </c>
      <c r="E3">
        <v>5</v>
      </c>
      <c r="F3">
        <v>5</v>
      </c>
      <c r="G3">
        <v>6</v>
      </c>
      <c r="H3">
        <v>10</v>
      </c>
      <c r="I3">
        <f>SUM(B3:H3)</f>
        <v>81</v>
      </c>
      <c r="J3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 s="4" t="s">
        <v>6</v>
      </c>
      <c r="B4" s="1">
        <f>B2+B3</f>
        <v>126</v>
      </c>
      <c r="C4" s="1">
        <f t="shared" ref="C4:I4" si="0">C2+C3</f>
        <v>70</v>
      </c>
      <c r="D4" s="1">
        <f t="shared" si="0"/>
        <v>49</v>
      </c>
      <c r="E4" s="1">
        <f t="shared" si="0"/>
        <v>27</v>
      </c>
      <c r="F4" s="1">
        <f t="shared" si="0"/>
        <v>25</v>
      </c>
      <c r="G4" s="1">
        <f t="shared" si="0"/>
        <v>16</v>
      </c>
      <c r="H4" s="1">
        <f t="shared" si="0"/>
        <v>28</v>
      </c>
      <c r="I4" s="1">
        <f t="shared" si="0"/>
        <v>341</v>
      </c>
      <c r="J4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4" t="s">
        <v>5</v>
      </c>
      <c r="B5" s="7">
        <f>B2/$I$2</f>
        <v>0.36923076923076925</v>
      </c>
      <c r="C5" s="7">
        <f t="shared" ref="B5:H5" si="1">C2/$I$2</f>
        <v>0.23076923076923078</v>
      </c>
      <c r="D5" s="7">
        <f t="shared" si="1"/>
        <v>0.13076923076923078</v>
      </c>
      <c r="E5" s="7">
        <f t="shared" si="1"/>
        <v>8.461538461538462E-2</v>
      </c>
      <c r="F5" s="7">
        <f t="shared" si="1"/>
        <v>7.6923076923076927E-2</v>
      </c>
      <c r="G5" s="7">
        <f t="shared" si="1"/>
        <v>3.8461538461538464E-2</v>
      </c>
      <c r="H5" s="7">
        <f t="shared" si="1"/>
        <v>6.9230769230769235E-2</v>
      </c>
      <c r="I5" s="7"/>
      <c r="J5"/>
      <c r="AC5" s="1"/>
      <c r="AD5" s="1"/>
      <c r="AE5" s="1"/>
      <c r="AF5" s="1"/>
      <c r="AG5" s="1"/>
      <c r="AH5" s="1"/>
    </row>
    <row r="6" spans="1:35" x14ac:dyDescent="0.3">
      <c r="A6" s="4" t="s">
        <v>4</v>
      </c>
      <c r="B6" s="7">
        <f t="shared" ref="B6:H6" si="2">B3/$I$3</f>
        <v>0.37037037037037035</v>
      </c>
      <c r="C6" s="7">
        <f t="shared" si="2"/>
        <v>0.12345679012345678</v>
      </c>
      <c r="D6" s="7">
        <f t="shared" si="2"/>
        <v>0.18518518518518517</v>
      </c>
      <c r="E6" s="7">
        <f t="shared" si="2"/>
        <v>6.1728395061728392E-2</v>
      </c>
      <c r="F6" s="7">
        <f t="shared" si="2"/>
        <v>6.1728395061728392E-2</v>
      </c>
      <c r="G6" s="7">
        <f t="shared" si="2"/>
        <v>7.407407407407407E-2</v>
      </c>
      <c r="H6" s="7">
        <f t="shared" si="2"/>
        <v>0.12345679012345678</v>
      </c>
      <c r="I6" s="7"/>
      <c r="J6"/>
      <c r="L6" s="1"/>
      <c r="M6" s="1"/>
      <c r="AC6" s="1"/>
      <c r="AD6" s="1"/>
      <c r="AE6" s="1"/>
      <c r="AF6" s="1"/>
      <c r="AG6" s="1"/>
      <c r="AH6" s="1"/>
    </row>
    <row r="7" spans="1:35" x14ac:dyDescent="0.3">
      <c r="A7" s="4" t="s">
        <v>7</v>
      </c>
      <c r="B7" s="7">
        <f t="shared" ref="B7:H7" si="3">B4/$I$4</f>
        <v>0.36950146627565983</v>
      </c>
      <c r="C7" s="7">
        <f t="shared" si="3"/>
        <v>0.20527859237536658</v>
      </c>
      <c r="D7" s="7">
        <f t="shared" si="3"/>
        <v>0.14369501466275661</v>
      </c>
      <c r="E7" s="7">
        <f t="shared" si="3"/>
        <v>7.9178885630498533E-2</v>
      </c>
      <c r="F7" s="7">
        <f t="shared" si="3"/>
        <v>7.331378299120235E-2</v>
      </c>
      <c r="G7" s="7">
        <f t="shared" si="3"/>
        <v>4.6920821114369501E-2</v>
      </c>
      <c r="H7" s="7">
        <f t="shared" si="3"/>
        <v>8.2111436950146624E-2</v>
      </c>
      <c r="I7" s="7"/>
      <c r="J7"/>
      <c r="L7" s="1">
        <v>6</v>
      </c>
      <c r="M7" s="1"/>
      <c r="AA7" s="1"/>
    </row>
    <row r="8" spans="1:35" x14ac:dyDescent="0.3">
      <c r="A8" s="4" t="s">
        <v>10</v>
      </c>
      <c r="B8" s="8">
        <f>B6*$J$8</f>
        <v>0.17222222222222222</v>
      </c>
      <c r="C8" s="8">
        <f t="shared" ref="B8:H8" si="4">C6*$J$8</f>
        <v>5.7407407407407407E-2</v>
      </c>
      <c r="D8" s="8">
        <f t="shared" si="4"/>
        <v>8.611111111111111E-2</v>
      </c>
      <c r="E8" s="8">
        <f t="shared" si="4"/>
        <v>2.8703703703703703E-2</v>
      </c>
      <c r="F8" s="8">
        <f t="shared" si="4"/>
        <v>2.8703703703703703E-2</v>
      </c>
      <c r="G8" s="8">
        <f t="shared" si="4"/>
        <v>3.4444444444444444E-2</v>
      </c>
      <c r="H8" s="8">
        <f t="shared" si="4"/>
        <v>5.7407407407407407E-2</v>
      </c>
      <c r="I8" s="8"/>
      <c r="J8" s="10">
        <f>93/200</f>
        <v>0.46500000000000002</v>
      </c>
      <c r="L8" s="1"/>
      <c r="M8" s="1"/>
      <c r="AA8" s="1"/>
    </row>
    <row r="9" spans="1:35" x14ac:dyDescent="0.3">
      <c r="A9" s="5" t="s">
        <v>9</v>
      </c>
      <c r="B9" s="9">
        <f t="shared" ref="B9:H9" si="5">B6*$J$9</f>
        <v>0.19814814814814816</v>
      </c>
      <c r="C9" s="9">
        <f t="shared" si="5"/>
        <v>6.6049382716049376E-2</v>
      </c>
      <c r="D9" s="9">
        <f t="shared" si="5"/>
        <v>9.9074074074074078E-2</v>
      </c>
      <c r="E9" s="9">
        <f t="shared" si="5"/>
        <v>3.3024691358024688E-2</v>
      </c>
      <c r="F9" s="9">
        <f t="shared" si="5"/>
        <v>3.3024691358024688E-2</v>
      </c>
      <c r="G9" s="9">
        <f t="shared" si="5"/>
        <v>3.9629629629629633E-2</v>
      </c>
      <c r="H9" s="9">
        <f t="shared" si="5"/>
        <v>6.6049382716049376E-2</v>
      </c>
      <c r="I9" s="9"/>
      <c r="J9" s="10">
        <f>107/200</f>
        <v>0.53500000000000003</v>
      </c>
      <c r="L9" s="1"/>
      <c r="M9" s="1"/>
      <c r="AC9" s="1"/>
      <c r="AD9" s="1"/>
      <c r="AE9" s="1"/>
      <c r="AF9" s="1"/>
      <c r="AG9" s="1"/>
      <c r="AH9" s="1"/>
    </row>
    <row r="10" spans="1:35" x14ac:dyDescent="0.3">
      <c r="A10" s="6"/>
      <c r="B10" s="8"/>
      <c r="C10" s="8"/>
      <c r="D10" s="8"/>
      <c r="E10" s="8"/>
      <c r="F10" s="8"/>
      <c r="G10" s="8"/>
      <c r="H10" s="8"/>
      <c r="I10" s="8">
        <f>SUM(B8:H9)</f>
        <v>1</v>
      </c>
      <c r="J10"/>
      <c r="L10" s="1"/>
      <c r="M10" s="1"/>
      <c r="AB10" s="1"/>
      <c r="AC10" s="1"/>
      <c r="AD10" s="1"/>
      <c r="AE10" s="1"/>
      <c r="AF10" s="1"/>
      <c r="AG10" s="1"/>
      <c r="AH10" s="1"/>
    </row>
    <row r="11" spans="1:35" x14ac:dyDescent="0.3">
      <c r="A11" s="11" t="s">
        <v>11</v>
      </c>
      <c r="B11">
        <f>B9*1000</f>
        <v>198.14814814814815</v>
      </c>
      <c r="C11" s="1">
        <f t="shared" ref="C11:H13" si="6">C9*1000</f>
        <v>66.049382716049379</v>
      </c>
      <c r="D11" s="1">
        <f t="shared" si="6"/>
        <v>99.074074074074076</v>
      </c>
      <c r="E11" s="1">
        <f t="shared" si="6"/>
        <v>33.02469135802469</v>
      </c>
      <c r="F11" s="1">
        <f t="shared" si="6"/>
        <v>33.02469135802469</v>
      </c>
      <c r="G11" s="1">
        <f t="shared" si="6"/>
        <v>39.629629629629633</v>
      </c>
      <c r="H11" s="1">
        <f t="shared" si="6"/>
        <v>66.049382716049379</v>
      </c>
      <c r="J11" s="1">
        <f>SUM(B11:H11)</f>
        <v>535</v>
      </c>
      <c r="M11" s="1"/>
    </row>
    <row r="12" spans="1:35" x14ac:dyDescent="0.3">
      <c r="A12" s="11" t="s">
        <v>12</v>
      </c>
      <c r="B12">
        <f>B8*1000</f>
        <v>172.22222222222223</v>
      </c>
      <c r="C12" s="1">
        <f t="shared" ref="C12:H12" si="7">C8*1000</f>
        <v>57.407407407407405</v>
      </c>
      <c r="D12" s="1">
        <f t="shared" si="7"/>
        <v>86.111111111111114</v>
      </c>
      <c r="E12" s="1">
        <f t="shared" si="7"/>
        <v>28.703703703703702</v>
      </c>
      <c r="F12" s="1">
        <f t="shared" si="7"/>
        <v>28.703703703703702</v>
      </c>
      <c r="G12" s="1">
        <f t="shared" si="7"/>
        <v>34.444444444444443</v>
      </c>
      <c r="H12" s="1">
        <f t="shared" si="7"/>
        <v>57.407407407407405</v>
      </c>
      <c r="J12" s="1">
        <f>SUM(B12:H12)</f>
        <v>465</v>
      </c>
      <c r="M12" s="1"/>
    </row>
    <row r="13" spans="1:35" x14ac:dyDescent="0.3">
      <c r="C13" s="1"/>
      <c r="J13" s="1">
        <f>SUM(J11:J12)</f>
        <v>1000</v>
      </c>
      <c r="M13" s="1"/>
      <c r="Q13" s="6"/>
      <c r="R13" s="8"/>
      <c r="S13" s="8"/>
      <c r="T13" s="8"/>
      <c r="U13" s="8"/>
      <c r="V13" s="8"/>
      <c r="W13" s="8"/>
      <c r="X13" s="8"/>
      <c r="Y13" s="8"/>
      <c r="Z13" s="1"/>
    </row>
    <row r="14" spans="1:35" x14ac:dyDescent="0.3">
      <c r="C14" s="1"/>
      <c r="M14" s="1"/>
      <c r="Z14" s="1"/>
      <c r="AA14" s="1"/>
    </row>
    <row r="15" spans="1:35" x14ac:dyDescent="0.3">
      <c r="A15" t="s">
        <v>13</v>
      </c>
      <c r="B15">
        <f>B12/1000</f>
        <v>0.17222222222222222</v>
      </c>
      <c r="C15" s="1">
        <f>C12/(1000-B12-B11)</f>
        <v>9.1176470588235289E-2</v>
      </c>
      <c r="D15" s="1">
        <f>D12/(1000-B11-B12-C11-C12)</f>
        <v>0.17012195121951224</v>
      </c>
      <c r="E15" s="1">
        <f>E12/(1000-D11-D12-C11-C12-B11-B12)</f>
        <v>8.9423076923076938E-2</v>
      </c>
      <c r="F15" s="1">
        <f>F12/(1000-E12-E11-D11-D12-C11-C12-B11-B12)</f>
        <v>0.11071428571428574</v>
      </c>
      <c r="G15" s="1">
        <f>G12/(1000-F11-F12-E11-E12-D11-D12-C11-C12-B11-B12)</f>
        <v>0.17437500000000006</v>
      </c>
      <c r="H15" s="1">
        <f>H12/(1000-G11-G12-F11-F12-E11-E12-D11-D12-C11-C12-B11-B12)</f>
        <v>0.46500000000000052</v>
      </c>
      <c r="Q15" s="1"/>
      <c r="R15" s="1"/>
      <c r="S15" s="1"/>
      <c r="T15" s="1"/>
      <c r="U15" s="1"/>
      <c r="V15" s="1"/>
      <c r="W15" s="1"/>
      <c r="X15" s="1"/>
      <c r="Y15" s="1"/>
    </row>
    <row r="16" spans="1:35" x14ac:dyDescent="0.3">
      <c r="A16" t="s">
        <v>14</v>
      </c>
      <c r="B16">
        <f>B11/(1000-B12)</f>
        <v>0.23937360178970915</v>
      </c>
      <c r="C16">
        <f>C11/(1000-B11-B12-C12)</f>
        <v>0.11542610571736786</v>
      </c>
      <c r="D16">
        <f>D11/(1000-D12-C11-C12-B11-B12)</f>
        <v>0.2358559882439383</v>
      </c>
      <c r="E16">
        <f>E11/(1000-E12-D11-D12-C11-C12-B11-B12)</f>
        <v>0.11298838437170013</v>
      </c>
      <c r="F16">
        <f>F11/(1000-F12-E11-E12-D11-D12-C11-C12-B11-B12)</f>
        <v>0.14323962516733604</v>
      </c>
      <c r="G16">
        <f>G11/(1000-G12-F11-F12-E11-E12-D11-D12-C11-C12-B11-B12)</f>
        <v>0.24299772899318697</v>
      </c>
      <c r="H16">
        <f>H11/(1000-G11-G12-F11-F12-E11-E12-D11-D12-C11-C12-B11-B12-H12)</f>
        <v>1.0000000000000022</v>
      </c>
      <c r="Q16" s="1"/>
      <c r="R16" s="1"/>
      <c r="S16" s="1"/>
      <c r="T16" s="1"/>
      <c r="U16" s="1"/>
      <c r="V16" s="1"/>
      <c r="W16" s="1"/>
      <c r="X16" s="1"/>
      <c r="Y16" s="1"/>
    </row>
    <row r="17" spans="3:26" s="1" customFormat="1" x14ac:dyDescent="0.3"/>
    <row r="18" spans="3:26" x14ac:dyDescent="0.3">
      <c r="C18" s="1"/>
      <c r="D18" s="1"/>
      <c r="E18" s="1"/>
      <c r="F18" s="1"/>
      <c r="G18" s="1"/>
      <c r="H18" s="1"/>
      <c r="Q18" s="1"/>
      <c r="R18" s="1"/>
      <c r="S18" s="1"/>
      <c r="T18" s="1"/>
      <c r="U18" s="1"/>
      <c r="V18" s="1"/>
      <c r="W18" s="1"/>
      <c r="X18" s="1"/>
      <c r="Y18" s="1"/>
    </row>
    <row r="19" spans="3:26" x14ac:dyDescent="0.3">
      <c r="D19" s="1"/>
      <c r="E19" s="1"/>
      <c r="F19" s="1"/>
      <c r="G19" s="1"/>
      <c r="H19" s="1"/>
      <c r="R19" s="1"/>
      <c r="Z19" s="1"/>
    </row>
    <row r="20" spans="3:26" x14ac:dyDescent="0.3">
      <c r="R20" s="1"/>
    </row>
    <row r="21" spans="3:26" x14ac:dyDescent="0.3"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3:26" x14ac:dyDescent="0.3">
      <c r="R22" s="1"/>
      <c r="Z22" s="1"/>
    </row>
    <row r="23" spans="3:26" x14ac:dyDescent="0.3">
      <c r="R23" s="1"/>
      <c r="U23" s="1"/>
      <c r="V23" s="1"/>
      <c r="W23" s="1"/>
      <c r="X23" s="1"/>
      <c r="Y23" s="1"/>
      <c r="Z23" s="1"/>
    </row>
    <row r="24" spans="3:26" x14ac:dyDescent="0.3">
      <c r="R24" s="1"/>
      <c r="T24" s="1"/>
      <c r="U24" s="1"/>
      <c r="V24" s="1"/>
      <c r="W24" s="1"/>
      <c r="X24" s="1"/>
      <c r="Z24" s="1"/>
    </row>
    <row r="25" spans="3:26" x14ac:dyDescent="0.3">
      <c r="T25" s="1"/>
      <c r="U25" s="1"/>
      <c r="V25" s="1"/>
      <c r="W25" s="1"/>
      <c r="X25" s="1"/>
      <c r="Y25" s="1"/>
      <c r="Z25" s="1"/>
    </row>
    <row r="26" spans="3:26" x14ac:dyDescent="0.3">
      <c r="T26" s="1"/>
      <c r="U26" s="1"/>
      <c r="V26" s="1"/>
      <c r="W26" s="1"/>
      <c r="X26" s="1"/>
      <c r="Y26" s="1"/>
    </row>
    <row r="27" spans="3:26" x14ac:dyDescent="0.3">
      <c r="T27" s="1"/>
      <c r="U27" s="1"/>
      <c r="V27" s="1"/>
      <c r="W27" s="1"/>
      <c r="X27" s="1"/>
      <c r="Y27" s="1"/>
    </row>
    <row r="28" spans="3:26" x14ac:dyDescent="0.3">
      <c r="T28" s="1"/>
      <c r="U28" s="1"/>
      <c r="V28" s="1"/>
      <c r="W28" s="1"/>
      <c r="X28" s="1"/>
      <c r="Y28" s="1"/>
    </row>
    <row r="29" spans="3:26" x14ac:dyDescent="0.3">
      <c r="U29" s="1"/>
      <c r="V29" s="1"/>
      <c r="W29" s="1"/>
      <c r="X29" s="1"/>
      <c r="Y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Jeffery</dc:creator>
  <cp:lastModifiedBy>UF</cp:lastModifiedBy>
  <dcterms:created xsi:type="dcterms:W3CDTF">2017-11-04T13:21:00Z</dcterms:created>
  <dcterms:modified xsi:type="dcterms:W3CDTF">2017-11-08T23:33:20Z</dcterms:modified>
</cp:coreProperties>
</file>