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F:\MEP\"/>
    </mc:Choice>
  </mc:AlternateContent>
  <bookViews>
    <workbookView xWindow="0" yWindow="0" windowWidth="23040" windowHeight="10848" tabRatio="500"/>
  </bookViews>
  <sheets>
    <sheet name="Sheet1" sheetId="1" r:id="rId1"/>
  </sheets>
  <definedNames>
    <definedName name="a">Sheet1!$B$1</definedName>
    <definedName name="b">Sheet1!$B$2</definedName>
    <definedName name="_xlnm.Print_Area" localSheetId="0">Sheet1!$A$1:$J$27</definedName>
    <definedName name="solver_adj" localSheetId="0" hidden="1">Sheet1!$B$1:$B$2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Sheet1!$B$4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tau">Sheet1!$B$3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1" i="1" l="1"/>
  <c r="M14" i="1"/>
  <c r="L13" i="1"/>
  <c r="M9" i="1"/>
  <c r="L9" i="1"/>
  <c r="M8" i="1"/>
  <c r="L8" i="1"/>
  <c r="M6" i="1"/>
  <c r="L6" i="1"/>
  <c r="M5" i="1"/>
  <c r="L5" i="1"/>
  <c r="M2" i="1"/>
  <c r="L3" i="1"/>
  <c r="M3" i="1"/>
  <c r="L2" i="1"/>
  <c r="I2" i="1"/>
  <c r="G3" i="1"/>
  <c r="G4" i="1"/>
  <c r="G5" i="1"/>
  <c r="G6" i="1"/>
  <c r="G7" i="1"/>
  <c r="G8" i="1"/>
  <c r="G9" i="1"/>
  <c r="G10" i="1"/>
  <c r="G11" i="1"/>
  <c r="G2" i="1"/>
  <c r="B7" i="1" a="1"/>
  <c r="B7" i="1"/>
  <c r="C7" i="1"/>
  <c r="B8" i="1"/>
  <c r="C8" i="1"/>
  <c r="B9" i="1"/>
  <c r="C9" i="1"/>
  <c r="B10" i="1"/>
  <c r="C10" i="1"/>
  <c r="B11" i="1"/>
  <c r="C11" i="1"/>
  <c r="B4" i="1" l="1"/>
  <c r="B5" i="1" s="1"/>
  <c r="J3" i="1"/>
  <c r="J4" i="1"/>
  <c r="J5" i="1"/>
  <c r="J6" i="1"/>
  <c r="J7" i="1"/>
  <c r="J8" i="1"/>
  <c r="J9" i="1"/>
  <c r="J10" i="1"/>
  <c r="J11" i="1"/>
  <c r="J2" i="1"/>
</calcChain>
</file>

<file path=xl/sharedStrings.xml><?xml version="1.0" encoding="utf-8"?>
<sst xmlns="http://schemas.openxmlformats.org/spreadsheetml/2006/main" count="26" uniqueCount="24">
  <si>
    <t>a</t>
  </si>
  <si>
    <t>b</t>
  </si>
  <si>
    <t>x</t>
  </si>
  <si>
    <t>y</t>
  </si>
  <si>
    <t>dy/da</t>
  </si>
  <si>
    <t>dy/db</t>
  </si>
  <si>
    <t>JTJ'</t>
  </si>
  <si>
    <t>ypred</t>
  </si>
  <si>
    <t>ss=</t>
  </si>
  <si>
    <t>var=</t>
  </si>
  <si>
    <t>Correlation</t>
  </si>
  <si>
    <t>Covariance</t>
  </si>
  <si>
    <t>Standard Error</t>
  </si>
  <si>
    <t>JTJ Hessian</t>
  </si>
  <si>
    <t>slope</t>
  </si>
  <si>
    <t>se slope</t>
  </si>
  <si>
    <t>se intercept</t>
  </si>
  <si>
    <t>se y</t>
  </si>
  <si>
    <t>df</t>
  </si>
  <si>
    <t>intercept</t>
  </si>
  <si>
    <t>R2</t>
  </si>
  <si>
    <t>se regression</t>
  </si>
  <si>
    <t>se residual</t>
  </si>
  <si>
    <t>F statistic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</si>
</sst>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Sheet1!$E$2:$E$11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Sheet1!$F$2:$F$11</c:f>
              <c:numCache>
                <c:formatCode>General</c:formatCode>
                <c:ptCount val="10"/>
                <c:pt idx="0">
                  <c:v>3.06</c:v>
                </c:pt>
                <c:pt idx="1">
                  <c:v>2.2999999999999998</c:v>
                </c:pt>
                <c:pt idx="2">
                  <c:v>3.53</c:v>
                </c:pt>
                <c:pt idx="3">
                  <c:v>4.5</c:v>
                </c:pt>
                <c:pt idx="4">
                  <c:v>6.46</c:v>
                </c:pt>
                <c:pt idx="5">
                  <c:v>2.98</c:v>
                </c:pt>
                <c:pt idx="6">
                  <c:v>5.23</c:v>
                </c:pt>
                <c:pt idx="7">
                  <c:v>5.87</c:v>
                </c:pt>
                <c:pt idx="8">
                  <c:v>6.39</c:v>
                </c:pt>
                <c:pt idx="9">
                  <c:v>5.08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954888"/>
        <c:axId val="307955672"/>
      </c:scatterChart>
      <c:valAx>
        <c:axId val="307954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955672"/>
        <c:crosses val="autoZero"/>
        <c:crossBetween val="midCat"/>
      </c:valAx>
      <c:valAx>
        <c:axId val="307955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954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746760</xdr:colOff>
      <xdr:row>14</xdr:row>
      <xdr:rowOff>5715</xdr:rowOff>
    </xdr:from>
    <xdr:to>
      <xdr:col>5</xdr:col>
      <xdr:colOff>609600</xdr:colOff>
      <xdr:row>24</xdr:row>
      <xdr:rowOff>121920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4"/>
  <sheetViews>
    <sheetView tabSelected="1" zoomScale="125" zoomScaleNormal="125" zoomScalePageLayoutView="200" workbookViewId="0">
      <selection activeCell="K12" sqref="K12"/>
    </sheetView>
  </sheetViews>
  <sheetFormatPr defaultColWidth="11.19921875" defaultRowHeight="15.6" x14ac:dyDescent="0.3"/>
  <sheetData>
    <row r="1" spans="1:13" x14ac:dyDescent="0.3">
      <c r="A1" t="s">
        <v>0</v>
      </c>
      <c r="B1">
        <v>2.6326985237771803</v>
      </c>
      <c r="C1" t="s">
        <v>19</v>
      </c>
      <c r="E1" t="s">
        <v>2</v>
      </c>
      <c r="F1" t="s">
        <v>3</v>
      </c>
      <c r="G1" t="s">
        <v>7</v>
      </c>
      <c r="I1" t="s">
        <v>4</v>
      </c>
      <c r="J1" t="s">
        <v>5</v>
      </c>
      <c r="L1" t="s">
        <v>13</v>
      </c>
    </row>
    <row r="2" spans="1:13" x14ac:dyDescent="0.3">
      <c r="A2" t="s">
        <v>1</v>
      </c>
      <c r="B2">
        <v>0.34678325575627522</v>
      </c>
      <c r="C2" t="s">
        <v>14</v>
      </c>
      <c r="E2">
        <v>1</v>
      </c>
      <c r="F2">
        <v>3.06</v>
      </c>
      <c r="G2" s="1">
        <f>a+b* E2</f>
        <v>2.9794817795334554</v>
      </c>
      <c r="I2">
        <f>1</f>
        <v>1</v>
      </c>
      <c r="J2">
        <f t="shared" ref="J2:J11" si="0">E2</f>
        <v>1</v>
      </c>
      <c r="L2">
        <f>SUMPRODUCT(I2:I11,I2:I11)</f>
        <v>10</v>
      </c>
      <c r="M2">
        <f>SUMPRODUCT(I2:I11,J2:J11)</f>
        <v>55</v>
      </c>
    </row>
    <row r="3" spans="1:13" x14ac:dyDescent="0.3">
      <c r="E3">
        <v>2</v>
      </c>
      <c r="F3">
        <v>2.2999999999999998</v>
      </c>
      <c r="G3" s="1">
        <f>a+b* E3</f>
        <v>3.3262650352897305</v>
      </c>
      <c r="I3">
        <v>1</v>
      </c>
      <c r="J3">
        <f t="shared" si="0"/>
        <v>2</v>
      </c>
      <c r="L3">
        <f>SUMPRODUCT(I1:I11,J1:J11)</f>
        <v>55</v>
      </c>
      <c r="M3">
        <f>SUMPRODUCT(J2:J11,J2:J11)</f>
        <v>385</v>
      </c>
    </row>
    <row r="4" spans="1:13" x14ac:dyDescent="0.3">
      <c r="A4" t="s">
        <v>8</v>
      </c>
      <c r="B4">
        <f>SUMXMY2(G2:G11,F2:F11)</f>
        <v>10.387198790055518</v>
      </c>
      <c r="E4">
        <v>3</v>
      </c>
      <c r="F4">
        <v>3.53</v>
      </c>
      <c r="G4" s="1">
        <f>a+b* E4</f>
        <v>3.6730482910460061</v>
      </c>
      <c r="I4">
        <v>1</v>
      </c>
      <c r="J4">
        <f t="shared" si="0"/>
        <v>3</v>
      </c>
      <c r="L4" t="s">
        <v>6</v>
      </c>
    </row>
    <row r="5" spans="1:13" x14ac:dyDescent="0.3">
      <c r="A5" t="s">
        <v>9</v>
      </c>
      <c r="B5">
        <f>B4/(COUNT(E2:E11)-2)</f>
        <v>1.2983998487569397</v>
      </c>
      <c r="E5">
        <v>4</v>
      </c>
      <c r="F5">
        <v>4.5</v>
      </c>
      <c r="G5" s="1">
        <f>a+b* E5</f>
        <v>4.0198315468022816</v>
      </c>
      <c r="I5">
        <v>1</v>
      </c>
      <c r="J5">
        <f t="shared" si="0"/>
        <v>4</v>
      </c>
      <c r="L5">
        <f>INDEX(MINVERSE($L$2:$M$3),1,1)</f>
        <v>0.46666666666666667</v>
      </c>
      <c r="M5">
        <f>INDEX(MINVERSE($L$2:$M$3),1,2)</f>
        <v>-6.6666666666666666E-2</v>
      </c>
    </row>
    <row r="6" spans="1:13" x14ac:dyDescent="0.3">
      <c r="E6">
        <v>5</v>
      </c>
      <c r="F6">
        <v>6.46</v>
      </c>
      <c r="G6" s="1">
        <f>a+b* E6</f>
        <v>4.3666148025585567</v>
      </c>
      <c r="I6">
        <v>1</v>
      </c>
      <c r="J6">
        <f t="shared" si="0"/>
        <v>5</v>
      </c>
      <c r="L6">
        <f>INDEX(MINVERSE($L$2:$M$3),2,1)</f>
        <v>-6.6666666666666666E-2</v>
      </c>
      <c r="M6">
        <f>INDEX(MINVERSE($L$2:$M$3),2,2)</f>
        <v>1.2121212121212121E-2</v>
      </c>
    </row>
    <row r="7" spans="1:13" x14ac:dyDescent="0.3">
      <c r="A7" t="s">
        <v>14</v>
      </c>
      <c r="B7">
        <f t="array" ref="B7:C11">LINEST(F2:F11,E2:E11,1,1)</f>
        <v>0.34678787878787876</v>
      </c>
      <c r="C7">
        <v>2.6326666666666672</v>
      </c>
      <c r="D7" t="s">
        <v>19</v>
      </c>
      <c r="E7">
        <v>6</v>
      </c>
      <c r="F7">
        <v>2.98</v>
      </c>
      <c r="G7" s="1">
        <f>a+b* E7</f>
        <v>4.7133980583148318</v>
      </c>
      <c r="I7">
        <v>1</v>
      </c>
      <c r="J7">
        <f t="shared" si="0"/>
        <v>6</v>
      </c>
      <c r="L7" t="s">
        <v>11</v>
      </c>
    </row>
    <row r="8" spans="1:13" x14ac:dyDescent="0.3">
      <c r="A8" t="s">
        <v>15</v>
      </c>
      <c r="B8">
        <v>0.12545190306103182</v>
      </c>
      <c r="C8">
        <v>0.77840858762794318</v>
      </c>
      <c r="D8" t="s">
        <v>16</v>
      </c>
      <c r="E8">
        <v>7</v>
      </c>
      <c r="F8">
        <v>5.23</v>
      </c>
      <c r="G8" s="1">
        <f>a+b* E8</f>
        <v>5.0601813140711069</v>
      </c>
      <c r="I8">
        <v>1</v>
      </c>
      <c r="J8">
        <f t="shared" si="0"/>
        <v>7</v>
      </c>
      <c r="L8">
        <f>$B$5 *L5</f>
        <v>0.60591992941990525</v>
      </c>
      <c r="M8">
        <f>$B$5 *M5</f>
        <v>-8.6559989917129307E-2</v>
      </c>
    </row>
    <row r="9" spans="1:13" x14ac:dyDescent="0.3">
      <c r="A9" t="s">
        <v>20</v>
      </c>
      <c r="B9">
        <v>0.48853704857604641</v>
      </c>
      <c r="C9">
        <v>1.1394734961748116</v>
      </c>
      <c r="D9" t="s">
        <v>17</v>
      </c>
      <c r="E9">
        <v>8</v>
      </c>
      <c r="F9">
        <v>5.87</v>
      </c>
      <c r="G9" s="1">
        <f>a+b* E9</f>
        <v>5.406964569827382</v>
      </c>
      <c r="I9">
        <v>1</v>
      </c>
      <c r="J9">
        <f t="shared" si="0"/>
        <v>8</v>
      </c>
      <c r="L9">
        <f>$B$5 *L6</f>
        <v>-8.6559989917129307E-2</v>
      </c>
      <c r="M9">
        <f>$B$5 *M6</f>
        <v>1.5738179984932602E-2</v>
      </c>
    </row>
    <row r="10" spans="1:13" x14ac:dyDescent="0.3">
      <c r="A10" t="s">
        <v>23</v>
      </c>
      <c r="B10">
        <v>7.6414066311692039</v>
      </c>
      <c r="C10">
        <v>8</v>
      </c>
      <c r="D10" t="s">
        <v>18</v>
      </c>
      <c r="E10">
        <v>9</v>
      </c>
      <c r="F10">
        <v>6.39</v>
      </c>
      <c r="G10" s="1">
        <f>a+b* E10</f>
        <v>5.7537478255836572</v>
      </c>
      <c r="I10">
        <v>1</v>
      </c>
      <c r="J10">
        <f t="shared" si="0"/>
        <v>9</v>
      </c>
      <c r="L10" t="s">
        <v>10</v>
      </c>
    </row>
    <row r="11" spans="1:13" x14ac:dyDescent="0.3">
      <c r="A11" t="s">
        <v>21</v>
      </c>
      <c r="B11">
        <v>9.9216012121212103</v>
      </c>
      <c r="C11">
        <v>10.387198787878788</v>
      </c>
      <c r="D11" t="s">
        <v>22</v>
      </c>
      <c r="E11">
        <v>10</v>
      </c>
      <c r="F11">
        <v>5.08</v>
      </c>
      <c r="G11" s="1">
        <f>a+b* E11</f>
        <v>6.1005310813399323</v>
      </c>
      <c r="I11">
        <v>1</v>
      </c>
      <c r="J11">
        <f t="shared" si="0"/>
        <v>10</v>
      </c>
      <c r="L11">
        <f>L9/SQRT(L8*M9)</f>
        <v>-0.88640526042791812</v>
      </c>
    </row>
    <row r="12" spans="1:13" x14ac:dyDescent="0.3">
      <c r="L12" t="s">
        <v>12</v>
      </c>
    </row>
    <row r="13" spans="1:13" x14ac:dyDescent="0.3">
      <c r="L13">
        <f>SQRT(L8)</f>
        <v>0.77840858770950438</v>
      </c>
    </row>
    <row r="14" spans="1:13" x14ac:dyDescent="0.3">
      <c r="M14">
        <f>SQRT(M9)</f>
        <v>0.12545190307417661</v>
      </c>
    </row>
  </sheetData>
  <phoneticPr fontId="3" type="noConversion"/>
  <pageMargins left="0.75" right="0.75" top="1" bottom="1" header="0.5" footer="0.5"/>
  <pageSetup orientation="landscape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a</vt:lpstr>
      <vt:lpstr>b</vt:lpstr>
      <vt:lpstr>Sheet1!Print_Area</vt:lpstr>
      <vt:lpstr>tau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Ahrens</dc:creator>
  <cp:lastModifiedBy>UF</cp:lastModifiedBy>
  <cp:lastPrinted>2017-11-01T17:00:24Z</cp:lastPrinted>
  <dcterms:created xsi:type="dcterms:W3CDTF">2012-02-07T17:59:58Z</dcterms:created>
  <dcterms:modified xsi:type="dcterms:W3CDTF">2017-11-01T21:08:30Z</dcterms:modified>
</cp:coreProperties>
</file>