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10848" tabRatio="500" firstSheet="1" activeTab="1"/>
  </bookViews>
  <sheets>
    <sheet name="Juv. Survival" sheetId="2" r:id="rId1"/>
    <sheet name="Age Structure" sheetId="1" r:id="rId2"/>
    <sheet name="Sheet1" sheetId="3" r:id="rId3"/>
  </sheets>
  <definedNames>
    <definedName name="eprh">'Age Structure'!$C$16</definedName>
    <definedName name="epro">'Age Structure'!$C$14</definedName>
    <definedName name="fecundity">'Age Structure'!$F$4:$Y$4</definedName>
    <definedName name="hr">'Age Structure'!$C$13</definedName>
    <definedName name="Length">'Age Structure'!$F$2:$AI$2</definedName>
    <definedName name="lmat50">'Age Structure'!$C$9</definedName>
    <definedName name="lmatsd">'Age Structure'!$C$10</definedName>
    <definedName name="lwa">'Age Structure'!$C$7</definedName>
    <definedName name="lwb">'Age Structure'!$C$8</definedName>
    <definedName name="maxsj">'Age Structure'!$C$2</definedName>
    <definedName name="No">'Age Structure'!#REF!</definedName>
    <definedName name="page">'Age Structure'!$F$10:$Y$10</definedName>
    <definedName name="pagehr">'Age Structure'!$F$11:$Y$11</definedName>
    <definedName name="pmature">'Age Structure'!$F$5:$Y$5</definedName>
    <definedName name="req">'Age Structure'!$C$17</definedName>
    <definedName name="ro">'Age Structure'!$C$15</definedName>
    <definedName name="sa">'Age Structure'!$C$1</definedName>
    <definedName name="sjscale">'Age Structure'!$C$3</definedName>
    <definedName name="solver_adj" localSheetId="0" hidden="1">'Juv. Survival'!$B$1:$B$2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'Juv. Survival'!$B$3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survival">'Age Structure'!$F$6:$Y$6</definedName>
    <definedName name="survivalhr">'Age Structure'!$F$7:$Y$7</definedName>
    <definedName name="survship">'Age Structure'!$F$8:$Y$8</definedName>
    <definedName name="survshiphr">'Age Structure'!$F$9:$Y$9</definedName>
    <definedName name="vbk">'Age Structure'!$C$5</definedName>
    <definedName name="vblinf">'Age Structure'!$C$4</definedName>
    <definedName name="vbto">'Age Structure'!$C$6</definedName>
    <definedName name="vul">'Age Structure'!$F$12:$Y$12</definedName>
    <definedName name="vul50_">'Age Structure'!$C$11</definedName>
    <definedName name="vulsd">'Age Structure'!$C$12</definedName>
    <definedName name="Weight">'Age Structure'!$F$3:$Y$3</definedName>
    <definedName name="yeq">'Age Structure'!$C$19</definedName>
    <definedName name="yprh">'Age Structure'!$C$18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6" i="1" l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5" i="1"/>
  <c r="N2" i="1"/>
  <c r="N3" i="1"/>
  <c r="N5" i="1"/>
  <c r="C14" i="1"/>
  <c r="C15" i="1"/>
  <c r="F15" i="1"/>
  <c r="G15" i="1"/>
  <c r="H15" i="1"/>
  <c r="I15" i="1"/>
  <c r="J15" i="1"/>
  <c r="K15" i="1"/>
  <c r="L15" i="1"/>
  <c r="M15" i="1"/>
  <c r="N15" i="1"/>
  <c r="Z15" i="1"/>
  <c r="F16" i="1"/>
  <c r="G16" i="1"/>
  <c r="H16" i="1"/>
  <c r="I16" i="1"/>
  <c r="J16" i="1"/>
  <c r="K16" i="1"/>
  <c r="L16" i="1"/>
  <c r="M16" i="1"/>
  <c r="N16" i="1"/>
  <c r="Z16" i="1"/>
  <c r="F17" i="1"/>
  <c r="G17" i="1"/>
  <c r="H17" i="1"/>
  <c r="I17" i="1"/>
  <c r="J17" i="1"/>
  <c r="K17" i="1"/>
  <c r="L17" i="1"/>
  <c r="M17" i="1"/>
  <c r="N17" i="1"/>
  <c r="Z17" i="1"/>
  <c r="F18" i="1"/>
  <c r="G18" i="1"/>
  <c r="H18" i="1"/>
  <c r="I18" i="1"/>
  <c r="J18" i="1"/>
  <c r="K18" i="1"/>
  <c r="L18" i="1"/>
  <c r="M18" i="1"/>
  <c r="N18" i="1"/>
  <c r="Z18" i="1"/>
  <c r="F19" i="1"/>
  <c r="G19" i="1"/>
  <c r="H19" i="1"/>
  <c r="I19" i="1"/>
  <c r="J19" i="1"/>
  <c r="K19" i="1"/>
  <c r="L19" i="1"/>
  <c r="M19" i="1"/>
  <c r="N19" i="1"/>
  <c r="Z19" i="1"/>
  <c r="F20" i="1"/>
  <c r="G20" i="1"/>
  <c r="H20" i="1"/>
  <c r="I20" i="1"/>
  <c r="J20" i="1"/>
  <c r="K20" i="1"/>
  <c r="L20" i="1"/>
  <c r="M20" i="1"/>
  <c r="N20" i="1"/>
  <c r="Z20" i="1"/>
  <c r="F21" i="1"/>
  <c r="G21" i="1"/>
  <c r="H21" i="1"/>
  <c r="I21" i="1"/>
  <c r="J21" i="1"/>
  <c r="K21" i="1"/>
  <c r="L21" i="1"/>
  <c r="M21" i="1"/>
  <c r="N21" i="1"/>
  <c r="Z21" i="1"/>
  <c r="F22" i="1"/>
  <c r="G22" i="1"/>
  <c r="H22" i="1"/>
  <c r="I22" i="1"/>
  <c r="J22" i="1"/>
  <c r="K22" i="1"/>
  <c r="L22" i="1"/>
  <c r="M22" i="1"/>
  <c r="N22" i="1"/>
  <c r="Z22" i="1"/>
  <c r="F23" i="1"/>
  <c r="G23" i="1"/>
  <c r="H23" i="1"/>
  <c r="I23" i="1"/>
  <c r="J23" i="1"/>
  <c r="K23" i="1"/>
  <c r="L23" i="1"/>
  <c r="M23" i="1"/>
  <c r="N23" i="1"/>
  <c r="Z23" i="1"/>
  <c r="F24" i="1"/>
  <c r="G24" i="1"/>
  <c r="H24" i="1"/>
  <c r="I24" i="1"/>
  <c r="J24" i="1"/>
  <c r="K24" i="1"/>
  <c r="L24" i="1"/>
  <c r="M24" i="1"/>
  <c r="N24" i="1"/>
  <c r="Z24" i="1"/>
  <c r="F25" i="1"/>
  <c r="G25" i="1"/>
  <c r="H25" i="1"/>
  <c r="I25" i="1"/>
  <c r="J25" i="1"/>
  <c r="K25" i="1"/>
  <c r="L25" i="1"/>
  <c r="M25" i="1"/>
  <c r="N25" i="1"/>
  <c r="Z25" i="1"/>
  <c r="F26" i="1"/>
  <c r="G26" i="1"/>
  <c r="H26" i="1"/>
  <c r="I26" i="1"/>
  <c r="J26" i="1"/>
  <c r="K26" i="1"/>
  <c r="L26" i="1"/>
  <c r="M26" i="1"/>
  <c r="N26" i="1"/>
  <c r="Z26" i="1"/>
  <c r="F27" i="1"/>
  <c r="G27" i="1"/>
  <c r="H27" i="1"/>
  <c r="I27" i="1"/>
  <c r="J27" i="1"/>
  <c r="K27" i="1"/>
  <c r="L27" i="1"/>
  <c r="M27" i="1"/>
  <c r="N27" i="1"/>
  <c r="Z27" i="1"/>
  <c r="F28" i="1"/>
  <c r="G28" i="1"/>
  <c r="H28" i="1"/>
  <c r="I28" i="1"/>
  <c r="J28" i="1"/>
  <c r="K28" i="1"/>
  <c r="L28" i="1"/>
  <c r="M28" i="1"/>
  <c r="N28" i="1"/>
  <c r="Z28" i="1"/>
  <c r="F29" i="1"/>
  <c r="G29" i="1"/>
  <c r="H29" i="1"/>
  <c r="I29" i="1"/>
  <c r="J29" i="1"/>
  <c r="K29" i="1"/>
  <c r="L29" i="1"/>
  <c r="M29" i="1"/>
  <c r="N29" i="1"/>
  <c r="Z29" i="1"/>
  <c r="F30" i="1"/>
  <c r="G30" i="1"/>
  <c r="H30" i="1"/>
  <c r="I30" i="1"/>
  <c r="J30" i="1"/>
  <c r="K30" i="1"/>
  <c r="L30" i="1"/>
  <c r="M30" i="1"/>
  <c r="N30" i="1"/>
  <c r="Z30" i="1"/>
  <c r="F31" i="1"/>
  <c r="G31" i="1"/>
  <c r="H31" i="1"/>
  <c r="I31" i="1"/>
  <c r="J31" i="1"/>
  <c r="K31" i="1"/>
  <c r="L31" i="1"/>
  <c r="M31" i="1"/>
  <c r="N31" i="1"/>
  <c r="Z31" i="1"/>
  <c r="F32" i="1"/>
  <c r="G32" i="1"/>
  <c r="H32" i="1"/>
  <c r="I32" i="1"/>
  <c r="J32" i="1"/>
  <c r="K32" i="1"/>
  <c r="L32" i="1"/>
  <c r="M32" i="1"/>
  <c r="N32" i="1"/>
  <c r="Z32" i="1"/>
  <c r="F33" i="1"/>
  <c r="G33" i="1"/>
  <c r="H33" i="1"/>
  <c r="I33" i="1"/>
  <c r="J33" i="1"/>
  <c r="K33" i="1"/>
  <c r="L33" i="1"/>
  <c r="M33" i="1"/>
  <c r="N33" i="1"/>
  <c r="Z33" i="1"/>
  <c r="F34" i="1"/>
  <c r="G34" i="1"/>
  <c r="H34" i="1"/>
  <c r="I34" i="1"/>
  <c r="J34" i="1"/>
  <c r="K34" i="1"/>
  <c r="L34" i="1"/>
  <c r="M34" i="1"/>
  <c r="N34" i="1"/>
  <c r="Z34" i="1"/>
  <c r="F35" i="1"/>
  <c r="G35" i="1"/>
  <c r="H35" i="1"/>
  <c r="I35" i="1"/>
  <c r="J35" i="1"/>
  <c r="K35" i="1"/>
  <c r="L35" i="1"/>
  <c r="M35" i="1"/>
  <c r="N35" i="1"/>
  <c r="Z35" i="1"/>
  <c r="F36" i="1"/>
  <c r="G36" i="1"/>
  <c r="H36" i="1"/>
  <c r="I36" i="1"/>
  <c r="J36" i="1"/>
  <c r="K36" i="1"/>
  <c r="L36" i="1"/>
  <c r="M36" i="1"/>
  <c r="N36" i="1"/>
  <c r="Z36" i="1"/>
  <c r="F37" i="1"/>
  <c r="G37" i="1"/>
  <c r="H37" i="1"/>
  <c r="I37" i="1"/>
  <c r="J37" i="1"/>
  <c r="K37" i="1"/>
  <c r="L37" i="1"/>
  <c r="M37" i="1"/>
  <c r="N37" i="1"/>
  <c r="Z37" i="1"/>
  <c r="F38" i="1"/>
  <c r="G38" i="1"/>
  <c r="H38" i="1"/>
  <c r="I38" i="1"/>
  <c r="J38" i="1"/>
  <c r="K38" i="1"/>
  <c r="L38" i="1"/>
  <c r="M38" i="1"/>
  <c r="N38" i="1"/>
  <c r="Z38" i="1"/>
  <c r="F39" i="1"/>
  <c r="G39" i="1"/>
  <c r="H39" i="1"/>
  <c r="I39" i="1"/>
  <c r="J39" i="1"/>
  <c r="K39" i="1"/>
  <c r="L39" i="1"/>
  <c r="M39" i="1"/>
  <c r="N39" i="1"/>
  <c r="Z39" i="1"/>
  <c r="F40" i="1"/>
  <c r="G40" i="1"/>
  <c r="H40" i="1"/>
  <c r="I40" i="1"/>
  <c r="J40" i="1"/>
  <c r="K40" i="1"/>
  <c r="L40" i="1"/>
  <c r="M40" i="1"/>
  <c r="N40" i="1"/>
  <c r="Z40" i="1"/>
  <c r="F41" i="1"/>
  <c r="G41" i="1"/>
  <c r="H41" i="1"/>
  <c r="I41" i="1"/>
  <c r="J41" i="1"/>
  <c r="K41" i="1"/>
  <c r="L41" i="1"/>
  <c r="M41" i="1"/>
  <c r="N41" i="1"/>
  <c r="Z41" i="1"/>
  <c r="F42" i="1"/>
  <c r="G42" i="1"/>
  <c r="H42" i="1"/>
  <c r="I42" i="1"/>
  <c r="J42" i="1"/>
  <c r="K42" i="1"/>
  <c r="L42" i="1"/>
  <c r="M42" i="1"/>
  <c r="N42" i="1"/>
  <c r="Z42" i="1"/>
  <c r="F43" i="1"/>
  <c r="G43" i="1"/>
  <c r="H43" i="1"/>
  <c r="I43" i="1"/>
  <c r="J43" i="1"/>
  <c r="K43" i="1"/>
  <c r="L43" i="1"/>
  <c r="M43" i="1"/>
  <c r="N43" i="1"/>
  <c r="Z43" i="1"/>
  <c r="F44" i="1"/>
  <c r="G44" i="1"/>
  <c r="H44" i="1"/>
  <c r="I44" i="1"/>
  <c r="J44" i="1"/>
  <c r="K44" i="1"/>
  <c r="L44" i="1"/>
  <c r="M44" i="1"/>
  <c r="N44" i="1"/>
  <c r="Z44" i="1"/>
  <c r="F45" i="1"/>
  <c r="G45" i="1"/>
  <c r="H45" i="1"/>
  <c r="I45" i="1"/>
  <c r="J45" i="1"/>
  <c r="K45" i="1"/>
  <c r="L45" i="1"/>
  <c r="M45" i="1"/>
  <c r="N45" i="1"/>
  <c r="Z45" i="1"/>
  <c r="F46" i="1"/>
  <c r="G46" i="1"/>
  <c r="H46" i="1"/>
  <c r="I46" i="1"/>
  <c r="J46" i="1"/>
  <c r="K46" i="1"/>
  <c r="L46" i="1"/>
  <c r="M46" i="1"/>
  <c r="N46" i="1"/>
  <c r="Z46" i="1"/>
  <c r="F47" i="1"/>
  <c r="G47" i="1"/>
  <c r="H47" i="1"/>
  <c r="I47" i="1"/>
  <c r="J47" i="1"/>
  <c r="K47" i="1"/>
  <c r="L47" i="1"/>
  <c r="M47" i="1"/>
  <c r="N47" i="1"/>
  <c r="Z47" i="1"/>
  <c r="F48" i="1"/>
  <c r="G48" i="1"/>
  <c r="H48" i="1"/>
  <c r="I48" i="1"/>
  <c r="J48" i="1"/>
  <c r="K48" i="1"/>
  <c r="L48" i="1"/>
  <c r="M48" i="1"/>
  <c r="N48" i="1"/>
  <c r="Z48" i="1"/>
  <c r="F49" i="1"/>
  <c r="G49" i="1"/>
  <c r="H49" i="1"/>
  <c r="I49" i="1"/>
  <c r="J49" i="1"/>
  <c r="K49" i="1"/>
  <c r="L49" i="1"/>
  <c r="M49" i="1"/>
  <c r="N49" i="1"/>
  <c r="Z49" i="1"/>
  <c r="F50" i="1"/>
  <c r="G50" i="1"/>
  <c r="H50" i="1"/>
  <c r="I50" i="1"/>
  <c r="J50" i="1"/>
  <c r="K50" i="1"/>
  <c r="L50" i="1"/>
  <c r="M50" i="1"/>
  <c r="N50" i="1"/>
  <c r="Z50" i="1"/>
  <c r="F51" i="1"/>
  <c r="G51" i="1"/>
  <c r="H51" i="1"/>
  <c r="I51" i="1"/>
  <c r="J51" i="1"/>
  <c r="K51" i="1"/>
  <c r="L51" i="1"/>
  <c r="M51" i="1"/>
  <c r="N51" i="1"/>
  <c r="Z51" i="1"/>
  <c r="F52" i="1"/>
  <c r="G52" i="1"/>
  <c r="H52" i="1"/>
  <c r="I52" i="1"/>
  <c r="J52" i="1"/>
  <c r="K52" i="1"/>
  <c r="L52" i="1"/>
  <c r="M52" i="1"/>
  <c r="N52" i="1"/>
  <c r="Z52" i="1"/>
  <c r="F53" i="1"/>
  <c r="G53" i="1"/>
  <c r="H53" i="1"/>
  <c r="I53" i="1"/>
  <c r="J53" i="1"/>
  <c r="K53" i="1"/>
  <c r="L53" i="1"/>
  <c r="M53" i="1"/>
  <c r="N53" i="1"/>
  <c r="Z53" i="1"/>
  <c r="F54" i="1"/>
  <c r="G54" i="1"/>
  <c r="H54" i="1"/>
  <c r="I54" i="1"/>
  <c r="J54" i="1"/>
  <c r="K54" i="1"/>
  <c r="L54" i="1"/>
  <c r="M54" i="1"/>
  <c r="N54" i="1"/>
  <c r="Z54" i="1"/>
  <c r="F55" i="1"/>
  <c r="G55" i="1"/>
  <c r="H55" i="1"/>
  <c r="I55" i="1"/>
  <c r="J55" i="1"/>
  <c r="K55" i="1"/>
  <c r="L55" i="1"/>
  <c r="M55" i="1"/>
  <c r="N55" i="1"/>
  <c r="Z55" i="1"/>
  <c r="F56" i="1"/>
  <c r="G56" i="1"/>
  <c r="H56" i="1"/>
  <c r="I56" i="1"/>
  <c r="J56" i="1"/>
  <c r="K56" i="1"/>
  <c r="L56" i="1"/>
  <c r="M56" i="1"/>
  <c r="N56" i="1"/>
  <c r="Z56" i="1"/>
  <c r="F57" i="1"/>
  <c r="G57" i="1"/>
  <c r="H57" i="1"/>
  <c r="I57" i="1"/>
  <c r="J57" i="1"/>
  <c r="K57" i="1"/>
  <c r="L57" i="1"/>
  <c r="M57" i="1"/>
  <c r="N57" i="1"/>
  <c r="Z57" i="1"/>
  <c r="F58" i="1"/>
  <c r="G58" i="1"/>
  <c r="H58" i="1"/>
  <c r="I58" i="1"/>
  <c r="J58" i="1"/>
  <c r="K58" i="1"/>
  <c r="L58" i="1"/>
  <c r="M58" i="1"/>
  <c r="N58" i="1"/>
  <c r="Z58" i="1"/>
  <c r="F59" i="1"/>
  <c r="G59" i="1"/>
  <c r="H59" i="1"/>
  <c r="I59" i="1"/>
  <c r="J59" i="1"/>
  <c r="K59" i="1"/>
  <c r="L59" i="1"/>
  <c r="M59" i="1"/>
  <c r="N59" i="1"/>
  <c r="Z59" i="1"/>
  <c r="F60" i="1"/>
  <c r="G60" i="1"/>
  <c r="H60" i="1"/>
  <c r="I60" i="1"/>
  <c r="J60" i="1"/>
  <c r="K60" i="1"/>
  <c r="L60" i="1"/>
  <c r="M60" i="1"/>
  <c r="N60" i="1"/>
  <c r="Z60" i="1"/>
  <c r="F61" i="1"/>
  <c r="G61" i="1"/>
  <c r="H61" i="1"/>
  <c r="I61" i="1"/>
  <c r="J61" i="1"/>
  <c r="K61" i="1"/>
  <c r="L61" i="1"/>
  <c r="M61" i="1"/>
  <c r="N61" i="1"/>
  <c r="Z61" i="1"/>
  <c r="F62" i="1"/>
  <c r="G62" i="1"/>
  <c r="H62" i="1"/>
  <c r="I62" i="1"/>
  <c r="J62" i="1"/>
  <c r="K62" i="1"/>
  <c r="L62" i="1"/>
  <c r="M62" i="1"/>
  <c r="N62" i="1"/>
  <c r="Z62" i="1"/>
  <c r="F63" i="1"/>
  <c r="G63" i="1"/>
  <c r="H63" i="1"/>
  <c r="I63" i="1"/>
  <c r="J63" i="1"/>
  <c r="K63" i="1"/>
  <c r="L63" i="1"/>
  <c r="M63" i="1"/>
  <c r="N63" i="1"/>
  <c r="Z63" i="1"/>
  <c r="F64" i="1"/>
  <c r="G64" i="1"/>
  <c r="H64" i="1"/>
  <c r="I64" i="1"/>
  <c r="J64" i="1"/>
  <c r="K64" i="1"/>
  <c r="L64" i="1"/>
  <c r="M64" i="1"/>
  <c r="N64" i="1"/>
  <c r="Z64" i="1"/>
  <c r="F65" i="1"/>
  <c r="G65" i="1"/>
  <c r="H65" i="1"/>
  <c r="I65" i="1"/>
  <c r="J65" i="1"/>
  <c r="K65" i="1"/>
  <c r="L65" i="1"/>
  <c r="M65" i="1"/>
  <c r="N65" i="1"/>
  <c r="Z65" i="1"/>
  <c r="F66" i="1"/>
  <c r="G66" i="1"/>
  <c r="H66" i="1"/>
  <c r="I66" i="1"/>
  <c r="J66" i="1"/>
  <c r="K66" i="1"/>
  <c r="L66" i="1"/>
  <c r="M66" i="1"/>
  <c r="N66" i="1"/>
  <c r="Z66" i="1"/>
  <c r="F67" i="1"/>
  <c r="G67" i="1"/>
  <c r="H67" i="1"/>
  <c r="I67" i="1"/>
  <c r="J67" i="1"/>
  <c r="K67" i="1"/>
  <c r="L67" i="1"/>
  <c r="M67" i="1"/>
  <c r="N67" i="1"/>
  <c r="Z67" i="1"/>
  <c r="F68" i="1"/>
  <c r="G68" i="1"/>
  <c r="H68" i="1"/>
  <c r="I68" i="1"/>
  <c r="J68" i="1"/>
  <c r="K68" i="1"/>
  <c r="L68" i="1"/>
  <c r="M68" i="1"/>
  <c r="N68" i="1"/>
  <c r="Z68" i="1"/>
  <c r="F69" i="1"/>
  <c r="G69" i="1"/>
  <c r="H69" i="1"/>
  <c r="I69" i="1"/>
  <c r="J69" i="1"/>
  <c r="K69" i="1"/>
  <c r="L69" i="1"/>
  <c r="M69" i="1"/>
  <c r="N69" i="1"/>
  <c r="Z69" i="1"/>
  <c r="F70" i="1"/>
  <c r="G70" i="1"/>
  <c r="H70" i="1"/>
  <c r="I70" i="1"/>
  <c r="J70" i="1"/>
  <c r="K70" i="1"/>
  <c r="L70" i="1"/>
  <c r="M70" i="1"/>
  <c r="N70" i="1"/>
  <c r="Z70" i="1"/>
  <c r="F71" i="1"/>
  <c r="G71" i="1"/>
  <c r="H71" i="1"/>
  <c r="I71" i="1"/>
  <c r="J71" i="1"/>
  <c r="K71" i="1"/>
  <c r="L71" i="1"/>
  <c r="M71" i="1"/>
  <c r="N71" i="1"/>
  <c r="Z71" i="1"/>
  <c r="F72" i="1"/>
  <c r="G72" i="1"/>
  <c r="H72" i="1"/>
  <c r="I72" i="1"/>
  <c r="J72" i="1"/>
  <c r="K72" i="1"/>
  <c r="L72" i="1"/>
  <c r="M72" i="1"/>
  <c r="N72" i="1"/>
  <c r="Z72" i="1"/>
  <c r="F73" i="1"/>
  <c r="G73" i="1"/>
  <c r="H73" i="1"/>
  <c r="I73" i="1"/>
  <c r="J73" i="1"/>
  <c r="K73" i="1"/>
  <c r="L73" i="1"/>
  <c r="M73" i="1"/>
  <c r="N73" i="1"/>
  <c r="Z73" i="1"/>
  <c r="F74" i="1"/>
  <c r="G74" i="1"/>
  <c r="H74" i="1"/>
  <c r="I74" i="1"/>
  <c r="J74" i="1"/>
  <c r="K74" i="1"/>
  <c r="L74" i="1"/>
  <c r="M74" i="1"/>
  <c r="N74" i="1"/>
  <c r="Z74" i="1"/>
  <c r="F75" i="1"/>
  <c r="G75" i="1"/>
  <c r="H75" i="1"/>
  <c r="I75" i="1"/>
  <c r="J75" i="1"/>
  <c r="K75" i="1"/>
  <c r="L75" i="1"/>
  <c r="M75" i="1"/>
  <c r="N75" i="1"/>
  <c r="Z75" i="1"/>
  <c r="F76" i="1"/>
  <c r="G76" i="1"/>
  <c r="H76" i="1"/>
  <c r="I76" i="1"/>
  <c r="J76" i="1"/>
  <c r="K76" i="1"/>
  <c r="L76" i="1"/>
  <c r="M76" i="1"/>
  <c r="N76" i="1"/>
  <c r="Z76" i="1"/>
  <c r="F77" i="1"/>
  <c r="G77" i="1"/>
  <c r="H77" i="1"/>
  <c r="I77" i="1"/>
  <c r="J77" i="1"/>
  <c r="K77" i="1"/>
  <c r="L77" i="1"/>
  <c r="M77" i="1"/>
  <c r="N77" i="1"/>
  <c r="Z77" i="1"/>
  <c r="F78" i="1"/>
  <c r="G78" i="1"/>
  <c r="H78" i="1"/>
  <c r="I78" i="1"/>
  <c r="J78" i="1"/>
  <c r="K78" i="1"/>
  <c r="L78" i="1"/>
  <c r="M78" i="1"/>
  <c r="N78" i="1"/>
  <c r="Z78" i="1"/>
  <c r="F79" i="1"/>
  <c r="G79" i="1"/>
  <c r="H79" i="1"/>
  <c r="I79" i="1"/>
  <c r="J79" i="1"/>
  <c r="K79" i="1"/>
  <c r="L79" i="1"/>
  <c r="M79" i="1"/>
  <c r="N79" i="1"/>
  <c r="Z79" i="1"/>
  <c r="F80" i="1"/>
  <c r="G80" i="1"/>
  <c r="H80" i="1"/>
  <c r="I80" i="1"/>
  <c r="J80" i="1"/>
  <c r="K80" i="1"/>
  <c r="L80" i="1"/>
  <c r="M80" i="1"/>
  <c r="N80" i="1"/>
  <c r="Z80" i="1"/>
  <c r="F81" i="1"/>
  <c r="G81" i="1"/>
  <c r="H81" i="1"/>
  <c r="I81" i="1"/>
  <c r="J81" i="1"/>
  <c r="K81" i="1"/>
  <c r="L81" i="1"/>
  <c r="M81" i="1"/>
  <c r="N81" i="1"/>
  <c r="Z81" i="1"/>
  <c r="F82" i="1"/>
  <c r="G82" i="1"/>
  <c r="H82" i="1"/>
  <c r="I82" i="1"/>
  <c r="J82" i="1"/>
  <c r="K82" i="1"/>
  <c r="L82" i="1"/>
  <c r="M82" i="1"/>
  <c r="N82" i="1"/>
  <c r="Z82" i="1"/>
  <c r="F83" i="1"/>
  <c r="G83" i="1"/>
  <c r="H83" i="1"/>
  <c r="I83" i="1"/>
  <c r="J83" i="1"/>
  <c r="K83" i="1"/>
  <c r="L83" i="1"/>
  <c r="M83" i="1"/>
  <c r="N83" i="1"/>
  <c r="Z83" i="1"/>
  <c r="F84" i="1"/>
  <c r="G84" i="1"/>
  <c r="H84" i="1"/>
  <c r="I84" i="1"/>
  <c r="J84" i="1"/>
  <c r="K84" i="1"/>
  <c r="L84" i="1"/>
  <c r="M84" i="1"/>
  <c r="N84" i="1"/>
  <c r="Z84" i="1"/>
  <c r="F85" i="1"/>
  <c r="G85" i="1"/>
  <c r="H85" i="1"/>
  <c r="I85" i="1"/>
  <c r="J85" i="1"/>
  <c r="K85" i="1"/>
  <c r="L85" i="1"/>
  <c r="M85" i="1"/>
  <c r="N85" i="1"/>
  <c r="Z85" i="1"/>
  <c r="F86" i="1"/>
  <c r="G86" i="1"/>
  <c r="H86" i="1"/>
  <c r="I86" i="1"/>
  <c r="J86" i="1"/>
  <c r="K86" i="1"/>
  <c r="L86" i="1"/>
  <c r="M86" i="1"/>
  <c r="N86" i="1"/>
  <c r="Z86" i="1"/>
  <c r="F87" i="1"/>
  <c r="G87" i="1"/>
  <c r="H87" i="1"/>
  <c r="I87" i="1"/>
  <c r="J87" i="1"/>
  <c r="K87" i="1"/>
  <c r="L87" i="1"/>
  <c r="M87" i="1"/>
  <c r="N87" i="1"/>
  <c r="Z87" i="1"/>
  <c r="F88" i="1"/>
  <c r="G88" i="1"/>
  <c r="H88" i="1"/>
  <c r="I88" i="1"/>
  <c r="J88" i="1"/>
  <c r="K88" i="1"/>
  <c r="L88" i="1"/>
  <c r="M88" i="1"/>
  <c r="N88" i="1"/>
  <c r="Z88" i="1"/>
  <c r="F89" i="1"/>
  <c r="G89" i="1"/>
  <c r="H89" i="1"/>
  <c r="I89" i="1"/>
  <c r="J89" i="1"/>
  <c r="K89" i="1"/>
  <c r="L89" i="1"/>
  <c r="M89" i="1"/>
  <c r="N89" i="1"/>
  <c r="Z89" i="1"/>
  <c r="F90" i="1"/>
  <c r="G90" i="1"/>
  <c r="H90" i="1"/>
  <c r="I90" i="1"/>
  <c r="J90" i="1"/>
  <c r="K90" i="1"/>
  <c r="L90" i="1"/>
  <c r="M90" i="1"/>
  <c r="N90" i="1"/>
  <c r="Z90" i="1"/>
  <c r="F91" i="1"/>
  <c r="G91" i="1"/>
  <c r="H91" i="1"/>
  <c r="I91" i="1"/>
  <c r="J91" i="1"/>
  <c r="K91" i="1"/>
  <c r="L91" i="1"/>
  <c r="M91" i="1"/>
  <c r="N91" i="1"/>
  <c r="Z91" i="1"/>
  <c r="F92" i="1"/>
  <c r="G92" i="1"/>
  <c r="H92" i="1"/>
  <c r="I92" i="1"/>
  <c r="J92" i="1"/>
  <c r="K92" i="1"/>
  <c r="L92" i="1"/>
  <c r="M92" i="1"/>
  <c r="N92" i="1"/>
  <c r="Z92" i="1"/>
  <c r="F93" i="1"/>
  <c r="G93" i="1"/>
  <c r="H93" i="1"/>
  <c r="I93" i="1"/>
  <c r="J93" i="1"/>
  <c r="K93" i="1"/>
  <c r="L93" i="1"/>
  <c r="M93" i="1"/>
  <c r="N93" i="1"/>
  <c r="Z93" i="1"/>
  <c r="F94" i="1"/>
  <c r="G94" i="1"/>
  <c r="H94" i="1"/>
  <c r="I94" i="1"/>
  <c r="J94" i="1"/>
  <c r="K94" i="1"/>
  <c r="L94" i="1"/>
  <c r="M94" i="1"/>
  <c r="N94" i="1"/>
  <c r="Z94" i="1"/>
  <c r="F95" i="1"/>
  <c r="G95" i="1"/>
  <c r="H95" i="1"/>
  <c r="I95" i="1"/>
  <c r="J95" i="1"/>
  <c r="K95" i="1"/>
  <c r="L95" i="1"/>
  <c r="M95" i="1"/>
  <c r="N95" i="1"/>
  <c r="Z95" i="1"/>
  <c r="F96" i="1"/>
  <c r="G96" i="1"/>
  <c r="H96" i="1"/>
  <c r="I96" i="1"/>
  <c r="J96" i="1"/>
  <c r="K96" i="1"/>
  <c r="L96" i="1"/>
  <c r="M96" i="1"/>
  <c r="N96" i="1"/>
  <c r="Z96" i="1"/>
  <c r="F97" i="1"/>
  <c r="G97" i="1"/>
  <c r="H97" i="1"/>
  <c r="I97" i="1"/>
  <c r="J97" i="1"/>
  <c r="K97" i="1"/>
  <c r="L97" i="1"/>
  <c r="M97" i="1"/>
  <c r="N97" i="1"/>
  <c r="Z97" i="1"/>
  <c r="F98" i="1"/>
  <c r="G98" i="1"/>
  <c r="H98" i="1"/>
  <c r="I98" i="1"/>
  <c r="J98" i="1"/>
  <c r="K98" i="1"/>
  <c r="L98" i="1"/>
  <c r="M98" i="1"/>
  <c r="N98" i="1"/>
  <c r="Z98" i="1"/>
  <c r="F99" i="1"/>
  <c r="G99" i="1"/>
  <c r="H99" i="1"/>
  <c r="I99" i="1"/>
  <c r="J99" i="1"/>
  <c r="K99" i="1"/>
  <c r="L99" i="1"/>
  <c r="M99" i="1"/>
  <c r="N99" i="1"/>
  <c r="Z99" i="1"/>
  <c r="F100" i="1"/>
  <c r="G100" i="1"/>
  <c r="H100" i="1"/>
  <c r="I100" i="1"/>
  <c r="J100" i="1"/>
  <c r="K100" i="1"/>
  <c r="L100" i="1"/>
  <c r="M100" i="1"/>
  <c r="N100" i="1"/>
  <c r="Z100" i="1"/>
  <c r="F101" i="1"/>
  <c r="G101" i="1"/>
  <c r="H101" i="1"/>
  <c r="I101" i="1"/>
  <c r="J101" i="1"/>
  <c r="K101" i="1"/>
  <c r="L101" i="1"/>
  <c r="M101" i="1"/>
  <c r="N101" i="1"/>
  <c r="Z101" i="1"/>
  <c r="F102" i="1"/>
  <c r="G102" i="1"/>
  <c r="H102" i="1"/>
  <c r="I102" i="1"/>
  <c r="J102" i="1"/>
  <c r="K102" i="1"/>
  <c r="L102" i="1"/>
  <c r="M102" i="1"/>
  <c r="N102" i="1"/>
  <c r="Z102" i="1"/>
  <c r="F103" i="1"/>
  <c r="G103" i="1"/>
  <c r="H103" i="1"/>
  <c r="I103" i="1"/>
  <c r="J103" i="1"/>
  <c r="K103" i="1"/>
  <c r="L103" i="1"/>
  <c r="M103" i="1"/>
  <c r="N103" i="1"/>
  <c r="Z103" i="1"/>
  <c r="F104" i="1"/>
  <c r="G104" i="1"/>
  <c r="H104" i="1"/>
  <c r="I104" i="1"/>
  <c r="J104" i="1"/>
  <c r="K104" i="1"/>
  <c r="L104" i="1"/>
  <c r="M104" i="1"/>
  <c r="N104" i="1"/>
  <c r="Z104" i="1"/>
  <c r="F105" i="1"/>
  <c r="G105" i="1"/>
  <c r="H105" i="1"/>
  <c r="I105" i="1"/>
  <c r="J105" i="1"/>
  <c r="K105" i="1"/>
  <c r="L105" i="1"/>
  <c r="M105" i="1"/>
  <c r="N105" i="1"/>
  <c r="Z105" i="1"/>
  <c r="F106" i="1"/>
  <c r="G106" i="1"/>
  <c r="H106" i="1"/>
  <c r="I106" i="1"/>
  <c r="J106" i="1"/>
  <c r="K106" i="1"/>
  <c r="L106" i="1"/>
  <c r="M106" i="1"/>
  <c r="N106" i="1"/>
  <c r="Z106" i="1"/>
  <c r="F107" i="1"/>
  <c r="G107" i="1"/>
  <c r="H107" i="1"/>
  <c r="I107" i="1"/>
  <c r="J107" i="1"/>
  <c r="K107" i="1"/>
  <c r="L107" i="1"/>
  <c r="M107" i="1"/>
  <c r="N107" i="1"/>
  <c r="Z107" i="1"/>
  <c r="F108" i="1"/>
  <c r="G108" i="1"/>
  <c r="H108" i="1"/>
  <c r="I108" i="1"/>
  <c r="J108" i="1"/>
  <c r="K108" i="1"/>
  <c r="L108" i="1"/>
  <c r="M108" i="1"/>
  <c r="N108" i="1"/>
  <c r="Z108" i="1"/>
  <c r="F109" i="1"/>
  <c r="G109" i="1"/>
  <c r="H109" i="1"/>
  <c r="I109" i="1"/>
  <c r="J109" i="1"/>
  <c r="K109" i="1"/>
  <c r="L109" i="1"/>
  <c r="M109" i="1"/>
  <c r="N109" i="1"/>
  <c r="Z109" i="1"/>
  <c r="F110" i="1"/>
  <c r="G110" i="1"/>
  <c r="H110" i="1"/>
  <c r="I110" i="1"/>
  <c r="J110" i="1"/>
  <c r="K110" i="1"/>
  <c r="L110" i="1"/>
  <c r="M110" i="1"/>
  <c r="N110" i="1"/>
  <c r="Z110" i="1"/>
  <c r="F111" i="1"/>
  <c r="G111" i="1"/>
  <c r="H111" i="1"/>
  <c r="I111" i="1"/>
  <c r="J111" i="1"/>
  <c r="K111" i="1"/>
  <c r="L111" i="1"/>
  <c r="M111" i="1"/>
  <c r="N111" i="1"/>
  <c r="Z111" i="1"/>
  <c r="F112" i="1"/>
  <c r="G112" i="1"/>
  <c r="H112" i="1"/>
  <c r="I112" i="1"/>
  <c r="J112" i="1"/>
  <c r="K112" i="1"/>
  <c r="L112" i="1"/>
  <c r="M112" i="1"/>
  <c r="N112" i="1"/>
  <c r="Z112" i="1"/>
  <c r="F113" i="1"/>
  <c r="G113" i="1"/>
  <c r="H113" i="1"/>
  <c r="I113" i="1"/>
  <c r="J113" i="1"/>
  <c r="K113" i="1"/>
  <c r="L113" i="1"/>
  <c r="M113" i="1"/>
  <c r="N113" i="1"/>
  <c r="Z113" i="1"/>
  <c r="F114" i="1"/>
  <c r="N12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15" i="1"/>
  <c r="AE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G114" i="1"/>
  <c r="H114" i="1"/>
  <c r="I114" i="1"/>
  <c r="J114" i="1"/>
  <c r="K114" i="1"/>
  <c r="L114" i="1"/>
  <c r="M114" i="1"/>
  <c r="N114" i="1"/>
  <c r="AB114" i="1"/>
  <c r="AB15" i="1"/>
  <c r="F7" i="1"/>
  <c r="G9" i="1"/>
  <c r="G7" i="1"/>
  <c r="H9" i="1"/>
  <c r="H7" i="1"/>
  <c r="I9" i="1"/>
  <c r="I7" i="1"/>
  <c r="J9" i="1"/>
  <c r="J7" i="1"/>
  <c r="K9" i="1"/>
  <c r="K7" i="1"/>
  <c r="L9" i="1"/>
  <c r="L7" i="1"/>
  <c r="M9" i="1"/>
  <c r="M7" i="1"/>
  <c r="N9" i="1"/>
  <c r="N6" i="1"/>
  <c r="N7" i="1"/>
  <c r="F2" i="1"/>
  <c r="F12" i="1"/>
  <c r="F6" i="1"/>
  <c r="G2" i="1"/>
  <c r="G12" i="1"/>
  <c r="G6" i="1"/>
  <c r="H2" i="1"/>
  <c r="H12" i="1"/>
  <c r="H6" i="1"/>
  <c r="I2" i="1"/>
  <c r="I12" i="1"/>
  <c r="I6" i="1"/>
  <c r="J2" i="1"/>
  <c r="J12" i="1"/>
  <c r="J6" i="1"/>
  <c r="K2" i="1"/>
  <c r="K12" i="1"/>
  <c r="K6" i="1"/>
  <c r="L2" i="1"/>
  <c r="L12" i="1"/>
  <c r="L6" i="1"/>
  <c r="M2" i="1"/>
  <c r="M12" i="1"/>
  <c r="M6" i="1"/>
  <c r="E2" i="2"/>
  <c r="F2" i="2"/>
  <c r="G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B4" i="2"/>
  <c r="G11" i="1"/>
  <c r="H11" i="1"/>
  <c r="I11" i="1"/>
  <c r="J11" i="1"/>
  <c r="K11" i="1"/>
  <c r="L11" i="1"/>
  <c r="M11" i="1"/>
  <c r="N11" i="1"/>
  <c r="F11" i="1"/>
  <c r="G8" i="1"/>
  <c r="H8" i="1"/>
  <c r="I8" i="1"/>
  <c r="J8" i="1"/>
  <c r="K8" i="1"/>
  <c r="L8" i="1"/>
  <c r="M8" i="1"/>
  <c r="N8" i="1"/>
  <c r="G10" i="1"/>
  <c r="H10" i="1"/>
  <c r="I10" i="1"/>
  <c r="J10" i="1"/>
  <c r="K10" i="1"/>
  <c r="L10" i="1"/>
  <c r="M10" i="1"/>
  <c r="N10" i="1"/>
  <c r="F10" i="1"/>
  <c r="J3" i="1"/>
  <c r="K3" i="1"/>
  <c r="L3" i="1"/>
  <c r="M3" i="1"/>
  <c r="I3" i="1"/>
  <c r="G3" i="1"/>
  <c r="H3" i="1"/>
  <c r="F3" i="1"/>
  <c r="B3" i="2"/>
  <c r="C18" i="1"/>
  <c r="C16" i="1"/>
  <c r="C17" i="1"/>
  <c r="C19" i="1"/>
  <c r="Z114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D114" i="1"/>
  <c r="AE114" i="1"/>
  <c r="AD113" i="1"/>
  <c r="AE113" i="1"/>
  <c r="AD112" i="1"/>
  <c r="AE112" i="1"/>
  <c r="AD111" i="1"/>
  <c r="AE111" i="1"/>
  <c r="AD110" i="1"/>
  <c r="AE110" i="1"/>
  <c r="AD109" i="1"/>
  <c r="AE109" i="1"/>
  <c r="AD108" i="1"/>
  <c r="AE108" i="1"/>
  <c r="AD107" i="1"/>
  <c r="AE107" i="1"/>
  <c r="AD106" i="1"/>
  <c r="AE106" i="1"/>
  <c r="AD105" i="1"/>
  <c r="AE105" i="1"/>
  <c r="AD104" i="1"/>
  <c r="AE104" i="1"/>
  <c r="AD103" i="1"/>
  <c r="AE103" i="1"/>
  <c r="AD102" i="1"/>
  <c r="AE102" i="1"/>
  <c r="AD101" i="1"/>
  <c r="AE101" i="1"/>
  <c r="AD100" i="1"/>
  <c r="AE100" i="1"/>
  <c r="AD99" i="1"/>
  <c r="AE99" i="1"/>
  <c r="AD98" i="1"/>
  <c r="AE98" i="1"/>
  <c r="AD97" i="1"/>
  <c r="AE97" i="1"/>
  <c r="AD96" i="1"/>
  <c r="AE96" i="1"/>
  <c r="AD95" i="1"/>
  <c r="AE95" i="1"/>
  <c r="AD94" i="1"/>
  <c r="AE94" i="1"/>
  <c r="AD93" i="1"/>
  <c r="AE93" i="1"/>
  <c r="AD92" i="1"/>
  <c r="AE92" i="1"/>
  <c r="AD91" i="1"/>
  <c r="AE91" i="1"/>
  <c r="AD90" i="1"/>
  <c r="AE90" i="1"/>
  <c r="AD89" i="1"/>
  <c r="AE89" i="1"/>
  <c r="AD88" i="1"/>
  <c r="AE88" i="1"/>
  <c r="AD87" i="1"/>
  <c r="AE87" i="1"/>
  <c r="AD86" i="1"/>
  <c r="AE86" i="1"/>
  <c r="AD85" i="1"/>
  <c r="AE85" i="1"/>
  <c r="AD84" i="1"/>
  <c r="AE84" i="1"/>
  <c r="AD83" i="1"/>
  <c r="AE83" i="1"/>
  <c r="AD82" i="1"/>
  <c r="AE82" i="1"/>
  <c r="AD81" i="1"/>
  <c r="AE81" i="1"/>
  <c r="AD80" i="1"/>
  <c r="AE80" i="1"/>
  <c r="AD79" i="1"/>
  <c r="AE79" i="1"/>
  <c r="AD78" i="1"/>
  <c r="AE78" i="1"/>
  <c r="AD77" i="1"/>
  <c r="AE77" i="1"/>
  <c r="AD76" i="1"/>
  <c r="AE76" i="1"/>
  <c r="AD75" i="1"/>
  <c r="AE75" i="1"/>
  <c r="AD74" i="1"/>
  <c r="AE74" i="1"/>
  <c r="AD73" i="1"/>
  <c r="AE73" i="1"/>
  <c r="AD72" i="1"/>
  <c r="AE72" i="1"/>
  <c r="AD71" i="1"/>
  <c r="AE71" i="1"/>
  <c r="AD70" i="1"/>
  <c r="AE70" i="1"/>
  <c r="AD69" i="1"/>
  <c r="AE69" i="1"/>
  <c r="AD68" i="1"/>
  <c r="AE68" i="1"/>
  <c r="AD67" i="1"/>
  <c r="AE67" i="1"/>
  <c r="AD66" i="1"/>
  <c r="AE66" i="1"/>
  <c r="AD65" i="1"/>
  <c r="AE65" i="1"/>
  <c r="AD64" i="1"/>
  <c r="AE64" i="1"/>
  <c r="AD63" i="1"/>
  <c r="AE63" i="1"/>
  <c r="AD62" i="1"/>
  <c r="AE62" i="1"/>
  <c r="AD61" i="1"/>
  <c r="AE61" i="1"/>
  <c r="AD60" i="1"/>
  <c r="AE60" i="1"/>
  <c r="AD59" i="1"/>
  <c r="AE59" i="1"/>
  <c r="AD58" i="1"/>
  <c r="AE58" i="1"/>
  <c r="AD57" i="1"/>
  <c r="AE57" i="1"/>
  <c r="AD56" i="1"/>
  <c r="AE56" i="1"/>
  <c r="AD55" i="1"/>
  <c r="AE55" i="1"/>
  <c r="AD54" i="1"/>
  <c r="AE54" i="1"/>
  <c r="AD53" i="1"/>
  <c r="AE53" i="1"/>
  <c r="AD52" i="1"/>
  <c r="AE52" i="1"/>
  <c r="AD51" i="1"/>
  <c r="AE51" i="1"/>
  <c r="AD50" i="1"/>
  <c r="AE50" i="1"/>
  <c r="AD49" i="1"/>
  <c r="AE49" i="1"/>
  <c r="AD48" i="1"/>
  <c r="AE48" i="1"/>
  <c r="AD47" i="1"/>
  <c r="AE47" i="1"/>
  <c r="AD46" i="1"/>
  <c r="AE46" i="1"/>
  <c r="AD45" i="1"/>
  <c r="AE45" i="1"/>
  <c r="AD44" i="1"/>
  <c r="AE44" i="1"/>
  <c r="AD43" i="1"/>
  <c r="AE43" i="1"/>
  <c r="AD42" i="1"/>
  <c r="AE42" i="1"/>
  <c r="AD41" i="1"/>
  <c r="AE41" i="1"/>
  <c r="AD40" i="1"/>
  <c r="AE40" i="1"/>
  <c r="AD39" i="1"/>
  <c r="AE39" i="1"/>
  <c r="AD38" i="1"/>
  <c r="AE38" i="1"/>
  <c r="AD37" i="1"/>
  <c r="AE37" i="1"/>
  <c r="AD36" i="1"/>
  <c r="AE36" i="1"/>
  <c r="AD35" i="1"/>
  <c r="AE35" i="1"/>
  <c r="B21" i="1"/>
</calcChain>
</file>

<file path=xl/sharedStrings.xml><?xml version="1.0" encoding="utf-8"?>
<sst xmlns="http://schemas.openxmlformats.org/spreadsheetml/2006/main" count="68" uniqueCount="66">
  <si>
    <t>Age</t>
  </si>
  <si>
    <t>Length</t>
  </si>
  <si>
    <t>vbk</t>
  </si>
  <si>
    <t>vbto</t>
  </si>
  <si>
    <t>vblinf</t>
  </si>
  <si>
    <t>Weight</t>
  </si>
  <si>
    <t>lwa</t>
  </si>
  <si>
    <t>lwb</t>
  </si>
  <si>
    <t>fecundity</t>
  </si>
  <si>
    <t>pmature</t>
  </si>
  <si>
    <t>lmat50</t>
  </si>
  <si>
    <t>lmatsd</t>
  </si>
  <si>
    <t>maxsj</t>
  </si>
  <si>
    <t>sjscale</t>
  </si>
  <si>
    <t>sa</t>
  </si>
  <si>
    <t>survival</t>
  </si>
  <si>
    <t>page</t>
  </si>
  <si>
    <t>vul50</t>
  </si>
  <si>
    <t>vulsd</t>
  </si>
  <si>
    <t>vul</t>
  </si>
  <si>
    <t>Eggs</t>
  </si>
  <si>
    <t>survivalhr</t>
  </si>
  <si>
    <t>survshiphr</t>
  </si>
  <si>
    <t>survship</t>
  </si>
  <si>
    <t>hr</t>
  </si>
  <si>
    <t>pagehr</t>
  </si>
  <si>
    <t>Survival</t>
  </si>
  <si>
    <t>Predicted Survival</t>
  </si>
  <si>
    <t>sjmax</t>
  </si>
  <si>
    <t>SS</t>
  </si>
  <si>
    <t>epro</t>
  </si>
  <si>
    <t>Adult survival</t>
  </si>
  <si>
    <t>Max juvenile Survival</t>
  </si>
  <si>
    <t>Density Dependnet effect of Juvenile Survival</t>
  </si>
  <si>
    <t>Max length</t>
  </si>
  <si>
    <t>Von Bertellany growth constant</t>
  </si>
  <si>
    <t>Theoretical age at length 0</t>
  </si>
  <si>
    <t>length weight scaler</t>
  </si>
  <si>
    <t>length weight power</t>
  </si>
  <si>
    <t>length at 50% maturity</t>
  </si>
  <si>
    <t>variation in age at first maturity</t>
  </si>
  <si>
    <t>length at 50% vulnerability to harvest</t>
  </si>
  <si>
    <t>variabilty in vulnerabilty at size</t>
  </si>
  <si>
    <t>harvesr rate of fully vulnerable individuals</t>
  </si>
  <si>
    <t>egg per recruit unharvested</t>
  </si>
  <si>
    <t>Equilibrium unharvested age 1 juvenile production</t>
  </si>
  <si>
    <t>ro</t>
  </si>
  <si>
    <t>egg per recruit when harveetsed</t>
  </si>
  <si>
    <t>eprh</t>
  </si>
  <si>
    <t>equilibrium recrutment</t>
  </si>
  <si>
    <t>req</t>
  </si>
  <si>
    <t>yield per recruit</t>
  </si>
  <si>
    <t>equilibrium yield</t>
  </si>
  <si>
    <t>yprh</t>
  </si>
  <si>
    <t>yeq</t>
  </si>
  <si>
    <t>Deviations</t>
  </si>
  <si>
    <t>dev squared</t>
  </si>
  <si>
    <t>Time</t>
  </si>
  <si>
    <t>harvest rate</t>
  </si>
  <si>
    <t>Total N</t>
  </si>
  <si>
    <t>Total Biomass</t>
  </si>
  <si>
    <t>Vunerable Biomass</t>
  </si>
  <si>
    <t>Harvest</t>
  </si>
  <si>
    <t>Total Harvest</t>
  </si>
  <si>
    <t>anomally</t>
  </si>
  <si>
    <t>9+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</si>
</sst>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'Juv. Survival'!$D$1</c:f>
              <c:strCache>
                <c:ptCount val="1"/>
                <c:pt idx="0">
                  <c:v>Survival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'Juv. Survival'!$C$2:$C$26</c:f>
              <c:numCache>
                <c:formatCode>General</c:formatCode>
                <c:ptCount val="25"/>
                <c:pt idx="0">
                  <c:v>1765</c:v>
                </c:pt>
                <c:pt idx="1">
                  <c:v>3073</c:v>
                </c:pt>
                <c:pt idx="2">
                  <c:v>4021</c:v>
                </c:pt>
                <c:pt idx="3">
                  <c:v>4740</c:v>
                </c:pt>
                <c:pt idx="4">
                  <c:v>5304</c:v>
                </c:pt>
                <c:pt idx="5">
                  <c:v>6708</c:v>
                </c:pt>
                <c:pt idx="6">
                  <c:v>8345</c:v>
                </c:pt>
                <c:pt idx="7">
                  <c:v>9980</c:v>
                </c:pt>
                <c:pt idx="8">
                  <c:v>11522</c:v>
                </c:pt>
                <c:pt idx="9">
                  <c:v>13342</c:v>
                </c:pt>
                <c:pt idx="10">
                  <c:v>15350</c:v>
                </c:pt>
                <c:pt idx="11">
                  <c:v>17406</c:v>
                </c:pt>
                <c:pt idx="12">
                  <c:v>19409</c:v>
                </c:pt>
                <c:pt idx="13">
                  <c:v>21387</c:v>
                </c:pt>
                <c:pt idx="14">
                  <c:v>23323</c:v>
                </c:pt>
                <c:pt idx="15">
                  <c:v>25183</c:v>
                </c:pt>
                <c:pt idx="16">
                  <c:v>26935</c:v>
                </c:pt>
                <c:pt idx="17">
                  <c:v>28568</c:v>
                </c:pt>
                <c:pt idx="18">
                  <c:v>30079</c:v>
                </c:pt>
                <c:pt idx="19">
                  <c:v>31467</c:v>
                </c:pt>
                <c:pt idx="20">
                  <c:v>32734</c:v>
                </c:pt>
                <c:pt idx="21">
                  <c:v>33884</c:v>
                </c:pt>
                <c:pt idx="22">
                  <c:v>34922</c:v>
                </c:pt>
                <c:pt idx="23">
                  <c:v>35857</c:v>
                </c:pt>
                <c:pt idx="24">
                  <c:v>36697</c:v>
                </c:pt>
              </c:numCache>
            </c:numRef>
          </c:xVal>
          <c:yVal>
            <c:numRef>
              <c:f>'Juv. Survival'!$D$2:$D$26</c:f>
              <c:numCache>
                <c:formatCode>General</c:formatCode>
                <c:ptCount val="25"/>
                <c:pt idx="0">
                  <c:v>0.28000000000000003</c:v>
                </c:pt>
                <c:pt idx="1">
                  <c:v>0.21</c:v>
                </c:pt>
                <c:pt idx="2">
                  <c:v>0.191</c:v>
                </c:pt>
                <c:pt idx="3">
                  <c:v>0.14299999999999999</c:v>
                </c:pt>
                <c:pt idx="4">
                  <c:v>0.219</c:v>
                </c:pt>
                <c:pt idx="5">
                  <c:v>0.19600000000000001</c:v>
                </c:pt>
                <c:pt idx="6">
                  <c:v>0.193</c:v>
                </c:pt>
                <c:pt idx="7">
                  <c:v>0.13500000000000001</c:v>
                </c:pt>
                <c:pt idx="8">
                  <c:v>0.10100000000000001</c:v>
                </c:pt>
                <c:pt idx="9">
                  <c:v>0.13600000000000001</c:v>
                </c:pt>
                <c:pt idx="10">
                  <c:v>0.127</c:v>
                </c:pt>
                <c:pt idx="11">
                  <c:v>0.109</c:v>
                </c:pt>
                <c:pt idx="12">
                  <c:v>0.104</c:v>
                </c:pt>
                <c:pt idx="13">
                  <c:v>7.6999999999999999E-2</c:v>
                </c:pt>
                <c:pt idx="14">
                  <c:v>9.7000000000000003E-2</c:v>
                </c:pt>
                <c:pt idx="15">
                  <c:v>0.106</c:v>
                </c:pt>
                <c:pt idx="16">
                  <c:v>9.1999999999999998E-2</c:v>
                </c:pt>
                <c:pt idx="17">
                  <c:v>6.6000000000000003E-2</c:v>
                </c:pt>
                <c:pt idx="18">
                  <c:v>9.2999999999999999E-2</c:v>
                </c:pt>
                <c:pt idx="19">
                  <c:v>9.8000000000000004E-2</c:v>
                </c:pt>
                <c:pt idx="20">
                  <c:v>7.4999999999999997E-2</c:v>
                </c:pt>
                <c:pt idx="21">
                  <c:v>7.8E-2</c:v>
                </c:pt>
                <c:pt idx="22">
                  <c:v>4.8000000000000001E-2</c:v>
                </c:pt>
                <c:pt idx="23">
                  <c:v>6.3E-2</c:v>
                </c:pt>
                <c:pt idx="24">
                  <c:v>7.9000000000000001E-2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'Juv. Survival'!$E$1</c:f>
              <c:strCache>
                <c:ptCount val="1"/>
                <c:pt idx="0">
                  <c:v>Predicted Survival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'Juv. Survival'!$C$2:$C$26</c:f>
              <c:numCache>
                <c:formatCode>General</c:formatCode>
                <c:ptCount val="25"/>
                <c:pt idx="0">
                  <c:v>1765</c:v>
                </c:pt>
                <c:pt idx="1">
                  <c:v>3073</c:v>
                </c:pt>
                <c:pt idx="2">
                  <c:v>4021</c:v>
                </c:pt>
                <c:pt idx="3">
                  <c:v>4740</c:v>
                </c:pt>
                <c:pt idx="4">
                  <c:v>5304</c:v>
                </c:pt>
                <c:pt idx="5">
                  <c:v>6708</c:v>
                </c:pt>
                <c:pt idx="6">
                  <c:v>8345</c:v>
                </c:pt>
                <c:pt idx="7">
                  <c:v>9980</c:v>
                </c:pt>
                <c:pt idx="8">
                  <c:v>11522</c:v>
                </c:pt>
                <c:pt idx="9">
                  <c:v>13342</c:v>
                </c:pt>
                <c:pt idx="10">
                  <c:v>15350</c:v>
                </c:pt>
                <c:pt idx="11">
                  <c:v>17406</c:v>
                </c:pt>
                <c:pt idx="12">
                  <c:v>19409</c:v>
                </c:pt>
                <c:pt idx="13">
                  <c:v>21387</c:v>
                </c:pt>
                <c:pt idx="14">
                  <c:v>23323</c:v>
                </c:pt>
                <c:pt idx="15">
                  <c:v>25183</c:v>
                </c:pt>
                <c:pt idx="16">
                  <c:v>26935</c:v>
                </c:pt>
                <c:pt idx="17">
                  <c:v>28568</c:v>
                </c:pt>
                <c:pt idx="18">
                  <c:v>30079</c:v>
                </c:pt>
                <c:pt idx="19">
                  <c:v>31467</c:v>
                </c:pt>
                <c:pt idx="20">
                  <c:v>32734</c:v>
                </c:pt>
                <c:pt idx="21">
                  <c:v>33884</c:v>
                </c:pt>
                <c:pt idx="22">
                  <c:v>34922</c:v>
                </c:pt>
                <c:pt idx="23">
                  <c:v>35857</c:v>
                </c:pt>
                <c:pt idx="24">
                  <c:v>36697</c:v>
                </c:pt>
              </c:numCache>
            </c:numRef>
          </c:xVal>
          <c:yVal>
            <c:numRef>
              <c:f>'Juv. Survival'!$E$2:$E$26</c:f>
              <c:numCache>
                <c:formatCode>0.00E+00</c:formatCode>
                <c:ptCount val="25"/>
                <c:pt idx="0">
                  <c:v>0.24554137704858173</c:v>
                </c:pt>
                <c:pt idx="1">
                  <c:v>0.22298319528760727</c:v>
                </c:pt>
                <c:pt idx="2">
                  <c:v>0.20906264394870022</c:v>
                </c:pt>
                <c:pt idx="3">
                  <c:v>0.1996113745979175</c:v>
                </c:pt>
                <c:pt idx="4">
                  <c:v>0.19277517063695865</c:v>
                </c:pt>
                <c:pt idx="5">
                  <c:v>0.17763128929605276</c:v>
                </c:pt>
                <c:pt idx="6">
                  <c:v>0.1627264963509597</c:v>
                </c:pt>
                <c:pt idx="7">
                  <c:v>0.15014355288717082</c:v>
                </c:pt>
                <c:pt idx="8">
                  <c:v>0.13993822529710195</c:v>
                </c:pt>
                <c:pt idx="9">
                  <c:v>0.12954549646919011</c:v>
                </c:pt>
                <c:pt idx="10">
                  <c:v>0.11973467247012198</c:v>
                </c:pt>
                <c:pt idx="11">
                  <c:v>0.11111823204146182</c:v>
                </c:pt>
                <c:pt idx="12">
                  <c:v>0.10383836199246389</c:v>
                </c:pt>
                <c:pt idx="13">
                  <c:v>9.7528563779414601E-2</c:v>
                </c:pt>
                <c:pt idx="14">
                  <c:v>9.2053644801318765E-2</c:v>
                </c:pt>
                <c:pt idx="15">
                  <c:v>8.7342987593108767E-2</c:v>
                </c:pt>
                <c:pt idx="16">
                  <c:v>8.3326514280516586E-2</c:v>
                </c:pt>
                <c:pt idx="17">
                  <c:v>7.9901791350407356E-2</c:v>
                </c:pt>
                <c:pt idx="18">
                  <c:v>7.6974490691814071E-2</c:v>
                </c:pt>
                <c:pt idx="19">
                  <c:v>7.446833828008087E-2</c:v>
                </c:pt>
                <c:pt idx="20">
                  <c:v>7.2319021904356559E-2</c:v>
                </c:pt>
                <c:pt idx="21">
                  <c:v>7.0472851624157326E-2</c:v>
                </c:pt>
                <c:pt idx="22">
                  <c:v>6.8885595033855093E-2</c:v>
                </c:pt>
                <c:pt idx="23">
                  <c:v>6.7515832824347088E-2</c:v>
                </c:pt>
                <c:pt idx="24">
                  <c:v>6.6330882305705205E-2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78832"/>
        <c:axId val="232378440"/>
      </c:scatterChart>
      <c:valAx>
        <c:axId val="2323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78440"/>
        <c:crosses val="autoZero"/>
        <c:crossBetween val="midCat"/>
      </c:valAx>
      <c:valAx>
        <c:axId val="2323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1E-2"/>
          <c:y val="6.0185185185185203E-2"/>
          <c:w val="0.72687841272655696"/>
          <c:h val="0.82215988626421699"/>
        </c:manualLayout>
      </c:layout>
      <c:surfaceChart>
        <c:wireframe val="1"/>
        <c:ser>
          <c:idx val="0"/>
          <c:order val="0"/>
          <c:tx>
            <c:strRef>
              <c:f>'Age Structure'!$F$16</c:f>
              <c:strCache>
                <c:ptCount val="1"/>
                <c:pt idx="0">
                  <c:v>4009.450601</c:v>
                </c:pt>
              </c:strCache>
            </c:strRef>
          </c:tx>
          <c:spPr>
            <a:ln w="9525" cap="rnd">
              <a:solidFill>
                <a:schemeClr val="accent5">
                  <a:tint val="36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Structure'!$F$17:$F$67</c:f>
              <c:numCache>
                <c:formatCode>General</c:formatCode>
                <c:ptCount val="51"/>
                <c:pt idx="0">
                  <c:v>2345.832411925137</c:v>
                </c:pt>
                <c:pt idx="1">
                  <c:v>3191.5054912997825</c:v>
                </c:pt>
                <c:pt idx="2">
                  <c:v>2783.4099704974051</c:v>
                </c:pt>
                <c:pt idx="3">
                  <c:v>2542.0894704389762</c:v>
                </c:pt>
                <c:pt idx="4">
                  <c:v>2751.5606907142569</c:v>
                </c:pt>
                <c:pt idx="5">
                  <c:v>4684.0968918097396</c:v>
                </c:pt>
                <c:pt idx="6">
                  <c:v>6458.0634876475378</c:v>
                </c:pt>
                <c:pt idx="7">
                  <c:v>4570.41389763603</c:v>
                </c:pt>
                <c:pt idx="8">
                  <c:v>2680.735493061356</c:v>
                </c:pt>
                <c:pt idx="9">
                  <c:v>3358.9680896696236</c:v>
                </c:pt>
                <c:pt idx="10">
                  <c:v>3798.1289497518228</c:v>
                </c:pt>
                <c:pt idx="11">
                  <c:v>4050.6623786756927</c:v>
                </c:pt>
                <c:pt idx="12">
                  <c:v>2208.2436406574866</c:v>
                </c:pt>
                <c:pt idx="13">
                  <c:v>2459.9503274378035</c:v>
                </c:pt>
                <c:pt idx="14">
                  <c:v>5057.7467896502685</c:v>
                </c:pt>
                <c:pt idx="15">
                  <c:v>4316.6933242122868</c:v>
                </c:pt>
                <c:pt idx="16">
                  <c:v>3641.191350211996</c:v>
                </c:pt>
                <c:pt idx="17">
                  <c:v>2246.4656145259351</c:v>
                </c:pt>
                <c:pt idx="18">
                  <c:v>3477.5796797084508</c:v>
                </c:pt>
                <c:pt idx="19">
                  <c:v>2319.7137290064843</c:v>
                </c:pt>
                <c:pt idx="20">
                  <c:v>2058.5565894841634</c:v>
                </c:pt>
                <c:pt idx="21">
                  <c:v>2595.8463042800777</c:v>
                </c:pt>
                <c:pt idx="22">
                  <c:v>2537.8375477998275</c:v>
                </c:pt>
                <c:pt idx="23">
                  <c:v>3292.7477987411125</c:v>
                </c:pt>
                <c:pt idx="24">
                  <c:v>3533.8373594240002</c:v>
                </c:pt>
                <c:pt idx="25">
                  <c:v>2306.7927877525376</c:v>
                </c:pt>
                <c:pt idx="26">
                  <c:v>3849.7680216450626</c:v>
                </c:pt>
                <c:pt idx="27">
                  <c:v>4845.8557158515605</c:v>
                </c:pt>
                <c:pt idx="28">
                  <c:v>4286.5722712062843</c:v>
                </c:pt>
                <c:pt idx="29">
                  <c:v>2281.3474808191736</c:v>
                </c:pt>
                <c:pt idx="30">
                  <c:v>3319.1064613623557</c:v>
                </c:pt>
                <c:pt idx="31">
                  <c:v>2538.7434514706965</c:v>
                </c:pt>
                <c:pt idx="32">
                  <c:v>2485.2942123841221</c:v>
                </c:pt>
                <c:pt idx="33">
                  <c:v>3550.9202363615486</c:v>
                </c:pt>
                <c:pt idx="34">
                  <c:v>2775.3509568102295</c:v>
                </c:pt>
                <c:pt idx="35">
                  <c:v>3326.3670708695968</c:v>
                </c:pt>
                <c:pt idx="36">
                  <c:v>2654.889709482406</c:v>
                </c:pt>
                <c:pt idx="37">
                  <c:v>1994.4464820719675</c:v>
                </c:pt>
                <c:pt idx="38">
                  <c:v>2538.1267774050029</c:v>
                </c:pt>
                <c:pt idx="39">
                  <c:v>2872.7136013441477</c:v>
                </c:pt>
                <c:pt idx="40">
                  <c:v>2134.5112647851479</c:v>
                </c:pt>
                <c:pt idx="41">
                  <c:v>3508.2407069521369</c:v>
                </c:pt>
                <c:pt idx="42">
                  <c:v>3507.989457453044</c:v>
                </c:pt>
                <c:pt idx="43">
                  <c:v>2925.4957733115793</c:v>
                </c:pt>
                <c:pt idx="44">
                  <c:v>3692.8768301189225</c:v>
                </c:pt>
                <c:pt idx="45">
                  <c:v>3450.402392691592</c:v>
                </c:pt>
                <c:pt idx="46">
                  <c:v>3294.4376696472937</c:v>
                </c:pt>
                <c:pt idx="47">
                  <c:v>3086.1078145492925</c:v>
                </c:pt>
                <c:pt idx="48">
                  <c:v>2429.60785802593</c:v>
                </c:pt>
                <c:pt idx="49">
                  <c:v>3988.7448174517435</c:v>
                </c:pt>
                <c:pt idx="50">
                  <c:v>3548.0607539354478</c:v>
                </c:pt>
              </c:numCache>
            </c:numRef>
          </c:val>
        </c:ser>
        <c:ser>
          <c:idx val="1"/>
          <c:order val="1"/>
          <c:tx>
            <c:strRef>
              <c:f>'Age Structure'!$G$16</c:f>
              <c:strCache>
                <c:ptCount val="1"/>
                <c:pt idx="0">
                  <c:v>1461.61104</c:v>
                </c:pt>
              </c:strCache>
            </c:strRef>
          </c:tx>
          <c:spPr>
            <a:ln w="9525" cap="rnd">
              <a:solidFill>
                <a:schemeClr val="accent5">
                  <a:tint val="41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Structure'!$G$17:$G$67</c:f>
              <c:numCache>
                <c:formatCode>General</c:formatCode>
                <c:ptCount val="51"/>
                <c:pt idx="0">
                  <c:v>1943.5211003547688</c:v>
                </c:pt>
                <c:pt idx="1">
                  <c:v>1137.1071112034606</c:v>
                </c:pt>
                <c:pt idx="2">
                  <c:v>1547.0344646758563</c:v>
                </c:pt>
                <c:pt idx="3">
                  <c:v>1349.2162759614137</c:v>
                </c:pt>
                <c:pt idx="4">
                  <c:v>1232.2397795584079</c:v>
                </c:pt>
                <c:pt idx="5">
                  <c:v>1333.7778148232603</c:v>
                </c:pt>
                <c:pt idx="6">
                  <c:v>2270.5457807498578</c:v>
                </c:pt>
                <c:pt idx="7">
                  <c:v>3130.4495065702044</c:v>
                </c:pt>
                <c:pt idx="8">
                  <c:v>2215.4396527755493</c:v>
                </c:pt>
                <c:pt idx="9">
                  <c:v>1299.4463615216107</c:v>
                </c:pt>
                <c:pt idx="10">
                  <c:v>1628.209449938628</c:v>
                </c:pt>
                <c:pt idx="11">
                  <c:v>1841.0860963789762</c:v>
                </c:pt>
                <c:pt idx="12">
                  <c:v>1963.4978920324718</c:v>
                </c:pt>
                <c:pt idx="13">
                  <c:v>1070.4130159923725</c:v>
                </c:pt>
                <c:pt idx="14">
                  <c:v>1192.4240607798697</c:v>
                </c:pt>
                <c:pt idx="15">
                  <c:v>2451.666969874459</c:v>
                </c:pt>
                <c:pt idx="16">
                  <c:v>2092.4524066141789</c:v>
                </c:pt>
                <c:pt idx="17">
                  <c:v>1765.0129465901186</c:v>
                </c:pt>
                <c:pt idx="18">
                  <c:v>1088.9405450985023</c:v>
                </c:pt>
                <c:pt idx="19">
                  <c:v>1685.7046409073698</c:v>
                </c:pt>
                <c:pt idx="20">
                  <c:v>1124.4464710268271</c:v>
                </c:pt>
                <c:pt idx="21">
                  <c:v>997.85446088034007</c:v>
                </c:pt>
                <c:pt idx="22">
                  <c:v>1258.2975992584668</c:v>
                </c:pt>
                <c:pt idx="23">
                  <c:v>1230.17872377084</c:v>
                </c:pt>
                <c:pt idx="24">
                  <c:v>1596.1101561706746</c:v>
                </c:pt>
                <c:pt idx="25">
                  <c:v>1712.9747081718338</c:v>
                </c:pt>
                <c:pt idx="26">
                  <c:v>1118.1832383642486</c:v>
                </c:pt>
                <c:pt idx="27">
                  <c:v>1866.1173627078276</c:v>
                </c:pt>
                <c:pt idx="28">
                  <c:v>2348.9559468737511</c:v>
                </c:pt>
                <c:pt idx="29">
                  <c:v>2077.8516775101107</c:v>
                </c:pt>
                <c:pt idx="30">
                  <c:v>1105.8490071064675</c:v>
                </c:pt>
                <c:pt idx="31">
                  <c:v>1608.8871229122292</c:v>
                </c:pt>
                <c:pt idx="32">
                  <c:v>1230.6178470010307</c:v>
                </c:pt>
                <c:pt idx="33">
                  <c:v>1204.7091292491602</c:v>
                </c:pt>
                <c:pt idx="34">
                  <c:v>1721.2553767936636</c:v>
                </c:pt>
                <c:pt idx="35">
                  <c:v>1345.3097898346177</c:v>
                </c:pt>
                <c:pt idx="36">
                  <c:v>1612.4065945762684</c:v>
                </c:pt>
                <c:pt idx="37">
                  <c:v>1286.9180052107133</c:v>
                </c:pt>
                <c:pt idx="38">
                  <c:v>966.77804695245879</c:v>
                </c:pt>
                <c:pt idx="39">
                  <c:v>1230.3189234880676</c:v>
                </c:pt>
                <c:pt idx="40">
                  <c:v>1392.5048728688043</c:v>
                </c:pt>
                <c:pt idx="41">
                  <c:v>1034.6723516106586</c:v>
                </c:pt>
                <c:pt idx="42">
                  <c:v>1700.5671144320604</c:v>
                </c:pt>
                <c:pt idx="43">
                  <c:v>1700.4453250021538</c:v>
                </c:pt>
                <c:pt idx="44">
                  <c:v>1418.0902398301532</c:v>
                </c:pt>
                <c:pt idx="45">
                  <c:v>1790.0667085082166</c:v>
                </c:pt>
                <c:pt idx="46">
                  <c:v>1672.5308582564915</c:v>
                </c:pt>
                <c:pt idx="47">
                  <c:v>1596.9292957710425</c:v>
                </c:pt>
                <c:pt idx="48">
                  <c:v>1495.9445201734054</c:v>
                </c:pt>
                <c:pt idx="49">
                  <c:v>1177.7160033908085</c:v>
                </c:pt>
                <c:pt idx="50">
                  <c:v>1933.4842820157407</c:v>
                </c:pt>
              </c:numCache>
            </c:numRef>
          </c:val>
        </c:ser>
        <c:ser>
          <c:idx val="2"/>
          <c:order val="2"/>
          <c:tx>
            <c:strRef>
              <c:f>'Age Structure'!$H$16</c:f>
              <c:strCache>
                <c:ptCount val="1"/>
                <c:pt idx="0">
                  <c:v>841.1408499</c:v>
                </c:pt>
              </c:strCache>
            </c:strRef>
          </c:tx>
          <c:spPr>
            <a:ln w="9525" cap="rnd">
              <a:solidFill>
                <a:schemeClr val="accent5">
                  <a:tint val="46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Structure'!$H$17:$H$67</c:f>
              <c:numCache>
                <c:formatCode>General</c:formatCode>
                <c:ptCount val="51"/>
                <c:pt idx="0">
                  <c:v>841.14084990989545</c:v>
                </c:pt>
                <c:pt idx="1">
                  <c:v>1118.4747142640385</c:v>
                </c:pt>
                <c:pt idx="2">
                  <c:v>654.3924586456709</c:v>
                </c:pt>
                <c:pt idx="3">
                  <c:v>890.30107803774149</c:v>
                </c:pt>
                <c:pt idx="4">
                  <c:v>776.45891699393894</c:v>
                </c:pt>
                <c:pt idx="5">
                  <c:v>709.14024812737637</c:v>
                </c:pt>
                <c:pt idx="6">
                  <c:v>767.57425481711959</c:v>
                </c:pt>
                <c:pt idx="7">
                  <c:v>1306.6737700373042</c:v>
                </c:pt>
                <c:pt idx="8">
                  <c:v>1801.5387724578757</c:v>
                </c:pt>
                <c:pt idx="9">
                  <c:v>1274.9608080689411</c:v>
                </c:pt>
                <c:pt idx="10">
                  <c:v>747.81688639193374</c:v>
                </c:pt>
                <c:pt idx="11">
                  <c:v>937.01637659076107</c:v>
                </c:pt>
                <c:pt idx="12">
                  <c:v>1059.5245120863794</c:v>
                </c:pt>
                <c:pt idx="13">
                  <c:v>1129.9711350435982</c:v>
                </c:pt>
                <c:pt idx="14">
                  <c:v>616.0107507904263</c:v>
                </c:pt>
                <c:pt idx="15">
                  <c:v>686.22674609443527</c:v>
                </c:pt>
                <c:pt idx="16">
                  <c:v>1410.9069940636975</c:v>
                </c:pt>
                <c:pt idx="17">
                  <c:v>1204.1830197632983</c:v>
                </c:pt>
                <c:pt idx="18">
                  <c:v>1015.7452629402156</c:v>
                </c:pt>
                <c:pt idx="19">
                  <c:v>626.67313712583291</c:v>
                </c:pt>
                <c:pt idx="20">
                  <c:v>970.1042176636372</c:v>
                </c:pt>
                <c:pt idx="21">
                  <c:v>647.10640144702506</c:v>
                </c:pt>
                <c:pt idx="22">
                  <c:v>574.25411167725792</c:v>
                </c:pt>
                <c:pt idx="23">
                  <c:v>724.13623270302469</c:v>
                </c:pt>
                <c:pt idx="24">
                  <c:v>707.95413351166076</c:v>
                </c:pt>
                <c:pt idx="25">
                  <c:v>918.54359107861228</c:v>
                </c:pt>
                <c:pt idx="26">
                  <c:v>985.79783719059515</c:v>
                </c:pt>
                <c:pt idx="27">
                  <c:v>643.50198091288837</c:v>
                </c:pt>
                <c:pt idx="28">
                  <c:v>1073.9297266475789</c:v>
                </c:pt>
                <c:pt idx="29">
                  <c:v>1351.7979460160516</c:v>
                </c:pt>
                <c:pt idx="30">
                  <c:v>1195.7804630276196</c:v>
                </c:pt>
                <c:pt idx="31">
                  <c:v>636.40376840611657</c:v>
                </c:pt>
                <c:pt idx="32">
                  <c:v>925.89659291780652</c:v>
                </c:pt>
                <c:pt idx="33">
                  <c:v>708.20684403243911</c:v>
                </c:pt>
                <c:pt idx="34">
                  <c:v>693.29666596481673</c:v>
                </c:pt>
                <c:pt idx="35">
                  <c:v>990.56326961580817</c:v>
                </c:pt>
                <c:pt idx="36">
                  <c:v>774.21077780283531</c:v>
                </c:pt>
                <c:pt idx="37">
                  <c:v>927.92200960254331</c:v>
                </c:pt>
                <c:pt idx="38">
                  <c:v>740.60695708245976</c:v>
                </c:pt>
                <c:pt idx="39">
                  <c:v>556.36998210336583</c:v>
                </c:pt>
                <c:pt idx="40">
                  <c:v>708.03481688506872</c:v>
                </c:pt>
                <c:pt idx="41">
                  <c:v>801.3710216518441</c:v>
                </c:pt>
                <c:pt idx="42">
                  <c:v>595.44239710769682</c:v>
                </c:pt>
                <c:pt idx="43">
                  <c:v>978.65740539375793</c:v>
                </c:pt>
                <c:pt idx="44">
                  <c:v>978.58731693534583</c:v>
                </c:pt>
                <c:pt idx="45">
                  <c:v>816.095114946335</c:v>
                </c:pt>
                <c:pt idx="46">
                  <c:v>1030.1634234620997</c:v>
                </c:pt>
                <c:pt idx="47">
                  <c:v>962.52285269490687</c:v>
                </c:pt>
                <c:pt idx="48">
                  <c:v>919.014996781538</c:v>
                </c:pt>
                <c:pt idx="49">
                  <c:v>860.89938485894686</c:v>
                </c:pt>
                <c:pt idx="50">
                  <c:v>677.76242312793579</c:v>
                </c:pt>
              </c:numCache>
            </c:numRef>
          </c:val>
        </c:ser>
        <c:ser>
          <c:idx val="3"/>
          <c:order val="3"/>
          <c:tx>
            <c:strRef>
              <c:f>'Age Structure'!$I$16</c:f>
              <c:strCache>
                <c:ptCount val="1"/>
                <c:pt idx="0">
                  <c:v>533.6534001</c:v>
                </c:pt>
              </c:strCache>
            </c:strRef>
          </c:tx>
          <c:spPr>
            <a:ln w="9525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Structure'!$I$17:$I$67</c:f>
              <c:numCache>
                <c:formatCode>General</c:formatCode>
                <c:ptCount val="51"/>
                <c:pt idx="0">
                  <c:v>533.6534000953551</c:v>
                </c:pt>
                <c:pt idx="1">
                  <c:v>533.6534000953551</c:v>
                </c:pt>
                <c:pt idx="2">
                  <c:v>709.6050967583177</c:v>
                </c:pt>
                <c:pt idx="3">
                  <c:v>415.17275090186183</c:v>
                </c:pt>
                <c:pt idx="4">
                  <c:v>564.84261518661913</c:v>
                </c:pt>
                <c:pt idx="5">
                  <c:v>492.61659463163591</c:v>
                </c:pt>
                <c:pt idx="6">
                  <c:v>449.90693841367573</c:v>
                </c:pt>
                <c:pt idx="7">
                  <c:v>486.97980956779531</c:v>
                </c:pt>
                <c:pt idx="8">
                  <c:v>829.00610554168281</c:v>
                </c:pt>
                <c:pt idx="9">
                  <c:v>1142.9682572529255</c:v>
                </c:pt>
                <c:pt idx="10">
                  <c:v>808.88613397767597</c:v>
                </c:pt>
                <c:pt idx="11">
                  <c:v>474.44494476106706</c:v>
                </c:pt>
                <c:pt idx="12">
                  <c:v>594.48066916052744</c:v>
                </c:pt>
                <c:pt idx="13">
                  <c:v>672.20473053928754</c:v>
                </c:pt>
                <c:pt idx="14">
                  <c:v>716.89888594784065</c:v>
                </c:pt>
                <c:pt idx="15">
                  <c:v>390.82186020310189</c:v>
                </c:pt>
                <c:pt idx="16">
                  <c:v>435.3696962035504</c:v>
                </c:pt>
                <c:pt idx="17">
                  <c:v>895.13583210358297</c:v>
                </c:pt>
                <c:pt idx="18">
                  <c:v>763.98187402575275</c:v>
                </c:pt>
                <c:pt idx="19">
                  <c:v>644.42942374854658</c:v>
                </c:pt>
                <c:pt idx="20">
                  <c:v>397.58650458059174</c:v>
                </c:pt>
                <c:pt idx="21">
                  <c:v>615.47291902242216</c:v>
                </c:pt>
                <c:pt idx="22">
                  <c:v>410.55018477900251</c:v>
                </c:pt>
                <c:pt idx="23">
                  <c:v>364.32977811995966</c:v>
                </c:pt>
                <c:pt idx="24">
                  <c:v>459.42099085498745</c:v>
                </c:pt>
                <c:pt idx="25">
                  <c:v>449.15441985789852</c:v>
                </c:pt>
                <c:pt idx="26">
                  <c:v>582.76079513604452</c:v>
                </c:pt>
                <c:pt idx="27">
                  <c:v>625.42957898164434</c:v>
                </c:pt>
                <c:pt idx="28">
                  <c:v>408.26339621841646</c:v>
                </c:pt>
                <c:pt idx="29">
                  <c:v>681.34397485313912</c:v>
                </c:pt>
                <c:pt idx="30">
                  <c:v>857.6346877109346</c:v>
                </c:pt>
                <c:pt idx="31">
                  <c:v>758.65095593757599</c:v>
                </c:pt>
                <c:pt idx="32">
                  <c:v>403.76000628170857</c:v>
                </c:pt>
                <c:pt idx="33">
                  <c:v>587.42583361659592</c:v>
                </c:pt>
                <c:pt idx="34">
                  <c:v>449.31474952048438</c:v>
                </c:pt>
                <c:pt idx="35">
                  <c:v>439.85513616005107</c:v>
                </c:pt>
                <c:pt idx="36">
                  <c:v>628.452959925409</c:v>
                </c:pt>
                <c:pt idx="37">
                  <c:v>491.19028520516042</c:v>
                </c:pt>
                <c:pt idx="38">
                  <c:v>588.71083897632309</c:v>
                </c:pt>
                <c:pt idx="39">
                  <c:v>469.87067721614864</c:v>
                </c:pt>
                <c:pt idx="40">
                  <c:v>352.98337096843943</c:v>
                </c:pt>
                <c:pt idx="41">
                  <c:v>449.20560861725426</c:v>
                </c:pt>
                <c:pt idx="42">
                  <c:v>508.42183028942918</c:v>
                </c:pt>
                <c:pt idx="43">
                  <c:v>377.77247391027328</c:v>
                </c:pt>
                <c:pt idx="44">
                  <c:v>620.89940343858359</c:v>
                </c:pt>
                <c:pt idx="45">
                  <c:v>620.85493651708873</c:v>
                </c:pt>
                <c:pt idx="46">
                  <c:v>517.76338402655654</c:v>
                </c:pt>
                <c:pt idx="47">
                  <c:v>653.57688149768364</c:v>
                </c:pt>
                <c:pt idx="48">
                  <c:v>610.66299783816373</c:v>
                </c:pt>
                <c:pt idx="49">
                  <c:v>583.05987376980443</c:v>
                </c:pt>
                <c:pt idx="50">
                  <c:v>546.18900499148367</c:v>
                </c:pt>
              </c:numCache>
            </c:numRef>
          </c:val>
        </c:ser>
        <c:ser>
          <c:idx val="4"/>
          <c:order val="4"/>
          <c:tx>
            <c:strRef>
              <c:f>'Age Structure'!$J$16</c:f>
              <c:strCache>
                <c:ptCount val="1"/>
                <c:pt idx="0">
                  <c:v>361.2341005</c:v>
                </c:pt>
              </c:strCache>
            </c:strRef>
          </c:tx>
          <c:spPr>
            <a:ln w="9525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Structure'!$J$17:$J$67</c:f>
              <c:numCache>
                <c:formatCode>General</c:formatCode>
                <c:ptCount val="51"/>
                <c:pt idx="0">
                  <c:v>361.23410053053107</c:v>
                </c:pt>
                <c:pt idx="1">
                  <c:v>361.23410053053107</c:v>
                </c:pt>
                <c:pt idx="2">
                  <c:v>361.23410053053107</c:v>
                </c:pt>
                <c:pt idx="3">
                  <c:v>480.33716043703419</c:v>
                </c:pt>
                <c:pt idx="4">
                  <c:v>281.03363570816248</c:v>
                </c:pt>
                <c:pt idx="5">
                  <c:v>382.3463206676704</c:v>
                </c:pt>
                <c:pt idx="6">
                  <c:v>333.45597055387543</c:v>
                </c:pt>
                <c:pt idx="7">
                  <c:v>304.54547500544214</c:v>
                </c:pt>
                <c:pt idx="8">
                  <c:v>329.64038728942597</c:v>
                </c:pt>
                <c:pt idx="9">
                  <c:v>561.16062376096318</c:v>
                </c:pt>
                <c:pt idx="10">
                  <c:v>773.68402463084556</c:v>
                </c:pt>
                <c:pt idx="11">
                  <c:v>547.5412599017144</c:v>
                </c:pt>
                <c:pt idx="12">
                  <c:v>321.15544066878942</c:v>
                </c:pt>
                <c:pt idx="13">
                  <c:v>402.40854788636153</c:v>
                </c:pt>
                <c:pt idx="14">
                  <c:v>455.02056421890876</c:v>
                </c:pt>
                <c:pt idx="15">
                  <c:v>485.27438256822614</c:v>
                </c:pt>
                <c:pt idx="16">
                  <c:v>264.55033006987355</c:v>
                </c:pt>
                <c:pt idx="17">
                  <c:v>294.70510368384885</c:v>
                </c:pt>
                <c:pt idx="18">
                  <c:v>605.92434547368816</c:v>
                </c:pt>
                <c:pt idx="19">
                  <c:v>517.14522016726562</c:v>
                </c:pt>
                <c:pt idx="20">
                  <c:v>436.21924492867271</c:v>
                </c:pt>
                <c:pt idx="21">
                  <c:v>269.12936999855162</c:v>
                </c:pt>
                <c:pt idx="22">
                  <c:v>416.61836364996151</c:v>
                </c:pt>
                <c:pt idx="23">
                  <c:v>277.90458506361375</c:v>
                </c:pt>
                <c:pt idx="24">
                  <c:v>246.61763547676327</c:v>
                </c:pt>
                <c:pt idx="25">
                  <c:v>310.9856104480786</c:v>
                </c:pt>
                <c:pt idx="26">
                  <c:v>304.0360893937696</c:v>
                </c:pt>
                <c:pt idx="27">
                  <c:v>394.47527480910065</c:v>
                </c:pt>
                <c:pt idx="28">
                  <c:v>423.35810353359255</c:v>
                </c:pt>
                <c:pt idx="29">
                  <c:v>276.35664025779181</c:v>
                </c:pt>
                <c:pt idx="30">
                  <c:v>461.2069891506211</c:v>
                </c:pt>
                <c:pt idx="31">
                  <c:v>580.53953173292814</c:v>
                </c:pt>
                <c:pt idx="32">
                  <c:v>513.53668061661278</c:v>
                </c:pt>
                <c:pt idx="33">
                  <c:v>273.30826089239429</c:v>
                </c:pt>
                <c:pt idx="34">
                  <c:v>397.63307531999624</c:v>
                </c:pt>
                <c:pt idx="35">
                  <c:v>304.14461777837693</c:v>
                </c:pt>
                <c:pt idx="36">
                  <c:v>297.7413325692653</c:v>
                </c:pt>
                <c:pt idx="37">
                  <c:v>425.40465340207805</c:v>
                </c:pt>
                <c:pt idx="38">
                  <c:v>332.49049070748259</c:v>
                </c:pt>
                <c:pt idx="39">
                  <c:v>398.50290535427507</c:v>
                </c:pt>
                <c:pt idx="40">
                  <c:v>318.05908370398913</c:v>
                </c:pt>
                <c:pt idx="41">
                  <c:v>238.93716500491726</c:v>
                </c:pt>
                <c:pt idx="42">
                  <c:v>304.07073945959854</c:v>
                </c:pt>
                <c:pt idx="43">
                  <c:v>344.15465641532757</c:v>
                </c:pt>
                <c:pt idx="44">
                  <c:v>255.71709988878015</c:v>
                </c:pt>
                <c:pt idx="45">
                  <c:v>420.29159278476089</c:v>
                </c:pt>
                <c:pt idx="46">
                  <c:v>420.26149278279956</c:v>
                </c:pt>
                <c:pt idx="47">
                  <c:v>350.47802615528587</c:v>
                </c:pt>
                <c:pt idx="48">
                  <c:v>442.41122959804824</c:v>
                </c:pt>
                <c:pt idx="49">
                  <c:v>413.36249092000634</c:v>
                </c:pt>
                <c:pt idx="50">
                  <c:v>394.6777234419302</c:v>
                </c:pt>
              </c:numCache>
            </c:numRef>
          </c:val>
        </c:ser>
        <c:ser>
          <c:idx val="5"/>
          <c:order val="5"/>
          <c:tx>
            <c:strRef>
              <c:f>'Age Structure'!$K$16</c:f>
              <c:strCache>
                <c:ptCount val="1"/>
                <c:pt idx="0">
                  <c:v>256.1485748</c:v>
                </c:pt>
              </c:strCache>
            </c:strRef>
          </c:tx>
          <c:spPr>
            <a:ln w="9525" cap="rnd">
              <a:solidFill>
                <a:schemeClr val="accent5">
                  <a:tint val="62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Structure'!$K$17:$K$67</c:f>
              <c:numCache>
                <c:formatCode>General</c:formatCode>
                <c:ptCount val="51"/>
                <c:pt idx="0">
                  <c:v>256.14857475210056</c:v>
                </c:pt>
                <c:pt idx="1">
                  <c:v>256.14857475210056</c:v>
                </c:pt>
                <c:pt idx="2">
                  <c:v>256.14857475210056</c:v>
                </c:pt>
                <c:pt idx="3">
                  <c:v>256.14857475210056</c:v>
                </c:pt>
                <c:pt idx="4">
                  <c:v>340.60372170212202</c:v>
                </c:pt>
                <c:pt idx="5">
                  <c:v>199.27898594934189</c:v>
                </c:pt>
                <c:pt idx="6">
                  <c:v>271.11910242387495</c:v>
                </c:pt>
                <c:pt idx="7">
                  <c:v>236.45129702458559</c:v>
                </c:pt>
                <c:pt idx="8">
                  <c:v>215.95106678820389</c:v>
                </c:pt>
                <c:pt idx="9">
                  <c:v>233.74569361227958</c:v>
                </c:pt>
                <c:pt idx="10">
                  <c:v>397.91507438601212</c:v>
                </c:pt>
                <c:pt idx="11">
                  <c:v>548.61393187022884</c:v>
                </c:pt>
                <c:pt idx="12">
                  <c:v>388.25767870699599</c:v>
                </c:pt>
                <c:pt idx="13">
                  <c:v>227.72907729468469</c:v>
                </c:pt>
                <c:pt idx="14">
                  <c:v>285.34508745926667</c:v>
                </c:pt>
                <c:pt idx="15">
                  <c:v>322.65190035047431</c:v>
                </c:pt>
                <c:pt idx="16">
                  <c:v>344.10467139176092</c:v>
                </c:pt>
                <c:pt idx="17">
                  <c:v>187.59078918095813</c:v>
                </c:pt>
                <c:pt idx="18">
                  <c:v>208.97332829298526</c:v>
                </c:pt>
                <c:pt idx="19">
                  <c:v>429.656716441605</c:v>
                </c:pt>
                <c:pt idx="20">
                  <c:v>366.70405947599755</c:v>
                </c:pt>
                <c:pt idx="21">
                  <c:v>309.32001631023513</c:v>
                </c:pt>
                <c:pt idx="22">
                  <c:v>190.83775437538807</c:v>
                </c:pt>
                <c:pt idx="23">
                  <c:v>295.42116845491574</c:v>
                </c:pt>
                <c:pt idx="24">
                  <c:v>197.06019801721931</c:v>
                </c:pt>
                <c:pt idx="25">
                  <c:v>174.87484083958145</c:v>
                </c:pt>
                <c:pt idx="26">
                  <c:v>220.5177217978474</c:v>
                </c:pt>
                <c:pt idx="27">
                  <c:v>215.58986501285233</c:v>
                </c:pt>
                <c:pt idx="28">
                  <c:v>279.71965899369513</c:v>
                </c:pt>
                <c:pt idx="29">
                  <c:v>300.20027087868061</c:v>
                </c:pt>
                <c:pt idx="30">
                  <c:v>195.96256117943494</c:v>
                </c:pt>
                <c:pt idx="31">
                  <c:v>327.03865101089553</c:v>
                </c:pt>
                <c:pt idx="32">
                  <c:v>411.65652252166899</c:v>
                </c:pt>
                <c:pt idx="33">
                  <c:v>364.14526931338889</c:v>
                </c:pt>
                <c:pt idx="34">
                  <c:v>193.80097668726353</c:v>
                </c:pt>
                <c:pt idx="35">
                  <c:v>281.95883325501046</c:v>
                </c:pt>
                <c:pt idx="36">
                  <c:v>215.66682173149127</c:v>
                </c:pt>
                <c:pt idx="37">
                  <c:v>211.12629696476449</c:v>
                </c:pt>
                <c:pt idx="38">
                  <c:v>301.65146507989738</c:v>
                </c:pt>
                <c:pt idx="39">
                  <c:v>235.76668201663867</c:v>
                </c:pt>
                <c:pt idx="40">
                  <c:v>282.57562365001985</c:v>
                </c:pt>
                <c:pt idx="41">
                  <c:v>225.53347222226074</c:v>
                </c:pt>
                <c:pt idx="42">
                  <c:v>169.4286729337841</c:v>
                </c:pt>
                <c:pt idx="43">
                  <c:v>215.6144351322406</c:v>
                </c:pt>
                <c:pt idx="44">
                  <c:v>244.03766035824265</c:v>
                </c:pt>
                <c:pt idx="45">
                  <c:v>181.32720742602058</c:v>
                </c:pt>
                <c:pt idx="46">
                  <c:v>298.02582954929994</c:v>
                </c:pt>
                <c:pt idx="47">
                  <c:v>298.00448584838381</c:v>
                </c:pt>
                <c:pt idx="48">
                  <c:v>248.52151762460275</c:v>
                </c:pt>
                <c:pt idx="49">
                  <c:v>313.7107093417568</c:v>
                </c:pt>
                <c:pt idx="50">
                  <c:v>293.1124518688365</c:v>
                </c:pt>
              </c:numCache>
            </c:numRef>
          </c:val>
        </c:ser>
        <c:ser>
          <c:idx val="6"/>
          <c:order val="6"/>
          <c:tx>
            <c:strRef>
              <c:f>'Age Structure'!$L$16</c:f>
              <c:strCache>
                <c:ptCount val="1"/>
                <c:pt idx="0">
                  <c:v>188.0717942</c:v>
                </c:pt>
              </c:strCache>
            </c:strRef>
          </c:tx>
          <c:spPr>
            <a:ln w="9525" cap="rnd">
              <a:solidFill>
                <a:schemeClr val="accent5">
                  <a:tint val="67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Structure'!$L$17:$L$67</c:f>
              <c:numCache>
                <c:formatCode>General</c:formatCode>
                <c:ptCount val="51"/>
                <c:pt idx="0">
                  <c:v>188.07179417663684</c:v>
                </c:pt>
                <c:pt idx="1">
                  <c:v>188.07179417663684</c:v>
                </c:pt>
                <c:pt idx="2">
                  <c:v>188.07179417663684</c:v>
                </c:pt>
                <c:pt idx="3">
                  <c:v>188.07179417663684</c:v>
                </c:pt>
                <c:pt idx="4">
                  <c:v>188.07179417663684</c:v>
                </c:pt>
                <c:pt idx="5">
                  <c:v>250.08123939691248</c:v>
                </c:pt>
                <c:pt idx="6">
                  <c:v>146.31647459083192</c:v>
                </c:pt>
                <c:pt idx="7">
                  <c:v>199.06359454767721</c:v>
                </c:pt>
                <c:pt idx="8">
                  <c:v>173.60947532050247</c:v>
                </c:pt>
                <c:pt idx="9">
                  <c:v>158.55760518879552</c:v>
                </c:pt>
                <c:pt idx="10">
                  <c:v>171.62294196354244</c:v>
                </c:pt>
                <c:pt idx="11">
                  <c:v>292.16091497730855</c:v>
                </c:pt>
                <c:pt idx="12">
                  <c:v>402.80843481947591</c:v>
                </c:pt>
                <c:pt idx="13">
                  <c:v>285.07017190296563</c:v>
                </c:pt>
                <c:pt idx="14">
                  <c:v>167.20536584851772</c:v>
                </c:pt>
                <c:pt idx="15">
                  <c:v>209.50872988417265</c:v>
                </c:pt>
                <c:pt idx="16">
                  <c:v>236.90048579088383</c:v>
                </c:pt>
                <c:pt idx="17">
                  <c:v>252.65173931122882</c:v>
                </c:pt>
                <c:pt idx="18">
                  <c:v>137.73465781107069</c:v>
                </c:pt>
                <c:pt idx="19">
                  <c:v>153.43434498966616</c:v>
                </c:pt>
                <c:pt idx="20">
                  <c:v>315.46655927880585</c:v>
                </c:pt>
                <c:pt idx="21">
                  <c:v>269.24487268474036</c:v>
                </c:pt>
                <c:pt idx="22">
                  <c:v>227.11182562117861</c:v>
                </c:pt>
                <c:pt idx="23">
                  <c:v>140.11867486186446</c:v>
                </c:pt>
                <c:pt idx="24">
                  <c:v>216.90688399435982</c:v>
                </c:pt>
                <c:pt idx="25">
                  <c:v>144.68737543345571</c:v>
                </c:pt>
                <c:pt idx="26">
                  <c:v>128.3982356914683</c:v>
                </c:pt>
                <c:pt idx="27">
                  <c:v>161.91057719685992</c:v>
                </c:pt>
                <c:pt idx="28">
                  <c:v>158.29240025444875</c:v>
                </c:pt>
                <c:pt idx="29">
                  <c:v>205.3783753602161</c:v>
                </c:pt>
                <c:pt idx="30">
                  <c:v>220.41584112309354</c:v>
                </c:pt>
                <c:pt idx="31">
                  <c:v>143.88145828308211</c:v>
                </c:pt>
                <c:pt idx="32">
                  <c:v>240.12136675073077</c:v>
                </c:pt>
                <c:pt idx="33">
                  <c:v>302.25028911479626</c:v>
                </c:pt>
                <c:pt idx="34">
                  <c:v>267.3661339204545</c:v>
                </c:pt>
                <c:pt idx="35">
                  <c:v>142.29435956859379</c:v>
                </c:pt>
                <c:pt idx="36">
                  <c:v>207.02244275823804</c:v>
                </c:pt>
                <c:pt idx="37">
                  <c:v>158.34890413373981</c:v>
                </c:pt>
                <c:pt idx="38">
                  <c:v>155.01511771619599</c:v>
                </c:pt>
                <c:pt idx="39">
                  <c:v>221.48135045643929</c:v>
                </c:pt>
                <c:pt idx="40">
                  <c:v>173.1068109079074</c:v>
                </c:pt>
                <c:pt idx="41">
                  <c:v>207.47530835131269</c:v>
                </c:pt>
                <c:pt idx="42">
                  <c:v>165.59328822648243</c:v>
                </c:pt>
                <c:pt idx="43">
                  <c:v>124.3994995266397</c:v>
                </c:pt>
                <c:pt idx="44">
                  <c:v>158.31044035652997</c:v>
                </c:pt>
                <c:pt idx="45">
                  <c:v>179.17960572164785</c:v>
                </c:pt>
                <c:pt idx="46">
                  <c:v>133.13575243061632</c:v>
                </c:pt>
                <c:pt idx="47">
                  <c:v>218.81930254174782</c:v>
                </c:pt>
                <c:pt idx="48">
                  <c:v>218.80363137071143</c:v>
                </c:pt>
                <c:pt idx="49">
                  <c:v>182.47178519886114</c:v>
                </c:pt>
                <c:pt idx="50">
                  <c:v>230.33560118548269</c:v>
                </c:pt>
              </c:numCache>
            </c:numRef>
          </c:val>
        </c:ser>
        <c:ser>
          <c:idx val="7"/>
          <c:order val="7"/>
          <c:tx>
            <c:strRef>
              <c:f>'Age Structure'!$M$16</c:f>
              <c:strCache>
                <c:ptCount val="1"/>
                <c:pt idx="0">
                  <c:v>141.8533055</c:v>
                </c:pt>
              </c:strCache>
            </c:strRef>
          </c:tx>
          <c:spPr>
            <a:ln w="9525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Structure'!$M$17:$M$67</c:f>
              <c:numCache>
                <c:formatCode>General</c:formatCode>
                <c:ptCount val="51"/>
                <c:pt idx="0">
                  <c:v>141.85330554206359</c:v>
                </c:pt>
                <c:pt idx="1">
                  <c:v>141.85330554206359</c:v>
                </c:pt>
                <c:pt idx="2">
                  <c:v>141.85330554206359</c:v>
                </c:pt>
                <c:pt idx="3">
                  <c:v>141.85330554206359</c:v>
                </c:pt>
                <c:pt idx="4">
                  <c:v>141.85330554206359</c:v>
                </c:pt>
                <c:pt idx="5">
                  <c:v>141.85330554206359</c:v>
                </c:pt>
                <c:pt idx="6">
                  <c:v>188.62398063364162</c:v>
                </c:pt>
                <c:pt idx="7">
                  <c:v>110.35932137956499</c:v>
                </c:pt>
                <c:pt idx="8">
                  <c:v>150.14388001824548</c:v>
                </c:pt>
                <c:pt idx="9">
                  <c:v>130.94508964223982</c:v>
                </c:pt>
                <c:pt idx="10">
                  <c:v>119.59220420761079</c:v>
                </c:pt>
                <c:pt idx="11">
                  <c:v>129.44674522282259</c:v>
                </c:pt>
                <c:pt idx="12">
                  <c:v>220.36261057200772</c:v>
                </c:pt>
                <c:pt idx="13">
                  <c:v>303.81859347660588</c:v>
                </c:pt>
                <c:pt idx="14">
                  <c:v>215.01441177245596</c:v>
                </c:pt>
                <c:pt idx="15">
                  <c:v>126.11478480237069</c:v>
                </c:pt>
                <c:pt idx="16">
                  <c:v>158.02213194221289</c:v>
                </c:pt>
                <c:pt idx="17">
                  <c:v>178.68238637844678</c:v>
                </c:pt>
                <c:pt idx="18">
                  <c:v>190.5627823095532</c:v>
                </c:pt>
                <c:pt idx="19">
                  <c:v>103.8864790105379</c:v>
                </c:pt>
                <c:pt idx="20">
                  <c:v>115.72798098594032</c:v>
                </c:pt>
                <c:pt idx="21">
                  <c:v>237.94091196711207</c:v>
                </c:pt>
                <c:pt idx="22">
                  <c:v>203.07816681278322</c:v>
                </c:pt>
                <c:pt idx="23">
                  <c:v>171.2992813893143</c:v>
                </c:pt>
                <c:pt idx="24">
                  <c:v>105.68462583316096</c:v>
                </c:pt>
                <c:pt idx="25">
                  <c:v>163.60219576855152</c:v>
                </c:pt>
                <c:pt idx="26">
                  <c:v>109.13057199935457</c:v>
                </c:pt>
                <c:pt idx="27">
                  <c:v>96.844474942890415</c:v>
                </c:pt>
                <c:pt idx="28">
                  <c:v>122.12118610421159</c:v>
                </c:pt>
                <c:pt idx="29">
                  <c:v>119.39217316761433</c:v>
                </c:pt>
                <c:pt idx="30">
                  <c:v>154.90680864320947</c:v>
                </c:pt>
                <c:pt idx="31">
                  <c:v>166.24882957079396</c:v>
                </c:pt>
                <c:pt idx="32">
                  <c:v>108.52270832541012</c:v>
                </c:pt>
                <c:pt idx="33">
                  <c:v>181.11173849321776</c:v>
                </c:pt>
                <c:pt idx="34">
                  <c:v>227.97252931882974</c:v>
                </c:pt>
                <c:pt idx="35">
                  <c:v>201.66112655360612</c:v>
                </c:pt>
                <c:pt idx="36">
                  <c:v>107.32563781381452</c:v>
                </c:pt>
                <c:pt idx="37">
                  <c:v>156.14684783124591</c:v>
                </c:pt>
                <c:pt idx="38">
                  <c:v>119.43479126507268</c:v>
                </c:pt>
                <c:pt idx="39">
                  <c:v>116.92028011591189</c:v>
                </c:pt>
                <c:pt idx="40">
                  <c:v>167.05249086239124</c:v>
                </c:pt>
                <c:pt idx="41">
                  <c:v>130.56595459534384</c:v>
                </c:pt>
                <c:pt idx="42">
                  <c:v>156.48842207753384</c:v>
                </c:pt>
                <c:pt idx="43">
                  <c:v>124.89887392919999</c:v>
                </c:pt>
                <c:pt idx="44">
                  <c:v>93.828424899582032</c:v>
                </c:pt>
                <c:pt idx="45">
                  <c:v>119.4057799294562</c:v>
                </c:pt>
                <c:pt idx="46">
                  <c:v>135.146365081558</c:v>
                </c:pt>
                <c:pt idx="47">
                  <c:v>100.41775084240054</c:v>
                </c:pt>
                <c:pt idx="48">
                  <c:v>165.04463903185209</c:v>
                </c:pt>
                <c:pt idx="49">
                  <c:v>165.03281903820042</c:v>
                </c:pt>
                <c:pt idx="50">
                  <c:v>137.62949416173171</c:v>
                </c:pt>
              </c:numCache>
            </c:numRef>
          </c:val>
        </c:ser>
        <c:ser>
          <c:idx val="8"/>
          <c:order val="8"/>
          <c:tx>
            <c:strRef>
              <c:f>'Age Structure'!$N$16</c:f>
              <c:strCache>
                <c:ptCount val="1"/>
                <c:pt idx="0">
                  <c:v>109.2865113</c:v>
                </c:pt>
              </c:strCache>
            </c:strRef>
          </c:tx>
          <c:spPr>
            <a:ln w="952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Structure'!$N$17:$N$67</c:f>
              <c:numCache>
                <c:formatCode>General</c:formatCode>
                <c:ptCount val="51"/>
                <c:pt idx="0">
                  <c:v>109.2865113242887</c:v>
                </c:pt>
                <c:pt idx="1">
                  <c:v>109.2865113242887</c:v>
                </c:pt>
                <c:pt idx="2">
                  <c:v>109.2865113242887</c:v>
                </c:pt>
                <c:pt idx="3">
                  <c:v>109.2865113242887</c:v>
                </c:pt>
                <c:pt idx="4">
                  <c:v>109.2865113242887</c:v>
                </c:pt>
                <c:pt idx="5">
                  <c:v>109.2865113242887</c:v>
                </c:pt>
                <c:pt idx="6">
                  <c:v>109.2865113242887</c:v>
                </c:pt>
                <c:pt idx="7">
                  <c:v>145.31953779137154</c:v>
                </c:pt>
                <c:pt idx="8">
                  <c:v>85.022940985413086</c:v>
                </c:pt>
                <c:pt idx="9">
                  <c:v>115.67372914705166</c:v>
                </c:pt>
                <c:pt idx="10">
                  <c:v>100.8826122687931</c:v>
                </c:pt>
                <c:pt idx="11">
                  <c:v>92.136131262419724</c:v>
                </c:pt>
                <c:pt idx="12">
                  <c:v>99.72825894770132</c:v>
                </c:pt>
                <c:pt idx="13">
                  <c:v>169.7715879351598</c:v>
                </c:pt>
                <c:pt idx="14">
                  <c:v>234.06768019702454</c:v>
                </c:pt>
                <c:pt idx="15">
                  <c:v>165.65123285116462</c:v>
                </c:pt>
                <c:pt idx="16">
                  <c:v>97.161252639104447</c:v>
                </c:pt>
                <c:pt idx="17">
                  <c:v>121.74328575564938</c:v>
                </c:pt>
                <c:pt idx="18">
                  <c:v>137.66034261787831</c:v>
                </c:pt>
                <c:pt idx="19">
                  <c:v>146.81322784322043</c:v>
                </c:pt>
                <c:pt idx="20">
                  <c:v>80.036138893210506</c:v>
                </c:pt>
                <c:pt idx="21">
                  <c:v>89.159059467998674</c:v>
                </c:pt>
                <c:pt idx="22">
                  <c:v>183.31424897599243</c:v>
                </c:pt>
                <c:pt idx="23">
                  <c:v>156.45532046146045</c:v>
                </c:pt>
                <c:pt idx="24">
                  <c:v>131.97225671871695</c:v>
                </c:pt>
                <c:pt idx="25">
                  <c:v>81.421465744371247</c:v>
                </c:pt>
                <c:pt idx="26">
                  <c:v>126.04227410997137</c:v>
                </c:pt>
                <c:pt idx="27">
                  <c:v>84.076288860938917</c:v>
                </c:pt>
                <c:pt idx="28">
                  <c:v>74.610843695867104</c:v>
                </c:pt>
                <c:pt idx="29">
                  <c:v>94.084507492537455</c:v>
                </c:pt>
                <c:pt idx="30">
                  <c:v>91.982023506987119</c:v>
                </c:pt>
                <c:pt idx="31">
                  <c:v>119.34318084660727</c:v>
                </c:pt>
                <c:pt idx="32">
                  <c:v>128.08129162806682</c:v>
                </c:pt>
                <c:pt idx="33">
                  <c:v>83.607979010616432</c:v>
                </c:pt>
                <c:pt idx="34">
                  <c:v>139.531962150374</c:v>
                </c:pt>
                <c:pt idx="35">
                  <c:v>175.63441550991004</c:v>
                </c:pt>
                <c:pt idx="36">
                  <c:v>155.36360542711736</c:v>
                </c:pt>
                <c:pt idx="37">
                  <c:v>82.685732895014482</c:v>
                </c:pt>
                <c:pt idx="38">
                  <c:v>120.29853085588654</c:v>
                </c:pt>
                <c:pt idx="39">
                  <c:v>92.014857307882366</c:v>
                </c:pt>
                <c:pt idx="40">
                  <c:v>90.077629619548219</c:v>
                </c:pt>
                <c:pt idx="41">
                  <c:v>128.70044772393231</c:v>
                </c:pt>
                <c:pt idx="42">
                  <c:v>100.59051934619464</c:v>
                </c:pt>
                <c:pt idx="43">
                  <c:v>120.56168621622436</c:v>
                </c:pt>
                <c:pt idx="44">
                  <c:v>96.224491547057198</c:v>
                </c:pt>
                <c:pt idx="45">
                  <c:v>72.287220809864607</c:v>
                </c:pt>
                <c:pt idx="46">
                  <c:v>91.992506417670356</c:v>
                </c:pt>
                <c:pt idx="47">
                  <c:v>104.11935556582789</c:v>
                </c:pt>
                <c:pt idx="48">
                  <c:v>77.363764084746037</c:v>
                </c:pt>
                <c:pt idx="49">
                  <c:v>127.153560106635</c:v>
                </c:pt>
                <c:pt idx="50">
                  <c:v>127.14445375648594</c:v>
                </c:pt>
              </c:numCache>
            </c:numRef>
          </c:val>
        </c:ser>
        <c:ser>
          <c:idx val="9"/>
          <c:order val="9"/>
          <c:tx>
            <c:strRef>
              <c:f>'Age Structure'!$O$16</c:f>
              <c:strCache>
                <c:ptCount val="1"/>
              </c:strCache>
            </c:strRef>
          </c:tx>
          <c:spPr>
            <a:ln w="9525" cap="rnd">
              <a:solidFill>
                <a:schemeClr val="accent5">
                  <a:tint val="82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Structure'!$O$17:$O$67</c:f>
              <c:numCache>
                <c:formatCode>General</c:formatCode>
                <c:ptCount val="51"/>
              </c:numCache>
            </c:numRef>
          </c:val>
        </c:ser>
        <c:ser>
          <c:idx val="10"/>
          <c:order val="10"/>
          <c:tx>
            <c:strRef>
              <c:f>'Age Structure'!$P$16</c:f>
              <c:strCache>
                <c:ptCount val="1"/>
              </c:strCache>
            </c:strRef>
          </c:tx>
          <c:spPr>
            <a:ln w="9525" cap="rnd">
              <a:solidFill>
                <a:schemeClr val="accent5">
                  <a:tint val="88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Structure'!$P$17:$P$67</c:f>
              <c:numCache>
                <c:formatCode>General</c:formatCode>
                <c:ptCount val="51"/>
              </c:numCache>
            </c:numRef>
          </c:val>
        </c:ser>
        <c:ser>
          <c:idx val="11"/>
          <c:order val="11"/>
          <c:tx>
            <c:strRef>
              <c:f>'Age Structure'!$Q$16</c:f>
              <c:strCache>
                <c:ptCount val="1"/>
              </c:strCache>
            </c:strRef>
          </c:tx>
          <c:spPr>
            <a:ln w="9525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Structure'!$Q$17:$Q$67</c:f>
              <c:numCache>
                <c:formatCode>General</c:formatCode>
                <c:ptCount val="51"/>
              </c:numCache>
            </c:numRef>
          </c:val>
        </c:ser>
        <c:ser>
          <c:idx val="12"/>
          <c:order val="12"/>
          <c:tx>
            <c:strRef>
              <c:f>'Age Structure'!$R$16</c:f>
              <c:strCache>
                <c:ptCount val="1"/>
              </c:strCache>
            </c:strRef>
          </c:tx>
          <c:spPr>
            <a:ln w="9525" cap="rnd">
              <a:solidFill>
                <a:schemeClr val="accent5">
                  <a:tint val="98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Structure'!$R$17:$R$67</c:f>
              <c:numCache>
                <c:formatCode>General</c:formatCode>
                <c:ptCount val="51"/>
              </c:numCache>
            </c:numRef>
          </c:val>
        </c:ser>
        <c:ser>
          <c:idx val="13"/>
          <c:order val="13"/>
          <c:tx>
            <c:strRef>
              <c:f>'Age Structure'!$S$16</c:f>
              <c:strCache>
                <c:ptCount val="1"/>
              </c:strCache>
            </c:strRef>
          </c:tx>
          <c:spPr>
            <a:ln w="9525" cap="rnd">
              <a:solidFill>
                <a:schemeClr val="accent5">
                  <a:shade val="97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Structure'!$S$17:$S$67</c:f>
              <c:numCache>
                <c:formatCode>General</c:formatCode>
                <c:ptCount val="51"/>
              </c:numCache>
            </c:numRef>
          </c:val>
        </c:ser>
        <c:ser>
          <c:idx val="14"/>
          <c:order val="14"/>
          <c:tx>
            <c:strRef>
              <c:f>'Age Structure'!$T$16</c:f>
              <c:strCache>
                <c:ptCount val="1"/>
              </c:strCache>
            </c:strRef>
          </c:tx>
          <c:spPr>
            <a:ln w="9525" cap="rnd">
              <a:solidFill>
                <a:schemeClr val="accent5">
                  <a:shade val="92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Structure'!$T$17:$T$67</c:f>
              <c:numCache>
                <c:formatCode>General</c:formatCode>
                <c:ptCount val="51"/>
              </c:numCache>
            </c:numRef>
          </c:val>
        </c:ser>
        <c:ser>
          <c:idx val="15"/>
          <c:order val="15"/>
          <c:tx>
            <c:strRef>
              <c:f>'Age Structure'!$U$16</c:f>
              <c:strCache>
                <c:ptCount val="1"/>
              </c:strCache>
            </c:strRef>
          </c:tx>
          <c:spPr>
            <a:ln w="9525" cap="rnd">
              <a:solidFill>
                <a:schemeClr val="accent5">
                  <a:shade val="87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Structure'!$U$17:$U$67</c:f>
              <c:numCache>
                <c:formatCode>General</c:formatCode>
                <c:ptCount val="51"/>
              </c:numCache>
            </c:numRef>
          </c:val>
        </c:ser>
        <c:ser>
          <c:idx val="16"/>
          <c:order val="16"/>
          <c:tx>
            <c:strRef>
              <c:f>'Age Structure'!$V$16</c:f>
              <c:strCache>
                <c:ptCount val="1"/>
              </c:strCache>
            </c:strRef>
          </c:tx>
          <c:spPr>
            <a:ln w="9525" cap="rnd">
              <a:solidFill>
                <a:schemeClr val="accent5">
                  <a:shade val="81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Structure'!$V$17:$V$67</c:f>
              <c:numCache>
                <c:formatCode>General</c:formatCode>
                <c:ptCount val="51"/>
              </c:numCache>
            </c:numRef>
          </c:val>
        </c:ser>
        <c:ser>
          <c:idx val="17"/>
          <c:order val="17"/>
          <c:tx>
            <c:strRef>
              <c:f>'Age Structure'!$W$16</c:f>
              <c:strCache>
                <c:ptCount val="1"/>
              </c:strCache>
            </c:strRef>
          </c:tx>
          <c:spPr>
            <a:ln w="952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Structure'!$W$17:$W$67</c:f>
              <c:numCache>
                <c:formatCode>General</c:formatCode>
                <c:ptCount val="51"/>
              </c:numCache>
            </c:numRef>
          </c:val>
        </c:ser>
        <c:ser>
          <c:idx val="18"/>
          <c:order val="18"/>
          <c:tx>
            <c:strRef>
              <c:f>'Age Structure'!$X$16</c:f>
              <c:strCache>
                <c:ptCount val="1"/>
              </c:strCache>
            </c:strRef>
          </c:tx>
          <c:spPr>
            <a:ln w="9525" cap="rnd">
              <a:solidFill>
                <a:schemeClr val="accent5">
                  <a:shade val="71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Structure'!$X$17:$X$67</c:f>
              <c:numCache>
                <c:formatCode>General</c:formatCode>
                <c:ptCount val="51"/>
              </c:numCache>
            </c:numRef>
          </c:val>
        </c:ser>
        <c:ser>
          <c:idx val="19"/>
          <c:order val="19"/>
          <c:tx>
            <c:strRef>
              <c:f>'Age Structure'!$Y$16</c:f>
              <c:strCache>
                <c:ptCount val="1"/>
              </c:strCache>
            </c:strRef>
          </c:tx>
          <c:spPr>
            <a:ln w="9525" cap="rnd">
              <a:solidFill>
                <a:schemeClr val="accent5">
                  <a:shade val="66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Structure'!$Y$17:$Y$67</c:f>
              <c:numCache>
                <c:formatCode>General</c:formatCode>
                <c:ptCount val="51"/>
              </c:numCache>
            </c:numRef>
          </c:val>
        </c:ser>
        <c:ser>
          <c:idx val="20"/>
          <c:order val="20"/>
          <c:tx>
            <c:strRef>
              <c:f>'Age Structure'!$Z$16</c:f>
              <c:strCache>
                <c:ptCount val="1"/>
                <c:pt idx="0">
                  <c:v>211182.0106</c:v>
                </c:pt>
              </c:strCache>
            </c:strRef>
          </c:tx>
          <c:spPr>
            <a:ln w="9525" cap="rnd">
              <a:solidFill>
                <a:schemeClr val="accent5">
                  <a:shade val="61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Structure'!$Z$17:$Z$67</c:f>
              <c:numCache>
                <c:formatCode>General</c:formatCode>
                <c:ptCount val="51"/>
                <c:pt idx="0">
                  <c:v>211230.20156336157</c:v>
                </c:pt>
                <c:pt idx="1">
                  <c:v>211315.96048305894</c:v>
                </c:pt>
                <c:pt idx="2">
                  <c:v>231664.85237460176</c:v>
                </c:pt>
                <c:pt idx="3">
                  <c:v>217704.65450617223</c:v>
                </c:pt>
                <c:pt idx="4">
                  <c:v>215496.9530810389</c:v>
                </c:pt>
                <c:pt idx="5">
                  <c:v>208545.48569740009</c:v>
                </c:pt>
                <c:pt idx="6">
                  <c:v>199205.84093035996</c:v>
                </c:pt>
                <c:pt idx="7">
                  <c:v>190846.031021473</c:v>
                </c:pt>
                <c:pt idx="8">
                  <c:v>233131.81345859743</c:v>
                </c:pt>
                <c:pt idx="9">
                  <c:v>307785.44735080039</c:v>
                </c:pt>
                <c:pt idx="10">
                  <c:v>333215.59059656993</c:v>
                </c:pt>
                <c:pt idx="11">
                  <c:v>298766.3031374116</c:v>
                </c:pt>
                <c:pt idx="12">
                  <c:v>272618.23907109868</c:v>
                </c:pt>
                <c:pt idx="13">
                  <c:v>262298.83865948324</c:v>
                </c:pt>
                <c:pt idx="14">
                  <c:v>259576.86139640954</c:v>
                </c:pt>
                <c:pt idx="15">
                  <c:v>228121.41360607091</c:v>
                </c:pt>
                <c:pt idx="16">
                  <c:v>207115.34670032479</c:v>
                </c:pt>
                <c:pt idx="17">
                  <c:v>243774.00895766183</c:v>
                </c:pt>
                <c:pt idx="18">
                  <c:v>271050.97512579669</c:v>
                </c:pt>
                <c:pt idx="19">
                  <c:v>271172.64676430449</c:v>
                </c:pt>
                <c:pt idx="20">
                  <c:v>241067.32251769604</c:v>
                </c:pt>
                <c:pt idx="21">
                  <c:v>236403.27407899313</c:v>
                </c:pt>
                <c:pt idx="22">
                  <c:v>207592.38017663587</c:v>
                </c:pt>
                <c:pt idx="23">
                  <c:v>180851.04064761204</c:v>
                </c:pt>
                <c:pt idx="24">
                  <c:v>172301.99004588765</c:v>
                </c:pt>
                <c:pt idx="25">
                  <c:v>175602.03723803797</c:v>
                </c:pt>
                <c:pt idx="26">
                  <c:v>189140.37409440387</c:v>
                </c:pt>
                <c:pt idx="27">
                  <c:v>211632.38013079518</c:v>
                </c:pt>
                <c:pt idx="28">
                  <c:v>204970.93003434807</c:v>
                </c:pt>
                <c:pt idx="29">
                  <c:v>221474.48434387214</c:v>
                </c:pt>
                <c:pt idx="30">
                  <c:v>261984.16178628348</c:v>
                </c:pt>
                <c:pt idx="31">
                  <c:v>283993.85712415312</c:v>
                </c:pt>
                <c:pt idx="32">
                  <c:v>251693.63681916037</c:v>
                </c:pt>
                <c:pt idx="33">
                  <c:v>240899.5036085794</c:v>
                </c:pt>
                <c:pt idx="34">
                  <c:v>217883.69345874127</c:v>
                </c:pt>
                <c:pt idx="35">
                  <c:v>196000.16429202439</c:v>
                </c:pt>
                <c:pt idx="36">
                  <c:v>202929.89164497278</c:v>
                </c:pt>
                <c:pt idx="37">
                  <c:v>207198.8379887827</c:v>
                </c:pt>
                <c:pt idx="38">
                  <c:v>213237.89357568295</c:v>
                </c:pt>
                <c:pt idx="39">
                  <c:v>207914.17273722935</c:v>
                </c:pt>
                <c:pt idx="40">
                  <c:v>188077.37783894772</c:v>
                </c:pt>
                <c:pt idx="41">
                  <c:v>176371.49391152832</c:v>
                </c:pt>
                <c:pt idx="42">
                  <c:v>182215.28277813835</c:v>
                </c:pt>
                <c:pt idx="43">
                  <c:v>172579.38646368927</c:v>
                </c:pt>
                <c:pt idx="44">
                  <c:v>191559.71625689551</c:v>
                </c:pt>
                <c:pt idx="45">
                  <c:v>214775.67041194392</c:v>
                </c:pt>
                <c:pt idx="46">
                  <c:v>218473.60150178181</c:v>
                </c:pt>
                <c:pt idx="47">
                  <c:v>229790.9754237716</c:v>
                </c:pt>
                <c:pt idx="48">
                  <c:v>239719.21688711111</c:v>
                </c:pt>
                <c:pt idx="49">
                  <c:v>237746.50517135931</c:v>
                </c:pt>
                <c:pt idx="50">
                  <c:v>229854.11798314366</c:v>
                </c:pt>
              </c:numCache>
            </c:numRef>
          </c:val>
        </c:ser>
        <c:ser>
          <c:idx val="21"/>
          <c:order val="21"/>
          <c:tx>
            <c:strRef>
              <c:f>'Age Structure'!$AA$16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Structure'!$AA$17:$AA$67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'Age Structure'!$AB$16</c:f>
              <c:strCache>
                <c:ptCount val="1"/>
                <c:pt idx="0">
                  <c:v>7902.450177</c:v>
                </c:pt>
              </c:strCache>
            </c:strRef>
          </c:tx>
          <c:spPr>
            <a:ln w="9525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Structure'!$AB$17:$AB$67</c:f>
              <c:numCache>
                <c:formatCode>General</c:formatCode>
                <c:ptCount val="51"/>
                <c:pt idx="0">
                  <c:v>6720.7420486107776</c:v>
                </c:pt>
                <c:pt idx="1">
                  <c:v>7037.3350031882574</c:v>
                </c:pt>
                <c:pt idx="2">
                  <c:v>6751.0362769028716</c:v>
                </c:pt>
                <c:pt idx="3">
                  <c:v>6372.476921572118</c:v>
                </c:pt>
                <c:pt idx="4">
                  <c:v>6385.9509709064969</c:v>
                </c:pt>
                <c:pt idx="5">
                  <c:v>8302.4779122722884</c:v>
                </c:pt>
                <c:pt idx="6">
                  <c:v>10994.892501154703</c:v>
                </c:pt>
                <c:pt idx="7">
                  <c:v>10490.256209559973</c:v>
                </c:pt>
                <c:pt idx="8">
                  <c:v>8481.0877742382545</c:v>
                </c:pt>
                <c:pt idx="9">
                  <c:v>8276.4262578644302</c:v>
                </c:pt>
                <c:pt idx="10">
                  <c:v>8546.7382775168644</c:v>
                </c:pt>
                <c:pt idx="11">
                  <c:v>8913.1087796409902</c:v>
                </c:pt>
                <c:pt idx="12">
                  <c:v>7258.059137651835</c:v>
                </c:pt>
                <c:pt idx="13">
                  <c:v>6721.3371875088405</c:v>
                </c:pt>
                <c:pt idx="14">
                  <c:v>8939.7335966645787</c:v>
                </c:pt>
                <c:pt idx="15">
                  <c:v>9154.6099308406901</c:v>
                </c:pt>
                <c:pt idx="16">
                  <c:v>8680.6593189272571</c:v>
                </c:pt>
                <c:pt idx="17">
                  <c:v>7146.1707172930674</c:v>
                </c:pt>
                <c:pt idx="18">
                  <c:v>7627.1028182780965</c:v>
                </c:pt>
                <c:pt idx="19">
                  <c:v>6627.4569192405279</c:v>
                </c:pt>
                <c:pt idx="20">
                  <c:v>5864.8477663178464</c:v>
                </c:pt>
                <c:pt idx="21">
                  <c:v>6031.0743160585025</c:v>
                </c:pt>
                <c:pt idx="22">
                  <c:v>6001.899802949858</c:v>
                </c:pt>
                <c:pt idx="23">
                  <c:v>6652.5915635661058</c:v>
                </c:pt>
                <c:pt idx="24">
                  <c:v>7195.564240001544</c:v>
                </c:pt>
                <c:pt idx="25">
                  <c:v>6263.0369950949198</c:v>
                </c:pt>
                <c:pt idx="26">
                  <c:v>7424.6347853283614</c:v>
                </c:pt>
                <c:pt idx="27">
                  <c:v>8933.8011192765644</c:v>
                </c:pt>
                <c:pt idx="28">
                  <c:v>9175.8235335278478</c:v>
                </c:pt>
                <c:pt idx="29">
                  <c:v>7387.7530463553148</c:v>
                </c:pt>
                <c:pt idx="30">
                  <c:v>7602.844842810724</c:v>
                </c:pt>
                <c:pt idx="31">
                  <c:v>6879.7369501709254</c:v>
                </c:pt>
                <c:pt idx="32">
                  <c:v>6447.4872284271578</c:v>
                </c:pt>
                <c:pt idx="33">
                  <c:v>7255.6855800841577</c:v>
                </c:pt>
                <c:pt idx="34">
                  <c:v>6865.5224264861117</c:v>
                </c:pt>
                <c:pt idx="35">
                  <c:v>7207.7886191455709</c:v>
                </c:pt>
                <c:pt idx="36">
                  <c:v>6653.0798820868449</c:v>
                </c:pt>
                <c:pt idx="37">
                  <c:v>5734.1892173172282</c:v>
                </c:pt>
                <c:pt idx="38">
                  <c:v>5863.1130160407802</c:v>
                </c:pt>
                <c:pt idx="39">
                  <c:v>6193.9592594028763</c:v>
                </c:pt>
                <c:pt idx="40">
                  <c:v>5618.9059642513166</c:v>
                </c:pt>
                <c:pt idx="41">
                  <c:v>6724.70203672966</c:v>
                </c:pt>
                <c:pt idx="42">
                  <c:v>7208.5924413258235</c:v>
                </c:pt>
                <c:pt idx="43">
                  <c:v>6912.0001288373969</c:v>
                </c:pt>
                <c:pt idx="44">
                  <c:v>7558.571907373198</c:v>
                </c:pt>
                <c:pt idx="45">
                  <c:v>7649.9105593349814</c:v>
                </c:pt>
                <c:pt idx="46">
                  <c:v>7593.457281654386</c:v>
                </c:pt>
                <c:pt idx="47">
                  <c:v>7370.9757654665718</c:v>
                </c:pt>
                <c:pt idx="48">
                  <c:v>6607.3751545289979</c:v>
                </c:pt>
                <c:pt idx="49">
                  <c:v>7812.1514440767642</c:v>
                </c:pt>
                <c:pt idx="50">
                  <c:v>7888.396188485076</c:v>
                </c:pt>
              </c:numCache>
            </c:numRef>
          </c:val>
        </c:ser>
        <c:ser>
          <c:idx val="23"/>
          <c:order val="23"/>
          <c:tx>
            <c:strRef>
              <c:f>'Age Structure'!$AC$16</c:f>
              <c:strCache>
                <c:ptCount val="1"/>
                <c:pt idx="0">
                  <c:v>39342.69919</c:v>
                </c:pt>
              </c:strCache>
            </c:strRef>
          </c:tx>
          <c:spPr>
            <a:ln w="9525" cap="rnd">
              <a:solidFill>
                <a:schemeClr val="accent5">
                  <a:shade val="45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Structure'!$AC$17:$AC$67</c:f>
              <c:numCache>
                <c:formatCode>General</c:formatCode>
                <c:ptCount val="51"/>
                <c:pt idx="0">
                  <c:v>39641.082010188191</c:v>
                </c:pt>
                <c:pt idx="1">
                  <c:v>39740.926756720946</c:v>
                </c:pt>
                <c:pt idx="2">
                  <c:v>39667.669948870025</c:v>
                </c:pt>
                <c:pt idx="3">
                  <c:v>39286.451249816164</c:v>
                </c:pt>
                <c:pt idx="4">
                  <c:v>38720.806929221741</c:v>
                </c:pt>
                <c:pt idx="5">
                  <c:v>39025.687827867521</c:v>
                </c:pt>
                <c:pt idx="6">
                  <c:v>41383.294844379248</c:v>
                </c:pt>
                <c:pt idx="7">
                  <c:v>44824.221887796688</c:v>
                </c:pt>
                <c:pt idx="8">
                  <c:v>46251.54939635488</c:v>
                </c:pt>
                <c:pt idx="9">
                  <c:v>48704.492112434804</c:v>
                </c:pt>
                <c:pt idx="10">
                  <c:v>49490.91885618955</c:v>
                </c:pt>
                <c:pt idx="11">
                  <c:v>50704.200834333802</c:v>
                </c:pt>
                <c:pt idx="12">
                  <c:v>51352.783980228698</c:v>
                </c:pt>
                <c:pt idx="13">
                  <c:v>50695.698000489487</c:v>
                </c:pt>
                <c:pt idx="14">
                  <c:v>48263.215938016438</c:v>
                </c:pt>
                <c:pt idx="15">
                  <c:v>44866.689655390408</c:v>
                </c:pt>
                <c:pt idx="16">
                  <c:v>44451.180234607957</c:v>
                </c:pt>
                <c:pt idx="17">
                  <c:v>45669.706850536117</c:v>
                </c:pt>
                <c:pt idx="18">
                  <c:v>45470.920838931575</c:v>
                </c:pt>
                <c:pt idx="19">
                  <c:v>44165.478663085494</c:v>
                </c:pt>
                <c:pt idx="20">
                  <c:v>41864.471497126244</c:v>
                </c:pt>
                <c:pt idx="21">
                  <c:v>41546.063042077978</c:v>
                </c:pt>
                <c:pt idx="22">
                  <c:v>40746.233291717173</c:v>
                </c:pt>
                <c:pt idx="23">
                  <c:v>37166.478980127649</c:v>
                </c:pt>
                <c:pt idx="24">
                  <c:v>35467.15442222594</c:v>
                </c:pt>
                <c:pt idx="25">
                  <c:v>34772.413231211613</c:v>
                </c:pt>
                <c:pt idx="26">
                  <c:v>36178.762869413382</c:v>
                </c:pt>
                <c:pt idx="27">
                  <c:v>37068.279085607006</c:v>
                </c:pt>
                <c:pt idx="28">
                  <c:v>40222.902658214844</c:v>
                </c:pt>
                <c:pt idx="29">
                  <c:v>42966.628863858168</c:v>
                </c:pt>
                <c:pt idx="30">
                  <c:v>44233.13957679709</c:v>
                </c:pt>
                <c:pt idx="31">
                  <c:v>44827.545794345002</c:v>
                </c:pt>
                <c:pt idx="32">
                  <c:v>43791.09936910127</c:v>
                </c:pt>
                <c:pt idx="33">
                  <c:v>42563.20134361193</c:v>
                </c:pt>
                <c:pt idx="34">
                  <c:v>42935.012316459834</c:v>
                </c:pt>
                <c:pt idx="35">
                  <c:v>41503.77224249352</c:v>
                </c:pt>
                <c:pt idx="36">
                  <c:v>38933.640151450578</c:v>
                </c:pt>
                <c:pt idx="37">
                  <c:v>36767.715973583443</c:v>
                </c:pt>
                <c:pt idx="38">
                  <c:v>36853.124294665657</c:v>
                </c:pt>
                <c:pt idx="39">
                  <c:v>35675.780524959693</c:v>
                </c:pt>
                <c:pt idx="40">
                  <c:v>35380.620261287251</c:v>
                </c:pt>
                <c:pt idx="41">
                  <c:v>35496.742364378057</c:v>
                </c:pt>
                <c:pt idx="42">
                  <c:v>34952.473165425843</c:v>
                </c:pt>
                <c:pt idx="43">
                  <c:v>35689.925833931389</c:v>
                </c:pt>
                <c:pt idx="44">
                  <c:v>36062.996714366302</c:v>
                </c:pt>
                <c:pt idx="45">
                  <c:v>37552.696678810578</c:v>
                </c:pt>
                <c:pt idx="46">
                  <c:v>39801.295686220888</c:v>
                </c:pt>
                <c:pt idx="47">
                  <c:v>41052.062655859365</c:v>
                </c:pt>
                <c:pt idx="48">
                  <c:v>41281.106412433503</c:v>
                </c:pt>
                <c:pt idx="49">
                  <c:v>42519.918247448579</c:v>
                </c:pt>
                <c:pt idx="50">
                  <c:v>42328.723238316656</c:v>
                </c:pt>
              </c:numCache>
            </c:numRef>
          </c:val>
        </c:ser>
        <c:ser>
          <c:idx val="24"/>
          <c:order val="24"/>
          <c:tx>
            <c:strRef>
              <c:f>'Age Structure'!$AD$16</c:f>
              <c:strCache>
                <c:ptCount val="1"/>
                <c:pt idx="0">
                  <c:v>30774.68579</c:v>
                </c:pt>
              </c:strCache>
            </c:strRef>
          </c:tx>
          <c:spPr>
            <a:ln w="9525" cap="rnd">
              <a:solidFill>
                <a:schemeClr val="accent5">
                  <a:shade val="40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Structure'!$AD$17:$AD$67</c:f>
              <c:numCache>
                <c:formatCode>General</c:formatCode>
                <c:ptCount val="51"/>
                <c:pt idx="0">
                  <c:v>30984.060231582538</c:v>
                </c:pt>
                <c:pt idx="1">
                  <c:v>31393.05813024933</c:v>
                </c:pt>
                <c:pt idx="2">
                  <c:v>31589.21504831349</c:v>
                </c:pt>
                <c:pt idx="3">
                  <c:v>31519.594832342056</c:v>
                </c:pt>
                <c:pt idx="4">
                  <c:v>31239.346196463866</c:v>
                </c:pt>
                <c:pt idx="5">
                  <c:v>30784.00293437369</c:v>
                </c:pt>
                <c:pt idx="6">
                  <c:v>30736.831405808851</c:v>
                </c:pt>
                <c:pt idx="7">
                  <c:v>32161.281495973377</c:v>
                </c:pt>
                <c:pt idx="8">
                  <c:v>34010.811994530333</c:v>
                </c:pt>
                <c:pt idx="9">
                  <c:v>38038.085573189834</c:v>
                </c:pt>
                <c:pt idx="10">
                  <c:v>39648.95855264581</c:v>
                </c:pt>
                <c:pt idx="11">
                  <c:v>40740.345088990136</c:v>
                </c:pt>
                <c:pt idx="12">
                  <c:v>41803.943353115232</c:v>
                </c:pt>
                <c:pt idx="13">
                  <c:v>42274.118123231114</c:v>
                </c:pt>
                <c:pt idx="14">
                  <c:v>39640.514635684754</c:v>
                </c:pt>
                <c:pt idx="15">
                  <c:v>34889.614956068159</c:v>
                </c:pt>
                <c:pt idx="16">
                  <c:v>33759.167508270162</c:v>
                </c:pt>
                <c:pt idx="17">
                  <c:v>35767.549783840477</c:v>
                </c:pt>
                <c:pt idx="18">
                  <c:v>36526.092616460963</c:v>
                </c:pt>
                <c:pt idx="19">
                  <c:v>35895.743629765151</c:v>
                </c:pt>
                <c:pt idx="20">
                  <c:v>34433.85373135288</c:v>
                </c:pt>
                <c:pt idx="21">
                  <c:v>34714.535183717577</c:v>
                </c:pt>
                <c:pt idx="22">
                  <c:v>34028.376798237143</c:v>
                </c:pt>
                <c:pt idx="23">
                  <c:v>30064.615998367633</c:v>
                </c:pt>
                <c:pt idx="24">
                  <c:v>27592.786556891639</c:v>
                </c:pt>
                <c:pt idx="25">
                  <c:v>26694.979525860472</c:v>
                </c:pt>
                <c:pt idx="26">
                  <c:v>27965.667934028101</c:v>
                </c:pt>
                <c:pt idx="27">
                  <c:v>27768.565236919432</c:v>
                </c:pt>
                <c:pt idx="28">
                  <c:v>29613.532066989348</c:v>
                </c:pt>
                <c:pt idx="29">
                  <c:v>32584.051011186897</c:v>
                </c:pt>
                <c:pt idx="30">
                  <c:v>34875.768262101563</c:v>
                </c:pt>
                <c:pt idx="31">
                  <c:v>36313.277086128837</c:v>
                </c:pt>
                <c:pt idx="32">
                  <c:v>35965.365380251511</c:v>
                </c:pt>
                <c:pt idx="33">
                  <c:v>34804.838344555727</c:v>
                </c:pt>
                <c:pt idx="34">
                  <c:v>34933.819207235967</c:v>
                </c:pt>
                <c:pt idx="35">
                  <c:v>33305.93411538293</c:v>
                </c:pt>
                <c:pt idx="36">
                  <c:v>30793.751194576536</c:v>
                </c:pt>
                <c:pt idx="37">
                  <c:v>29237.114400461771</c:v>
                </c:pt>
                <c:pt idx="38">
                  <c:v>29950.424636813521</c:v>
                </c:pt>
                <c:pt idx="39">
                  <c:v>28827.630298707005</c:v>
                </c:pt>
                <c:pt idx="40">
                  <c:v>28534.422457103887</c:v>
                </c:pt>
                <c:pt idx="41">
                  <c:v>28364.759577813369</c:v>
                </c:pt>
                <c:pt idx="42">
                  <c:v>27050.415444398004</c:v>
                </c:pt>
                <c:pt idx="43">
                  <c:v>27290.918867249289</c:v>
                </c:pt>
                <c:pt idx="44">
                  <c:v>27385.808142102611</c:v>
                </c:pt>
                <c:pt idx="45">
                  <c:v>28555.016529084456</c:v>
                </c:pt>
                <c:pt idx="46">
                  <c:v>30660.953043669604</c:v>
                </c:pt>
                <c:pt idx="47">
                  <c:v>32071.598945319987</c:v>
                </c:pt>
                <c:pt idx="48">
                  <c:v>32860.553491951825</c:v>
                </c:pt>
                <c:pt idx="49">
                  <c:v>34147.849604088333</c:v>
                </c:pt>
                <c:pt idx="50">
                  <c:v>33425.170438779482</c:v>
                </c:pt>
              </c:numCache>
            </c:numRef>
          </c:val>
        </c:ser>
        <c:ser>
          <c:idx val="25"/>
          <c:order val="25"/>
          <c:tx>
            <c:strRef>
              <c:f>'Age Structure'!$AE$16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5">
                  <a:shade val="35000"/>
                </a:schemeClr>
              </a:solidFill>
              <a:round/>
            </a:ln>
            <a:effectLst/>
          </c:spPr>
          <c:cat>
            <c:numRef>
              <c:f>'Age Structure'!$E$17:$E$67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</c:numCache>
            </c:numRef>
          </c:cat>
          <c:val>
            <c:numRef>
              <c:f>'Age Structure'!$AE$17:$AE$67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5">
                    <a:tint val="39000"/>
                  </a:schemeClr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5">
                    <a:tint val="48000"/>
                  </a:schemeClr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5">
                    <a:tint val="57000"/>
                  </a:schemeClr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5">
                    <a:tint val="65000"/>
                  </a:schemeClr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>
                    <a:tint val="74000"/>
                  </a:schemeClr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5">
                    <a:tint val="83000"/>
                  </a:schemeClr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5">
                    <a:tint val="92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5">
                    <a:shade val="91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5">
                    <a:shade val="82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shade val="73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5">
                    <a:shade val="65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5">
                    <a:shade val="56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5">
                    <a:shade val="47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5">
                    <a:shade val="38000"/>
                  </a:schemeClr>
                </a:solidFill>
                <a:round/>
              </a:ln>
              <a:effectLst/>
            </c:spPr>
          </c:bandFmt>
        </c:bandFmts>
        <c:axId val="235076800"/>
        <c:axId val="235077192"/>
        <c:axId val="234186160"/>
      </c:surfaceChart>
      <c:catAx>
        <c:axId val="23507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Harvest Rate</a:t>
                </a:r>
              </a:p>
            </c:rich>
          </c:tx>
          <c:layout>
            <c:manualLayout>
              <c:xMode val="edge"/>
              <c:yMode val="edge"/>
              <c:x val="0.34611252678877003"/>
              <c:y val="0.919781641878097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7192"/>
        <c:crosses val="autoZero"/>
        <c:auto val="1"/>
        <c:lblAlgn val="ctr"/>
        <c:lblOffset val="100"/>
        <c:noMultiLvlLbl val="0"/>
      </c:catAx>
      <c:valAx>
        <c:axId val="2350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6800"/>
        <c:crosses val="autoZero"/>
        <c:crossBetween val="midCat"/>
        <c:majorUnit val="200"/>
      </c:valAx>
      <c:serAx>
        <c:axId val="23418616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Size-at-50%</a:t>
                </a:r>
                <a:r>
                  <a:rPr lang="en-US" baseline="0"/>
                  <a:t> Vulnerability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719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3"/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4"/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4700284339457599"/>
          <c:y val="8.9119276757072097E-2"/>
          <c:w val="0.14766076115485599"/>
          <c:h val="0.78588072324292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Structure'!$AB$14</c:f>
              <c:strCache>
                <c:ptCount val="1"/>
                <c:pt idx="0">
                  <c:v>Total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'Age Structure'!$AB$15:$AB$114</c:f>
              <c:numCache>
                <c:formatCode>General</c:formatCode>
                <c:ptCount val="100"/>
                <c:pt idx="0">
                  <c:v>6908.2780113904346</c:v>
                </c:pt>
                <c:pt idx="1">
                  <c:v>7902.4501772384856</c:v>
                </c:pt>
                <c:pt idx="2">
                  <c:v>6720.7420486107776</c:v>
                </c:pt>
                <c:pt idx="3">
                  <c:v>7037.3350031882574</c:v>
                </c:pt>
                <c:pt idx="4">
                  <c:v>6751.0362769028716</c:v>
                </c:pt>
                <c:pt idx="5">
                  <c:v>6372.476921572118</c:v>
                </c:pt>
                <c:pt idx="6">
                  <c:v>6385.9509709064969</c:v>
                </c:pt>
                <c:pt idx="7">
                  <c:v>8302.4779122722884</c:v>
                </c:pt>
                <c:pt idx="8">
                  <c:v>10994.892501154703</c:v>
                </c:pt>
                <c:pt idx="9">
                  <c:v>10490.256209559973</c:v>
                </c:pt>
                <c:pt idx="10">
                  <c:v>8481.0877742382545</c:v>
                </c:pt>
                <c:pt idx="11">
                  <c:v>8276.4262578644302</c:v>
                </c:pt>
                <c:pt idx="12">
                  <c:v>8546.7382775168644</c:v>
                </c:pt>
                <c:pt idx="13">
                  <c:v>8913.1087796409902</c:v>
                </c:pt>
                <c:pt idx="14">
                  <c:v>7258.059137651835</c:v>
                </c:pt>
                <c:pt idx="15">
                  <c:v>6721.3371875088405</c:v>
                </c:pt>
                <c:pt idx="16">
                  <c:v>8939.7335966645787</c:v>
                </c:pt>
                <c:pt idx="17">
                  <c:v>9154.6099308406901</c:v>
                </c:pt>
                <c:pt idx="18">
                  <c:v>8680.6593189272571</c:v>
                </c:pt>
                <c:pt idx="19">
                  <c:v>7146.1707172930674</c:v>
                </c:pt>
                <c:pt idx="20">
                  <c:v>7627.1028182780965</c:v>
                </c:pt>
                <c:pt idx="21">
                  <c:v>6627.4569192405279</c:v>
                </c:pt>
                <c:pt idx="22">
                  <c:v>5864.8477663178464</c:v>
                </c:pt>
                <c:pt idx="23">
                  <c:v>6031.0743160585025</c:v>
                </c:pt>
                <c:pt idx="24">
                  <c:v>6001.899802949858</c:v>
                </c:pt>
                <c:pt idx="25">
                  <c:v>6652.5915635661058</c:v>
                </c:pt>
                <c:pt idx="26">
                  <c:v>7195.564240001544</c:v>
                </c:pt>
                <c:pt idx="27">
                  <c:v>6263.0369950949198</c:v>
                </c:pt>
                <c:pt idx="28">
                  <c:v>7424.6347853283614</c:v>
                </c:pt>
                <c:pt idx="29">
                  <c:v>8933.8011192765644</c:v>
                </c:pt>
                <c:pt idx="30">
                  <c:v>9175.8235335278478</c:v>
                </c:pt>
                <c:pt idx="31">
                  <c:v>7387.7530463553148</c:v>
                </c:pt>
                <c:pt idx="32">
                  <c:v>7602.844842810724</c:v>
                </c:pt>
                <c:pt idx="33">
                  <c:v>6879.7369501709254</c:v>
                </c:pt>
                <c:pt idx="34">
                  <c:v>6447.4872284271578</c:v>
                </c:pt>
                <c:pt idx="35">
                  <c:v>7255.6855800841577</c:v>
                </c:pt>
                <c:pt idx="36">
                  <c:v>6865.5224264861117</c:v>
                </c:pt>
                <c:pt idx="37">
                  <c:v>7207.7886191455709</c:v>
                </c:pt>
                <c:pt idx="38">
                  <c:v>6653.0798820868449</c:v>
                </c:pt>
                <c:pt idx="39">
                  <c:v>5734.1892173172282</c:v>
                </c:pt>
                <c:pt idx="40">
                  <c:v>5863.1130160407802</c:v>
                </c:pt>
                <c:pt idx="41">
                  <c:v>6193.9592594028763</c:v>
                </c:pt>
                <c:pt idx="42">
                  <c:v>5618.9059642513166</c:v>
                </c:pt>
                <c:pt idx="43">
                  <c:v>6724.70203672966</c:v>
                </c:pt>
                <c:pt idx="44">
                  <c:v>7208.5924413258235</c:v>
                </c:pt>
                <c:pt idx="45">
                  <c:v>6912.0001288373969</c:v>
                </c:pt>
                <c:pt idx="46">
                  <c:v>7558.571907373198</c:v>
                </c:pt>
                <c:pt idx="47">
                  <c:v>7649.9105593349814</c:v>
                </c:pt>
                <c:pt idx="48">
                  <c:v>7593.457281654386</c:v>
                </c:pt>
                <c:pt idx="49">
                  <c:v>7370.9757654665718</c:v>
                </c:pt>
                <c:pt idx="50">
                  <c:v>6607.3751545289979</c:v>
                </c:pt>
                <c:pt idx="51">
                  <c:v>7812.1514440767642</c:v>
                </c:pt>
                <c:pt idx="52">
                  <c:v>7888.396188485076</c:v>
                </c:pt>
                <c:pt idx="53">
                  <c:v>9265.6391517146221</c:v>
                </c:pt>
                <c:pt idx="54">
                  <c:v>8149.7048633385903</c:v>
                </c:pt>
                <c:pt idx="55">
                  <c:v>7407.1963251424631</c:v>
                </c:pt>
                <c:pt idx="56">
                  <c:v>6385.2096977663396</c:v>
                </c:pt>
                <c:pt idx="57">
                  <c:v>6222.8011322783323</c:v>
                </c:pt>
                <c:pt idx="58">
                  <c:v>6955.5539087787656</c:v>
                </c:pt>
                <c:pt idx="59">
                  <c:v>6399.5190763089613</c:v>
                </c:pt>
                <c:pt idx="60">
                  <c:v>6153.5530318434458</c:v>
                </c:pt>
                <c:pt idx="61">
                  <c:v>5904.8061390366765</c:v>
                </c:pt>
                <c:pt idx="62">
                  <c:v>5077.4948168417313</c:v>
                </c:pt>
                <c:pt idx="63">
                  <c:v>5977.5955560249022</c:v>
                </c:pt>
                <c:pt idx="64">
                  <c:v>5065.2361380646389</c:v>
                </c:pt>
                <c:pt idx="65">
                  <c:v>5769.8718836249254</c:v>
                </c:pt>
                <c:pt idx="66">
                  <c:v>6406.4709264392322</c:v>
                </c:pt>
                <c:pt idx="67">
                  <c:v>7011.2597139397185</c:v>
                </c:pt>
                <c:pt idx="68">
                  <c:v>6555.1537367368182</c:v>
                </c:pt>
                <c:pt idx="69">
                  <c:v>6718.833728404702</c:v>
                </c:pt>
                <c:pt idx="70">
                  <c:v>7294.8625665792752</c:v>
                </c:pt>
                <c:pt idx="71">
                  <c:v>7170.8526367189706</c:v>
                </c:pt>
                <c:pt idx="72">
                  <c:v>6854.5509381807396</c:v>
                </c:pt>
                <c:pt idx="73">
                  <c:v>6185.4348069598</c:v>
                </c:pt>
                <c:pt idx="74">
                  <c:v>5938.4179811762051</c:v>
                </c:pt>
                <c:pt idx="75">
                  <c:v>5186.5778353607402</c:v>
                </c:pt>
                <c:pt idx="76">
                  <c:v>7516.0401525691695</c:v>
                </c:pt>
                <c:pt idx="77">
                  <c:v>6909.2246072872267</c:v>
                </c:pt>
                <c:pt idx="78">
                  <c:v>6719.177937773653</c:v>
                </c:pt>
                <c:pt idx="79">
                  <c:v>6671.6599686156378</c:v>
                </c:pt>
                <c:pt idx="80">
                  <c:v>6553.8990703601357</c:v>
                </c:pt>
                <c:pt idx="81">
                  <c:v>6099.7777370718914</c:v>
                </c:pt>
                <c:pt idx="82">
                  <c:v>6182.7518963972161</c:v>
                </c:pt>
                <c:pt idx="83">
                  <c:v>5979.6393946643257</c:v>
                </c:pt>
                <c:pt idx="84">
                  <c:v>6821.0903929529632</c:v>
                </c:pt>
                <c:pt idx="85">
                  <c:v>7688.4005042957924</c:v>
                </c:pt>
                <c:pt idx="86">
                  <c:v>7020.9431799671893</c:v>
                </c:pt>
                <c:pt idx="87">
                  <c:v>8180.7601820732289</c:v>
                </c:pt>
                <c:pt idx="88">
                  <c:v>7842.5420335648096</c:v>
                </c:pt>
                <c:pt idx="89">
                  <c:v>6546.8713766596838</c:v>
                </c:pt>
                <c:pt idx="90">
                  <c:v>7586.729634999243</c:v>
                </c:pt>
                <c:pt idx="91">
                  <c:v>7776.3437858942871</c:v>
                </c:pt>
                <c:pt idx="92">
                  <c:v>8617.776852301593</c:v>
                </c:pt>
                <c:pt idx="93">
                  <c:v>8175.6619577392148</c:v>
                </c:pt>
                <c:pt idx="94">
                  <c:v>9833.2224247155555</c:v>
                </c:pt>
                <c:pt idx="95">
                  <c:v>7465.1344822820993</c:v>
                </c:pt>
                <c:pt idx="96">
                  <c:v>7509.6269473177008</c:v>
                </c:pt>
                <c:pt idx="97">
                  <c:v>6788.9121171194074</c:v>
                </c:pt>
                <c:pt idx="98">
                  <c:v>5791.8398654819093</c:v>
                </c:pt>
                <c:pt idx="99">
                  <c:v>7162.9829803881703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079936"/>
        <c:axId val="235638896"/>
      </c:lineChart>
      <c:catAx>
        <c:axId val="23507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38896"/>
        <c:crosses val="autoZero"/>
        <c:auto val="1"/>
        <c:lblAlgn val="ctr"/>
        <c:lblOffset val="100"/>
        <c:noMultiLvlLbl val="0"/>
      </c:catAx>
      <c:valAx>
        <c:axId val="2356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244029</xdr:colOff>
      <xdr:row>1</xdr:row>
      <xdr:rowOff>141816</xdr:rowOff>
    </xdr:from>
    <xdr:to>
      <xdr:col>17</xdr:col>
      <xdr:colOff>683929</xdr:colOff>
      <xdr:row>25</xdr:row>
      <xdr:rowOff>155221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35818</xdr:rowOff>
    </xdr:from>
    <xdr:to>
      <xdr:col>4</xdr:col>
      <xdr:colOff>510540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632460</xdr:colOff>
      <xdr:row>0</xdr:row>
      <xdr:rowOff>0</xdr:rowOff>
    </xdr:from>
    <xdr:to>
      <xdr:col>30</xdr:col>
      <xdr:colOff>60960</xdr:colOff>
      <xdr:row>11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250" zoomScaleNormal="250" zoomScalePageLayoutView="250" workbookViewId="0">
      <selection activeCell="H8" sqref="H8"/>
    </sheetView>
  </sheetViews>
  <sheetFormatPr defaultColWidth="11.19921875" defaultRowHeight="15.6" x14ac:dyDescent="0.3"/>
  <sheetData>
    <row r="1" spans="1:7" x14ac:dyDescent="0.3">
      <c r="A1" t="s">
        <v>28</v>
      </c>
      <c r="B1">
        <v>0.28435972084800071</v>
      </c>
      <c r="C1" t="s">
        <v>20</v>
      </c>
      <c r="D1" t="s">
        <v>26</v>
      </c>
      <c r="E1" t="s">
        <v>27</v>
      </c>
      <c r="F1" t="s">
        <v>55</v>
      </c>
      <c r="G1" t="s">
        <v>56</v>
      </c>
    </row>
    <row r="2" spans="1:7" x14ac:dyDescent="0.3">
      <c r="A2" t="s">
        <v>13</v>
      </c>
      <c r="B2" s="1">
        <v>8.9571037617823488E-5</v>
      </c>
      <c r="C2">
        <v>1765</v>
      </c>
      <c r="D2">
        <v>0.28000000000000003</v>
      </c>
      <c r="E2" s="1">
        <f>$B$1/(1+$B$2*C2)</f>
        <v>0.24554137704858173</v>
      </c>
      <c r="F2" s="1">
        <f>E2-D2</f>
        <v>-3.44586229514183E-2</v>
      </c>
      <c r="G2" s="1">
        <f>F2^2</f>
        <v>1.1873966957080121E-3</v>
      </c>
    </row>
    <row r="3" spans="1:7" x14ac:dyDescent="0.3">
      <c r="A3" t="s">
        <v>29</v>
      </c>
      <c r="B3">
        <f>SUMXMY2(D2:D26,E2:E26)</f>
        <v>1.1227145001309341E-2</v>
      </c>
      <c r="C3">
        <v>3073</v>
      </c>
      <c r="D3">
        <v>0.21</v>
      </c>
      <c r="E3" s="1">
        <f t="shared" ref="E3:E26" si="0">$B$1/(1+$B$2*C3)</f>
        <v>0.22298319528760727</v>
      </c>
      <c r="F3" s="1">
        <f t="shared" ref="F3:F26" si="1">E3-D3</f>
        <v>1.2983195287607274E-2</v>
      </c>
      <c r="G3" s="1">
        <f t="shared" ref="G3:G26" si="2">F3^2</f>
        <v>1.6856335987614773E-4</v>
      </c>
    </row>
    <row r="4" spans="1:7" x14ac:dyDescent="0.3">
      <c r="B4">
        <f>SUM(G:G)</f>
        <v>1.1227145001309341E-2</v>
      </c>
      <c r="C4">
        <v>4021</v>
      </c>
      <c r="D4">
        <v>0.191</v>
      </c>
      <c r="E4" s="1">
        <f t="shared" si="0"/>
        <v>0.20906264394870022</v>
      </c>
      <c r="F4" s="1">
        <f t="shared" si="1"/>
        <v>1.8062643948700219E-2</v>
      </c>
      <c r="G4" s="1">
        <f t="shared" si="2"/>
        <v>3.2625910641751664E-4</v>
      </c>
    </row>
    <row r="5" spans="1:7" x14ac:dyDescent="0.3">
      <c r="C5">
        <v>4740</v>
      </c>
      <c r="D5">
        <v>0.14299999999999999</v>
      </c>
      <c r="E5" s="1">
        <f t="shared" si="0"/>
        <v>0.1996113745979175</v>
      </c>
      <c r="F5" s="1">
        <f t="shared" si="1"/>
        <v>5.6611374597917513E-2</v>
      </c>
      <c r="G5" s="1">
        <f t="shared" si="2"/>
        <v>3.2048477338657401E-3</v>
      </c>
    </row>
    <row r="6" spans="1:7" x14ac:dyDescent="0.3">
      <c r="C6">
        <v>5304</v>
      </c>
      <c r="D6">
        <v>0.219</v>
      </c>
      <c r="E6" s="1">
        <f t="shared" si="0"/>
        <v>0.19277517063695865</v>
      </c>
      <c r="F6" s="1">
        <f t="shared" si="1"/>
        <v>-2.6224829363041352E-2</v>
      </c>
      <c r="G6" s="1">
        <f t="shared" si="2"/>
        <v>6.877416751206359E-4</v>
      </c>
    </row>
    <row r="7" spans="1:7" x14ac:dyDescent="0.3">
      <c r="C7">
        <v>6708</v>
      </c>
      <c r="D7">
        <v>0.19600000000000001</v>
      </c>
      <c r="E7" s="1">
        <f t="shared" si="0"/>
        <v>0.17763128929605276</v>
      </c>
      <c r="F7" s="1">
        <f t="shared" si="1"/>
        <v>-1.8368710703947244E-2</v>
      </c>
      <c r="G7" s="1">
        <f t="shared" si="2"/>
        <v>3.3740953292530604E-4</v>
      </c>
    </row>
    <row r="8" spans="1:7" x14ac:dyDescent="0.3">
      <c r="C8">
        <v>8345</v>
      </c>
      <c r="D8">
        <v>0.193</v>
      </c>
      <c r="E8" s="1">
        <f t="shared" si="0"/>
        <v>0.1627264963509597</v>
      </c>
      <c r="F8" s="1">
        <f t="shared" si="1"/>
        <v>-3.0273503649040301E-2</v>
      </c>
      <c r="G8" s="1">
        <f t="shared" si="2"/>
        <v>9.1648502318845645E-4</v>
      </c>
    </row>
    <row r="9" spans="1:7" x14ac:dyDescent="0.3">
      <c r="C9">
        <v>9980</v>
      </c>
      <c r="D9">
        <v>0.13500000000000001</v>
      </c>
      <c r="E9" s="1">
        <f t="shared" si="0"/>
        <v>0.15014355288717082</v>
      </c>
      <c r="F9" s="1">
        <f t="shared" si="1"/>
        <v>1.5143552887170814E-2</v>
      </c>
      <c r="G9" s="1">
        <f t="shared" si="2"/>
        <v>2.2932719404653948E-4</v>
      </c>
    </row>
    <row r="10" spans="1:7" x14ac:dyDescent="0.3">
      <c r="C10">
        <v>11522</v>
      </c>
      <c r="D10">
        <v>0.10100000000000001</v>
      </c>
      <c r="E10" s="1">
        <f t="shared" si="0"/>
        <v>0.13993822529710195</v>
      </c>
      <c r="F10" s="1">
        <f t="shared" si="1"/>
        <v>3.8938225297101947E-2</v>
      </c>
      <c r="G10" s="1">
        <f t="shared" si="2"/>
        <v>1.5161853892878699E-3</v>
      </c>
    </row>
    <row r="11" spans="1:7" x14ac:dyDescent="0.3">
      <c r="C11">
        <v>13342</v>
      </c>
      <c r="D11">
        <v>0.13600000000000001</v>
      </c>
      <c r="E11" s="1">
        <f t="shared" si="0"/>
        <v>0.12954549646919011</v>
      </c>
      <c r="F11" s="1">
        <f t="shared" si="1"/>
        <v>-6.4545035308098964E-3</v>
      </c>
      <c r="G11" s="1">
        <f t="shared" si="2"/>
        <v>4.1660615829237422E-5</v>
      </c>
    </row>
    <row r="12" spans="1:7" x14ac:dyDescent="0.3">
      <c r="C12">
        <v>15350</v>
      </c>
      <c r="D12">
        <v>0.127</v>
      </c>
      <c r="E12" s="1">
        <f t="shared" si="0"/>
        <v>0.11973467247012198</v>
      </c>
      <c r="F12" s="1">
        <f t="shared" si="1"/>
        <v>-7.2653275298780184E-3</v>
      </c>
      <c r="G12" s="1">
        <f t="shared" si="2"/>
        <v>5.2784984116403428E-5</v>
      </c>
    </row>
    <row r="13" spans="1:7" x14ac:dyDescent="0.3">
      <c r="C13">
        <v>17406</v>
      </c>
      <c r="D13">
        <v>0.109</v>
      </c>
      <c r="E13" s="1">
        <f t="shared" si="0"/>
        <v>0.11111823204146182</v>
      </c>
      <c r="F13" s="1">
        <f t="shared" si="1"/>
        <v>2.1182320414618178E-3</v>
      </c>
      <c r="G13" s="1">
        <f t="shared" si="2"/>
        <v>4.4869069814754997E-6</v>
      </c>
    </row>
    <row r="14" spans="1:7" x14ac:dyDescent="0.3">
      <c r="C14">
        <v>19409</v>
      </c>
      <c r="D14">
        <v>0.104</v>
      </c>
      <c r="E14" s="1">
        <f t="shared" si="0"/>
        <v>0.10383836199246389</v>
      </c>
      <c r="F14" s="1">
        <f t="shared" si="1"/>
        <v>-1.6163800753610236E-4</v>
      </c>
      <c r="G14" s="1">
        <f t="shared" si="2"/>
        <v>2.6126845480241082E-8</v>
      </c>
    </row>
    <row r="15" spans="1:7" x14ac:dyDescent="0.3">
      <c r="C15">
        <v>21387</v>
      </c>
      <c r="D15">
        <v>7.6999999999999999E-2</v>
      </c>
      <c r="E15" s="1">
        <f t="shared" si="0"/>
        <v>9.7528563779414601E-2</v>
      </c>
      <c r="F15" s="1">
        <f t="shared" si="1"/>
        <v>2.0528563779414602E-2</v>
      </c>
      <c r="G15" s="1">
        <f t="shared" si="2"/>
        <v>4.2142193084549314E-4</v>
      </c>
    </row>
    <row r="16" spans="1:7" x14ac:dyDescent="0.3">
      <c r="C16">
        <v>23323</v>
      </c>
      <c r="D16">
        <v>9.7000000000000003E-2</v>
      </c>
      <c r="E16" s="1">
        <f t="shared" si="0"/>
        <v>9.2053644801318765E-2</v>
      </c>
      <c r="F16" s="1">
        <f t="shared" si="1"/>
        <v>-4.9463551986812376E-3</v>
      </c>
      <c r="G16" s="1">
        <f t="shared" si="2"/>
        <v>2.4466429751520905E-5</v>
      </c>
    </row>
    <row r="17" spans="3:7" x14ac:dyDescent="0.3">
      <c r="C17">
        <v>25183</v>
      </c>
      <c r="D17">
        <v>0.106</v>
      </c>
      <c r="E17" s="1">
        <f t="shared" si="0"/>
        <v>8.7342987593108767E-2</v>
      </c>
      <c r="F17" s="1">
        <f t="shared" si="1"/>
        <v>-1.865701240689123E-2</v>
      </c>
      <c r="G17" s="1">
        <f t="shared" si="2"/>
        <v>3.4808411195089329E-4</v>
      </c>
    </row>
    <row r="18" spans="3:7" x14ac:dyDescent="0.3">
      <c r="C18">
        <v>26935</v>
      </c>
      <c r="D18">
        <v>9.1999999999999998E-2</v>
      </c>
      <c r="E18" s="1">
        <f t="shared" si="0"/>
        <v>8.3326514280516586E-2</v>
      </c>
      <c r="F18" s="1">
        <f t="shared" si="1"/>
        <v>-8.673485719483412E-3</v>
      </c>
      <c r="G18" s="1">
        <f t="shared" si="2"/>
        <v>7.5229354526082679E-5</v>
      </c>
    </row>
    <row r="19" spans="3:7" x14ac:dyDescent="0.3">
      <c r="C19">
        <v>28568</v>
      </c>
      <c r="D19">
        <v>6.6000000000000003E-2</v>
      </c>
      <c r="E19" s="1">
        <f t="shared" si="0"/>
        <v>7.9901791350407356E-2</v>
      </c>
      <c r="F19" s="1">
        <f t="shared" si="1"/>
        <v>1.3901791350407353E-2</v>
      </c>
      <c r="G19" s="1">
        <f t="shared" si="2"/>
        <v>1.9325980275026067E-4</v>
      </c>
    </row>
    <row r="20" spans="3:7" x14ac:dyDescent="0.3">
      <c r="C20">
        <v>30079</v>
      </c>
      <c r="D20">
        <v>9.2999999999999999E-2</v>
      </c>
      <c r="E20" s="1">
        <f t="shared" si="0"/>
        <v>7.6974490691814071E-2</v>
      </c>
      <c r="F20" s="1">
        <f t="shared" si="1"/>
        <v>-1.6025509308185928E-2</v>
      </c>
      <c r="G20" s="1">
        <f t="shared" si="2"/>
        <v>2.5681694858675384E-4</v>
      </c>
    </row>
    <row r="21" spans="3:7" x14ac:dyDescent="0.3">
      <c r="C21">
        <v>31467</v>
      </c>
      <c r="D21">
        <v>9.8000000000000004E-2</v>
      </c>
      <c r="E21" s="1">
        <f t="shared" si="0"/>
        <v>7.446833828008087E-2</v>
      </c>
      <c r="F21" s="1">
        <f t="shared" si="1"/>
        <v>-2.3531661719919134E-2</v>
      </c>
      <c r="G21" s="1">
        <f t="shared" si="2"/>
        <v>5.5373910330070754E-4</v>
      </c>
    </row>
    <row r="22" spans="3:7" x14ac:dyDescent="0.3">
      <c r="C22">
        <v>32734</v>
      </c>
      <c r="D22">
        <v>7.4999999999999997E-2</v>
      </c>
      <c r="E22" s="1">
        <f t="shared" si="0"/>
        <v>7.2319021904356559E-2</v>
      </c>
      <c r="F22" s="1">
        <f t="shared" si="1"/>
        <v>-2.6809780956434381E-3</v>
      </c>
      <c r="G22" s="1">
        <f t="shared" si="2"/>
        <v>7.1876435493199158E-6</v>
      </c>
    </row>
    <row r="23" spans="3:7" x14ac:dyDescent="0.3">
      <c r="C23">
        <v>33884</v>
      </c>
      <c r="D23">
        <v>7.8E-2</v>
      </c>
      <c r="E23" s="1">
        <f t="shared" si="0"/>
        <v>7.0472851624157326E-2</v>
      </c>
      <c r="F23" s="1">
        <f t="shared" si="1"/>
        <v>-7.5271483758426738E-3</v>
      </c>
      <c r="G23" s="1">
        <f t="shared" si="2"/>
        <v>5.6657962671951001E-5</v>
      </c>
    </row>
    <row r="24" spans="3:7" x14ac:dyDescent="0.3">
      <c r="C24">
        <v>34922</v>
      </c>
      <c r="D24">
        <v>4.8000000000000001E-2</v>
      </c>
      <c r="E24" s="1">
        <f t="shared" si="0"/>
        <v>6.8885595033855093E-2</v>
      </c>
      <c r="F24" s="1">
        <f t="shared" si="1"/>
        <v>2.0885595033855092E-2</v>
      </c>
      <c r="G24" s="1">
        <f t="shared" si="2"/>
        <v>4.362080799181925E-4</v>
      </c>
    </row>
    <row r="25" spans="3:7" x14ac:dyDescent="0.3">
      <c r="C25">
        <v>35857</v>
      </c>
      <c r="D25">
        <v>6.3E-2</v>
      </c>
      <c r="E25" s="1">
        <f t="shared" si="0"/>
        <v>6.7515832824347088E-2</v>
      </c>
      <c r="F25" s="1">
        <f t="shared" si="1"/>
        <v>4.515832824347088E-3</v>
      </c>
      <c r="G25" s="1">
        <f t="shared" si="2"/>
        <v>2.0392746097450596E-5</v>
      </c>
    </row>
    <row r="26" spans="3:7" x14ac:dyDescent="0.3">
      <c r="C26">
        <v>36697</v>
      </c>
      <c r="D26">
        <v>7.9000000000000001E-2</v>
      </c>
      <c r="E26" s="1">
        <f t="shared" si="0"/>
        <v>6.6330882305705205E-2</v>
      </c>
      <c r="F26" s="1">
        <f t="shared" si="1"/>
        <v>-1.2669117694294796E-2</v>
      </c>
      <c r="G26" s="1">
        <f t="shared" si="2"/>
        <v>1.6050654315189348E-4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topLeftCell="D1" zoomScaleNormal="100" zoomScalePageLayoutView="197" workbookViewId="0">
      <selection activeCell="J6" sqref="J6"/>
    </sheetView>
  </sheetViews>
  <sheetFormatPr defaultColWidth="11.19921875" defaultRowHeight="15.6" x14ac:dyDescent="0.3"/>
  <cols>
    <col min="1" max="1" width="20.8984375" customWidth="1"/>
    <col min="6" max="6" width="12.5" bestFit="1" customWidth="1"/>
    <col min="30" max="30" width="17.59765625" customWidth="1"/>
    <col min="32" max="32" width="12.5" bestFit="1" customWidth="1"/>
  </cols>
  <sheetData>
    <row r="1" spans="1:32" x14ac:dyDescent="0.3">
      <c r="A1" t="s">
        <v>31</v>
      </c>
      <c r="B1" t="s">
        <v>14</v>
      </c>
      <c r="C1">
        <v>0.85</v>
      </c>
      <c r="E1" t="s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</row>
    <row r="2" spans="1:32" x14ac:dyDescent="0.3">
      <c r="A2" t="s">
        <v>32</v>
      </c>
      <c r="B2" t="s">
        <v>12</v>
      </c>
      <c r="C2">
        <v>0.28435972084800071</v>
      </c>
      <c r="E2" t="s">
        <v>1</v>
      </c>
      <c r="F2">
        <f t="shared" ref="F2:Y2" si="0">vblinf*(1-EXP(-vbk*(F1-vbto)))</f>
        <v>45.583226343306919</v>
      </c>
      <c r="G2">
        <f t="shared" si="0"/>
        <v>76.67630460652542</v>
      </c>
      <c r="H2">
        <f t="shared" si="0"/>
        <v>103.0399299066212</v>
      </c>
      <c r="I2">
        <f t="shared" si="0"/>
        <v>125.3934818155053</v>
      </c>
      <c r="J2">
        <f t="shared" si="0"/>
        <v>144.34691774305054</v>
      </c>
      <c r="K2">
        <f t="shared" si="0"/>
        <v>160.41741673684987</v>
      </c>
      <c r="L2">
        <f t="shared" si="0"/>
        <v>174.04349165524351</v>
      </c>
      <c r="M2">
        <f t="shared" si="0"/>
        <v>185.59695478997972</v>
      </c>
      <c r="N2">
        <f t="shared" si="0"/>
        <v>195.39306344233444</v>
      </c>
    </row>
    <row r="3" spans="1:32" x14ac:dyDescent="0.3">
      <c r="A3" t="s">
        <v>33</v>
      </c>
      <c r="B3" t="s">
        <v>13</v>
      </c>
      <c r="C3" s="1">
        <v>8.9571037617823488E-5</v>
      </c>
      <c r="E3" t="s">
        <v>5</v>
      </c>
      <c r="F3">
        <f t="shared" ref="F3:Y3" si="1">lwa*F2^lwb</f>
        <v>0.47357109536188557</v>
      </c>
      <c r="G3">
        <f t="shared" si="1"/>
        <v>2.253998000006872</v>
      </c>
      <c r="H3">
        <f t="shared" si="1"/>
        <v>5.4699917093525343</v>
      </c>
      <c r="I3">
        <f t="shared" si="1"/>
        <v>9.8581379075048226</v>
      </c>
      <c r="J3">
        <f t="shared" si="1"/>
        <v>15.038085463707681</v>
      </c>
      <c r="K3">
        <f t="shared" si="1"/>
        <v>20.640706558754282</v>
      </c>
      <c r="L3">
        <f t="shared" si="1"/>
        <v>26.359876237601458</v>
      </c>
      <c r="M3">
        <f t="shared" si="1"/>
        <v>31.965576614129077</v>
      </c>
      <c r="N3">
        <f t="shared" si="1"/>
        <v>37.299020773754663</v>
      </c>
    </row>
    <row r="4" spans="1:32" x14ac:dyDescent="0.3">
      <c r="A4" t="s">
        <v>34</v>
      </c>
      <c r="B4" t="s">
        <v>4</v>
      </c>
      <c r="C4">
        <v>250</v>
      </c>
      <c r="E4" t="s">
        <v>8</v>
      </c>
      <c r="F4">
        <v>0</v>
      </c>
      <c r="G4">
        <v>1</v>
      </c>
      <c r="H4">
        <v>1</v>
      </c>
      <c r="I4">
        <v>1.3</v>
      </c>
      <c r="J4">
        <v>1.8</v>
      </c>
      <c r="K4">
        <v>1.8</v>
      </c>
      <c r="L4">
        <v>1.5</v>
      </c>
      <c r="M4">
        <v>1.5</v>
      </c>
      <c r="N4">
        <v>1</v>
      </c>
    </row>
    <row r="5" spans="1:32" x14ac:dyDescent="0.3">
      <c r="A5" t="s">
        <v>35</v>
      </c>
      <c r="B5" t="s">
        <v>2</v>
      </c>
      <c r="C5">
        <v>0.16500000000000001</v>
      </c>
      <c r="E5" t="s">
        <v>9</v>
      </c>
      <c r="F5">
        <v>0</v>
      </c>
      <c r="G5">
        <v>0.1</v>
      </c>
      <c r="H5">
        <v>0.6</v>
      </c>
      <c r="I5">
        <v>90</v>
      </c>
      <c r="J5">
        <v>95</v>
      </c>
      <c r="K5">
        <v>95</v>
      </c>
      <c r="L5">
        <v>90</v>
      </c>
      <c r="M5">
        <v>80</v>
      </c>
      <c r="N5">
        <f t="shared" ref="F5:Y5" si="2">1/(1+EXP(-(N2-lmat50)/lmatsd))</f>
        <v>0.99912403348673906</v>
      </c>
    </row>
    <row r="6" spans="1:32" x14ac:dyDescent="0.3">
      <c r="A6" t="s">
        <v>36</v>
      </c>
      <c r="B6" t="s">
        <v>3</v>
      </c>
      <c r="C6">
        <v>-0.22</v>
      </c>
      <c r="E6" t="s">
        <v>15</v>
      </c>
      <c r="F6">
        <f t="shared" ref="F6:Y6" si="3">sa*(F2/vblinf)^(2*vbk)</f>
        <v>0.48473501577645922</v>
      </c>
      <c r="G6">
        <f t="shared" si="3"/>
        <v>0.57548884550822377</v>
      </c>
      <c r="H6">
        <f t="shared" si="3"/>
        <v>0.63443999914226146</v>
      </c>
      <c r="I6">
        <f t="shared" si="3"/>
        <v>0.67690770913477638</v>
      </c>
      <c r="J6">
        <f t="shared" si="3"/>
        <v>0.70909300748712456</v>
      </c>
      <c r="K6">
        <f t="shared" si="3"/>
        <v>0.734229321239253</v>
      </c>
      <c r="L6">
        <f t="shared" si="3"/>
        <v>0.75425082300663926</v>
      </c>
      <c r="M6">
        <f t="shared" si="3"/>
        <v>0.77041920811554221</v>
      </c>
      <c r="N6">
        <f t="shared" si="3"/>
        <v>0.78360778089101213</v>
      </c>
    </row>
    <row r="7" spans="1:32" x14ac:dyDescent="0.3">
      <c r="A7" t="s">
        <v>37</v>
      </c>
      <c r="B7" t="s">
        <v>6</v>
      </c>
      <c r="C7" s="1">
        <v>5.0000000000000004E-6</v>
      </c>
      <c r="E7" t="s">
        <v>21</v>
      </c>
      <c r="F7">
        <f t="shared" ref="F7:X7" si="4">F6*(1-F12*hr)</f>
        <v>0.47964610994515761</v>
      </c>
      <c r="G7">
        <f t="shared" si="4"/>
        <v>0.55224905179563555</v>
      </c>
      <c r="H7">
        <f t="shared" si="4"/>
        <v>0.57642208353188884</v>
      </c>
      <c r="I7">
        <f t="shared" si="4"/>
        <v>0.58707069631557696</v>
      </c>
      <c r="J7">
        <f t="shared" si="4"/>
        <v>0.60038522897693758</v>
      </c>
      <c r="K7">
        <f t="shared" si="4"/>
        <v>0.61521340273143743</v>
      </c>
      <c r="L7">
        <f t="shared" si="4"/>
        <v>0.62911525521985812</v>
      </c>
      <c r="M7">
        <f t="shared" si="4"/>
        <v>0.6412364483251044</v>
      </c>
      <c r="N7">
        <f t="shared" si="4"/>
        <v>0.651515043353039</v>
      </c>
    </row>
    <row r="8" spans="1:32" x14ac:dyDescent="0.3">
      <c r="A8" t="s">
        <v>38</v>
      </c>
      <c r="B8" t="s">
        <v>7</v>
      </c>
      <c r="C8">
        <v>3</v>
      </c>
      <c r="E8" t="s">
        <v>23</v>
      </c>
      <c r="F8">
        <v>1</v>
      </c>
      <c r="G8">
        <f t="shared" ref="G8:X8" si="5">F8*F6</f>
        <v>0.48473501577645922</v>
      </c>
      <c r="H8">
        <f t="shared" si="5"/>
        <v>0.27895959460660513</v>
      </c>
      <c r="I8">
        <f t="shared" si="5"/>
        <v>0.17698312496294016</v>
      </c>
      <c r="J8">
        <f t="shared" si="5"/>
        <v>0.11980124167417767</v>
      </c>
      <c r="K8">
        <f t="shared" si="5"/>
        <v>8.4950222759434493E-2</v>
      </c>
      <c r="L8">
        <f t="shared" si="5"/>
        <v>6.2372944395782927E-2</v>
      </c>
      <c r="M8">
        <f t="shared" si="5"/>
        <v>4.7044844643866622E-2</v>
      </c>
      <c r="N8">
        <f t="shared" si="5"/>
        <v>3.6244251956446427E-2</v>
      </c>
    </row>
    <row r="9" spans="1:32" x14ac:dyDescent="0.3">
      <c r="A9" t="s">
        <v>39</v>
      </c>
      <c r="B9" t="s">
        <v>10</v>
      </c>
      <c r="C9">
        <v>125</v>
      </c>
      <c r="E9" t="s">
        <v>22</v>
      </c>
      <c r="F9">
        <v>1</v>
      </c>
      <c r="G9">
        <f>F9*F7</f>
        <v>0.47964610994515761</v>
      </c>
      <c r="H9">
        <f t="shared" ref="H9:X9" si="6">G9*G7</f>
        <v>0.26488410941467844</v>
      </c>
      <c r="I9">
        <f t="shared" si="6"/>
        <v>0.15268505024329776</v>
      </c>
      <c r="J9">
        <f t="shared" si="6"/>
        <v>8.9636918763311674E-2</v>
      </c>
      <c r="K9">
        <f t="shared" si="6"/>
        <v>5.3816681996498035E-2</v>
      </c>
      <c r="L9">
        <f t="shared" si="6"/>
        <v>3.3108744054781244E-2</v>
      </c>
      <c r="M9">
        <f t="shared" si="6"/>
        <v>2.0829215966032662E-2</v>
      </c>
      <c r="N9">
        <f t="shared" si="6"/>
        <v>1.3356452467455343E-2</v>
      </c>
    </row>
    <row r="10" spans="1:32" x14ac:dyDescent="0.3">
      <c r="A10" t="s">
        <v>40</v>
      </c>
      <c r="B10" t="s">
        <v>11</v>
      </c>
      <c r="C10">
        <v>10</v>
      </c>
      <c r="E10" t="s">
        <v>16</v>
      </c>
      <c r="F10">
        <f t="shared" ref="F10:Y10" si="7">F8/SUM($F$8:$AI$8)</f>
        <v>0.43647323258126658</v>
      </c>
      <c r="G10">
        <f t="shared" si="7"/>
        <v>0.21157385928128242</v>
      </c>
      <c r="H10">
        <f t="shared" si="7"/>
        <v>0.1217583960175046</v>
      </c>
      <c r="I10">
        <f t="shared" si="7"/>
        <v>7.724839666490875E-2</v>
      </c>
      <c r="J10">
        <f t="shared" si="7"/>
        <v>5.2290035220777881E-2</v>
      </c>
      <c r="K10">
        <f t="shared" si="7"/>
        <v>3.7078498336309058E-2</v>
      </c>
      <c r="L10">
        <f t="shared" si="7"/>
        <v>2.7224120666038971E-2</v>
      </c>
      <c r="M10">
        <f t="shared" si="7"/>
        <v>2.053381541799195E-2</v>
      </c>
      <c r="N10">
        <f t="shared" si="7"/>
        <v>1.5819645813920067E-2</v>
      </c>
    </row>
    <row r="11" spans="1:32" x14ac:dyDescent="0.3">
      <c r="A11" t="s">
        <v>41</v>
      </c>
      <c r="B11" t="s">
        <v>17</v>
      </c>
      <c r="C11">
        <v>100</v>
      </c>
      <c r="E11" t="s">
        <v>25</v>
      </c>
      <c r="F11">
        <f>F9/SUM($F$9:$AI$9)</f>
        <v>0.47439156466113047</v>
      </c>
      <c r="G11">
        <f t="shared" ref="G11:Y11" si="8">G9/SUM($F$9:$AI$9)</f>
        <v>0.22754006858050793</v>
      </c>
      <c r="H11">
        <f t="shared" si="8"/>
        <v>0.12565878711909939</v>
      </c>
      <c r="I11">
        <f t="shared" si="8"/>
        <v>7.2432499885281346E-2</v>
      </c>
      <c r="J11">
        <f t="shared" si="8"/>
        <v>4.2522998143530069E-2</v>
      </c>
      <c r="K11">
        <f t="shared" si="8"/>
        <v>2.5530179977189194E-2</v>
      </c>
      <c r="L11">
        <f t="shared" si="8"/>
        <v>1.5706508896112574E-2</v>
      </c>
      <c r="M11">
        <f t="shared" si="8"/>
        <v>9.8812043527908341E-3</v>
      </c>
      <c r="N11">
        <f t="shared" si="8"/>
        <v>6.3361883843581568E-3</v>
      </c>
    </row>
    <row r="12" spans="1:32" x14ac:dyDescent="0.3">
      <c r="A12" t="s">
        <v>42</v>
      </c>
      <c r="B12" t="s">
        <v>18</v>
      </c>
      <c r="C12">
        <v>20</v>
      </c>
      <c r="E12" t="s">
        <v>19</v>
      </c>
      <c r="F12">
        <f t="shared" ref="F12:Y12" si="9">1/(1+EXP(-(F2-vul50_)/vulsd))</f>
        <v>6.1754854115866016E-2</v>
      </c>
      <c r="G12">
        <f t="shared" si="9"/>
        <v>0.2375452972973815</v>
      </c>
      <c r="H12">
        <f t="shared" si="9"/>
        <v>0.53792613484806096</v>
      </c>
      <c r="I12">
        <f t="shared" si="9"/>
        <v>0.78068695252266385</v>
      </c>
      <c r="J12">
        <f t="shared" si="9"/>
        <v>0.90179639891565289</v>
      </c>
      <c r="K12">
        <f t="shared" si="9"/>
        <v>0.95350814524763217</v>
      </c>
      <c r="L12">
        <f t="shared" si="9"/>
        <v>0.97592412598518374</v>
      </c>
      <c r="M12">
        <f t="shared" si="9"/>
        <v>0.98634429022259162</v>
      </c>
      <c r="N12">
        <f t="shared" si="9"/>
        <v>0.99158803946667096</v>
      </c>
    </row>
    <row r="13" spans="1:32" x14ac:dyDescent="0.3">
      <c r="A13" t="s">
        <v>43</v>
      </c>
      <c r="B13" t="s">
        <v>24</v>
      </c>
      <c r="C13">
        <v>0.17</v>
      </c>
    </row>
    <row r="14" spans="1:32" x14ac:dyDescent="0.3">
      <c r="A14" t="s">
        <v>44</v>
      </c>
      <c r="B14" t="s">
        <v>30</v>
      </c>
      <c r="C14">
        <f>SUMPRODUCT(survship,fecundity,pmature)</f>
        <v>70.037316651053416</v>
      </c>
      <c r="E14" t="s">
        <v>57</v>
      </c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  <c r="L14">
        <v>7</v>
      </c>
      <c r="M14">
        <v>8</v>
      </c>
      <c r="N14" t="s">
        <v>65</v>
      </c>
      <c r="Z14" t="s">
        <v>20</v>
      </c>
      <c r="AA14" t="s">
        <v>58</v>
      </c>
      <c r="AB14" t="s">
        <v>59</v>
      </c>
      <c r="AC14" t="s">
        <v>60</v>
      </c>
      <c r="AD14" t="s">
        <v>61</v>
      </c>
      <c r="AE14" t="s">
        <v>62</v>
      </c>
      <c r="AF14" t="s">
        <v>64</v>
      </c>
    </row>
    <row r="15" spans="1:32" x14ac:dyDescent="0.3">
      <c r="A15" t="s">
        <v>45</v>
      </c>
      <c r="B15" t="s">
        <v>46</v>
      </c>
      <c r="C15">
        <f>(maxsj*epro-1)/(sjscale*epro)</f>
        <v>3015.2784352016656</v>
      </c>
      <c r="E15">
        <v>1</v>
      </c>
      <c r="F15">
        <f t="shared" ref="F15:Y15" si="10">ro*F8</f>
        <v>3015.2784352016656</v>
      </c>
      <c r="G15">
        <f t="shared" si="10"/>
        <v>1461.6110398578967</v>
      </c>
      <c r="H15">
        <f t="shared" si="10"/>
        <v>841.14084990989534</v>
      </c>
      <c r="I15">
        <f t="shared" si="10"/>
        <v>533.6534000953551</v>
      </c>
      <c r="J15">
        <f t="shared" si="10"/>
        <v>361.23410053053101</v>
      </c>
      <c r="K15">
        <f t="shared" si="10"/>
        <v>256.14857475210056</v>
      </c>
      <c r="L15">
        <f t="shared" si="10"/>
        <v>188.07179417663684</v>
      </c>
      <c r="M15">
        <f t="shared" si="10"/>
        <v>141.85330554206359</v>
      </c>
      <c r="N15">
        <f t="shared" si="10"/>
        <v>109.2865113242887</v>
      </c>
      <c r="Z15">
        <f t="shared" ref="Z15:Z46" si="11">SUMPRODUCT(F15:Y15,fecundity,pmature)</f>
        <v>211182.01055731188</v>
      </c>
      <c r="AA15">
        <v>0</v>
      </c>
      <c r="AB15">
        <f>SUM(F15:Y15)</f>
        <v>6908.2780113904346</v>
      </c>
      <c r="AC15">
        <f t="shared" ref="AC15:AC46" si="12">SUMPRODUCT(F15:Y15,Weight)</f>
        <v>38871.887984173765</v>
      </c>
      <c r="AD15">
        <f t="shared" ref="AD15:AD46" si="13">SUMPRODUCT(F15:Y15,Weight,vul)</f>
        <v>30745.610913422723</v>
      </c>
      <c r="AE15">
        <f>AD15*AA15</f>
        <v>0</v>
      </c>
      <c r="AF15">
        <f ca="1">_xlfn.NORM.INV(RAND(),0,0.3)</f>
        <v>-0.30254624077745013</v>
      </c>
    </row>
    <row r="16" spans="1:32" x14ac:dyDescent="0.3">
      <c r="A16" t="s">
        <v>47</v>
      </c>
      <c r="B16" t="s">
        <v>48</v>
      </c>
      <c r="C16">
        <f>SUMPRODUCT(fecundity, pmature,survshiphr)</f>
        <v>49.584142801018366</v>
      </c>
      <c r="E16">
        <v>2</v>
      </c>
      <c r="F16">
        <f t="shared" ref="F16:F47" ca="1" si="14">Z15*maxsj/(1+sjscale*EXP(AF15)*Z15)</f>
        <v>4009.4506010497175</v>
      </c>
      <c r="G16">
        <f>F15*F$6*(1-F$12*$AA15)</f>
        <v>1461.6110398578967</v>
      </c>
      <c r="H16">
        <f t="shared" ref="H16:X16" si="15">G15*G$6*(1-G$12*$AA15)</f>
        <v>841.14084990989545</v>
      </c>
      <c r="I16">
        <f t="shared" si="15"/>
        <v>533.6534000953551</v>
      </c>
      <c r="J16">
        <f t="shared" si="15"/>
        <v>361.23410053053107</v>
      </c>
      <c r="K16">
        <f t="shared" si="15"/>
        <v>256.14857475210056</v>
      </c>
      <c r="L16">
        <f t="shared" si="15"/>
        <v>188.07179417663684</v>
      </c>
      <c r="M16">
        <f t="shared" si="15"/>
        <v>141.85330554206359</v>
      </c>
      <c r="N16">
        <f t="shared" si="15"/>
        <v>109.2865113242887</v>
      </c>
      <c r="Z16">
        <f t="shared" ca="1" si="11"/>
        <v>211182.01055731188</v>
      </c>
      <c r="AA16">
        <v>0</v>
      </c>
      <c r="AB16">
        <f t="shared" ref="AB16:AB79" ca="1" si="16">SUM(F16:Y16)</f>
        <v>7902.4501772384856</v>
      </c>
      <c r="AC16">
        <f t="shared" ca="1" si="12"/>
        <v>39342.69918573273</v>
      </c>
      <c r="AD16">
        <f t="shared" ca="1" si="13"/>
        <v>30774.685790491116</v>
      </c>
      <c r="AE16">
        <f t="shared" ref="AE16:AE79" ca="1" si="17">AD16*AA16</f>
        <v>0</v>
      </c>
      <c r="AF16">
        <f t="shared" ref="AF16:AF79" ca="1" si="18">_xlfn.NORM.INV(RAND(),0,0.3)</f>
        <v>0.26272069356348171</v>
      </c>
    </row>
    <row r="17" spans="1:32" x14ac:dyDescent="0.3">
      <c r="A17" t="s">
        <v>49</v>
      </c>
      <c r="B17" t="s">
        <v>50</v>
      </c>
      <c r="C17">
        <f>MAX(0,(maxsj*eprh-1)/(sjscale*eprh))</f>
        <v>2949.5246442796861</v>
      </c>
      <c r="E17">
        <v>3</v>
      </c>
      <c r="F17">
        <f t="shared" ca="1" si="14"/>
        <v>2345.832411925137</v>
      </c>
      <c r="G17">
        <f t="shared" ref="G17:G80" ca="1" si="19">F16*F$6*(1-F$12*$AA16)</f>
        <v>1943.5211003547688</v>
      </c>
      <c r="H17">
        <f t="shared" ref="H17:H80" si="20">G16*G$6*(1-G$12*$AA16)</f>
        <v>841.14084990989545</v>
      </c>
      <c r="I17">
        <f t="shared" ref="I17:I80" si="21">H16*H$6*(1-H$12*$AA16)</f>
        <v>533.6534000953551</v>
      </c>
      <c r="J17">
        <f t="shared" ref="J17:J80" si="22">I16*I$6*(1-I$12*$AA16)</f>
        <v>361.23410053053107</v>
      </c>
      <c r="K17">
        <f t="shared" ref="K17:K80" si="23">J16*J$6*(1-J$12*$AA16)</f>
        <v>256.14857475210056</v>
      </c>
      <c r="L17">
        <f t="shared" ref="L17:L80" si="24">K16*K$6*(1-K$12*$AA16)</f>
        <v>188.07179417663684</v>
      </c>
      <c r="M17">
        <f t="shared" ref="M17:M80" si="25">L16*L$6*(1-L$12*$AA16)</f>
        <v>141.85330554206359</v>
      </c>
      <c r="N17">
        <f t="shared" ref="N17:N80" si="26">M16*M$6*(1-M$12*$AA16)</f>
        <v>109.2865113242887</v>
      </c>
      <c r="Z17">
        <f t="shared" ca="1" si="11"/>
        <v>211230.20156336157</v>
      </c>
      <c r="AA17">
        <v>0</v>
      </c>
      <c r="AB17">
        <f t="shared" ca="1" si="16"/>
        <v>6720.7420486107776</v>
      </c>
      <c r="AC17">
        <f t="shared" ca="1" si="12"/>
        <v>39641.082010188191</v>
      </c>
      <c r="AD17">
        <f t="shared" ca="1" si="13"/>
        <v>30984.060231582538</v>
      </c>
      <c r="AE17">
        <f t="shared" ca="1" si="17"/>
        <v>0</v>
      </c>
      <c r="AF17">
        <f t="shared" ca="1" si="18"/>
        <v>-5.9882278818165602E-2</v>
      </c>
    </row>
    <row r="18" spans="1:32" x14ac:dyDescent="0.3">
      <c r="A18" t="s">
        <v>51</v>
      </c>
      <c r="B18" t="s">
        <v>53</v>
      </c>
      <c r="C18">
        <f>SUMPRODUCT(survshiphr,Weight,vul)</f>
        <v>6.517762508672555</v>
      </c>
      <c r="E18">
        <v>4</v>
      </c>
      <c r="F18">
        <f t="shared" ca="1" si="14"/>
        <v>3191.5054912997825</v>
      </c>
      <c r="G18">
        <f t="shared" ca="1" si="19"/>
        <v>1137.1071112034606</v>
      </c>
      <c r="H18">
        <f t="shared" ca="1" si="20"/>
        <v>1118.4747142640385</v>
      </c>
      <c r="I18">
        <f t="shared" si="21"/>
        <v>533.6534000953551</v>
      </c>
      <c r="J18">
        <f t="shared" si="22"/>
        <v>361.23410053053107</v>
      </c>
      <c r="K18">
        <f t="shared" si="23"/>
        <v>256.14857475210056</v>
      </c>
      <c r="L18">
        <f t="shared" si="24"/>
        <v>188.07179417663684</v>
      </c>
      <c r="M18">
        <f t="shared" si="25"/>
        <v>141.85330554206359</v>
      </c>
      <c r="N18">
        <f t="shared" si="26"/>
        <v>109.2865113242887</v>
      </c>
      <c r="Z18">
        <f t="shared" ca="1" si="11"/>
        <v>211315.96048305894</v>
      </c>
      <c r="AA18">
        <v>0</v>
      </c>
      <c r="AB18">
        <f t="shared" ca="1" si="16"/>
        <v>7037.3350031882574</v>
      </c>
      <c r="AC18">
        <f t="shared" ca="1" si="12"/>
        <v>39740.926756720946</v>
      </c>
      <c r="AD18">
        <f t="shared" ca="1" si="13"/>
        <v>31393.05813024933</v>
      </c>
      <c r="AE18">
        <f t="shared" ca="1" si="17"/>
        <v>0</v>
      </c>
      <c r="AF18">
        <f t="shared" ca="1" si="18"/>
        <v>8.4103232329098387E-2</v>
      </c>
    </row>
    <row r="19" spans="1:32" x14ac:dyDescent="0.3">
      <c r="A19" t="s">
        <v>52</v>
      </c>
      <c r="B19" t="s">
        <v>54</v>
      </c>
      <c r="C19">
        <f>yprh*req*hr</f>
        <v>3268.1311946316218</v>
      </c>
      <c r="E19">
        <v>5</v>
      </c>
      <c r="F19">
        <f t="shared" ca="1" si="14"/>
        <v>2783.4099704974051</v>
      </c>
      <c r="G19">
        <f t="shared" ca="1" si="19"/>
        <v>1547.0344646758563</v>
      </c>
      <c r="H19">
        <f t="shared" ca="1" si="20"/>
        <v>654.3924586456709</v>
      </c>
      <c r="I19">
        <f t="shared" ca="1" si="21"/>
        <v>709.6050967583177</v>
      </c>
      <c r="J19">
        <f t="shared" si="22"/>
        <v>361.23410053053107</v>
      </c>
      <c r="K19">
        <f t="shared" si="23"/>
        <v>256.14857475210056</v>
      </c>
      <c r="L19">
        <f t="shared" si="24"/>
        <v>188.07179417663684</v>
      </c>
      <c r="M19">
        <f t="shared" si="25"/>
        <v>141.85330554206359</v>
      </c>
      <c r="N19">
        <f t="shared" si="26"/>
        <v>109.2865113242887</v>
      </c>
      <c r="Z19">
        <f t="shared" ca="1" si="11"/>
        <v>231664.85237460176</v>
      </c>
      <c r="AA19">
        <v>0</v>
      </c>
      <c r="AB19">
        <f t="shared" ca="1" si="16"/>
        <v>6751.0362769028716</v>
      </c>
      <c r="AC19">
        <f t="shared" ca="1" si="12"/>
        <v>39667.669948870025</v>
      </c>
      <c r="AD19">
        <f t="shared" ca="1" si="13"/>
        <v>31589.21504831349</v>
      </c>
      <c r="AE19">
        <f t="shared" ca="1" si="17"/>
        <v>0</v>
      </c>
      <c r="AF19">
        <f t="shared" ca="1" si="18"/>
        <v>0.18286846663874973</v>
      </c>
    </row>
    <row r="20" spans="1:32" x14ac:dyDescent="0.3">
      <c r="E20">
        <v>6</v>
      </c>
      <c r="F20">
        <f t="shared" ca="1" si="14"/>
        <v>2542.0894704389762</v>
      </c>
      <c r="G20">
        <f t="shared" ca="1" si="19"/>
        <v>1349.2162759614137</v>
      </c>
      <c r="H20">
        <f t="shared" ca="1" si="20"/>
        <v>890.30107803774149</v>
      </c>
      <c r="I20">
        <f t="shared" ca="1" si="21"/>
        <v>415.17275090186183</v>
      </c>
      <c r="J20">
        <f t="shared" ca="1" si="22"/>
        <v>480.33716043703419</v>
      </c>
      <c r="K20">
        <f t="shared" si="23"/>
        <v>256.14857475210056</v>
      </c>
      <c r="L20">
        <f t="shared" si="24"/>
        <v>188.07179417663684</v>
      </c>
      <c r="M20">
        <f t="shared" si="25"/>
        <v>141.85330554206359</v>
      </c>
      <c r="N20">
        <f t="shared" si="26"/>
        <v>109.2865113242887</v>
      </c>
      <c r="Z20">
        <f t="shared" ca="1" si="11"/>
        <v>217704.65450617223</v>
      </c>
      <c r="AA20">
        <v>0</v>
      </c>
      <c r="AB20">
        <f t="shared" ca="1" si="16"/>
        <v>6372.476921572118</v>
      </c>
      <c r="AC20">
        <f t="shared" ca="1" si="12"/>
        <v>39286.451249816164</v>
      </c>
      <c r="AD20">
        <f t="shared" ca="1" si="13"/>
        <v>31519.594832342056</v>
      </c>
      <c r="AE20">
        <f t="shared" ca="1" si="17"/>
        <v>0</v>
      </c>
      <c r="AF20">
        <f t="shared" ca="1" si="18"/>
        <v>9.7574618413992134E-2</v>
      </c>
    </row>
    <row r="21" spans="1:32" x14ac:dyDescent="0.3">
      <c r="A21" t="s">
        <v>63</v>
      </c>
      <c r="B21">
        <f ca="1">SUMPRODUCT(AE15:AE114)</f>
        <v>0</v>
      </c>
      <c r="E21">
        <v>7</v>
      </c>
      <c r="F21">
        <f t="shared" ca="1" si="14"/>
        <v>2751.5606907142569</v>
      </c>
      <c r="G21">
        <f t="shared" ca="1" si="19"/>
        <v>1232.2397795584079</v>
      </c>
      <c r="H21">
        <f t="shared" ca="1" si="20"/>
        <v>776.45891699393894</v>
      </c>
      <c r="I21">
        <f t="shared" ca="1" si="21"/>
        <v>564.84261518661913</v>
      </c>
      <c r="J21">
        <f t="shared" ca="1" si="22"/>
        <v>281.03363570816248</v>
      </c>
      <c r="K21">
        <f t="shared" ca="1" si="23"/>
        <v>340.60372170212202</v>
      </c>
      <c r="L21">
        <f t="shared" si="24"/>
        <v>188.07179417663684</v>
      </c>
      <c r="M21">
        <f t="shared" si="25"/>
        <v>141.85330554206359</v>
      </c>
      <c r="N21">
        <f t="shared" si="26"/>
        <v>109.2865113242887</v>
      </c>
      <c r="Z21">
        <f t="shared" ca="1" si="11"/>
        <v>215496.9530810389</v>
      </c>
      <c r="AA21">
        <v>0</v>
      </c>
      <c r="AB21">
        <f t="shared" ca="1" si="16"/>
        <v>6385.9509709064969</v>
      </c>
      <c r="AC21">
        <f t="shared" ca="1" si="12"/>
        <v>38720.806929221741</v>
      </c>
      <c r="AD21">
        <f t="shared" ca="1" si="13"/>
        <v>31239.346196463866</v>
      </c>
      <c r="AE21">
        <f t="shared" ca="1" si="17"/>
        <v>0</v>
      </c>
      <c r="AF21">
        <f t="shared" ca="1" si="18"/>
        <v>-0.4684838435001481</v>
      </c>
    </row>
    <row r="22" spans="1:32" x14ac:dyDescent="0.3">
      <c r="E22">
        <v>8</v>
      </c>
      <c r="F22">
        <f t="shared" ca="1" si="14"/>
        <v>4684.0968918097396</v>
      </c>
      <c r="G22">
        <f t="shared" ca="1" si="19"/>
        <v>1333.7778148232603</v>
      </c>
      <c r="H22">
        <f t="shared" ca="1" si="20"/>
        <v>709.14024812737637</v>
      </c>
      <c r="I22">
        <f t="shared" ca="1" si="21"/>
        <v>492.61659463163591</v>
      </c>
      <c r="J22">
        <f t="shared" ca="1" si="22"/>
        <v>382.3463206676704</v>
      </c>
      <c r="K22">
        <f t="shared" ca="1" si="23"/>
        <v>199.27898594934189</v>
      </c>
      <c r="L22">
        <f t="shared" ca="1" si="24"/>
        <v>250.08123939691248</v>
      </c>
      <c r="M22">
        <f t="shared" si="25"/>
        <v>141.85330554206359</v>
      </c>
      <c r="N22">
        <f t="shared" si="26"/>
        <v>109.2865113242887</v>
      </c>
      <c r="Z22">
        <f t="shared" ca="1" si="11"/>
        <v>208545.48569740009</v>
      </c>
      <c r="AA22">
        <v>0</v>
      </c>
      <c r="AB22">
        <f t="shared" ca="1" si="16"/>
        <v>8302.4779122722884</v>
      </c>
      <c r="AC22">
        <f t="shared" ca="1" si="12"/>
        <v>39025.687827867521</v>
      </c>
      <c r="AD22">
        <f t="shared" ca="1" si="13"/>
        <v>30784.00293437369</v>
      </c>
      <c r="AE22">
        <f t="shared" ca="1" si="17"/>
        <v>0</v>
      </c>
      <c r="AF22">
        <f t="shared" ca="1" si="18"/>
        <v>-0.82542165896051756</v>
      </c>
    </row>
    <row r="23" spans="1:32" x14ac:dyDescent="0.3">
      <c r="E23">
        <v>9</v>
      </c>
      <c r="F23">
        <f t="shared" ca="1" si="14"/>
        <v>6458.0634876475378</v>
      </c>
      <c r="G23">
        <f t="shared" ca="1" si="19"/>
        <v>2270.5457807498578</v>
      </c>
      <c r="H23">
        <f t="shared" ca="1" si="20"/>
        <v>767.57425481711959</v>
      </c>
      <c r="I23">
        <f t="shared" ca="1" si="21"/>
        <v>449.90693841367573</v>
      </c>
      <c r="J23">
        <f t="shared" ca="1" si="22"/>
        <v>333.45597055387543</v>
      </c>
      <c r="K23">
        <f t="shared" ca="1" si="23"/>
        <v>271.11910242387495</v>
      </c>
      <c r="L23">
        <f t="shared" ca="1" si="24"/>
        <v>146.31647459083192</v>
      </c>
      <c r="M23">
        <f t="shared" ca="1" si="25"/>
        <v>188.62398063364162</v>
      </c>
      <c r="N23">
        <f t="shared" si="26"/>
        <v>109.2865113242887</v>
      </c>
      <c r="Z23">
        <f t="shared" ca="1" si="11"/>
        <v>199205.84093035996</v>
      </c>
      <c r="AA23">
        <v>0</v>
      </c>
      <c r="AB23">
        <f t="shared" ca="1" si="16"/>
        <v>10994.892501154703</v>
      </c>
      <c r="AC23">
        <f t="shared" ca="1" si="12"/>
        <v>41383.294844379248</v>
      </c>
      <c r="AD23">
        <f t="shared" ca="1" si="13"/>
        <v>30736.831405808851</v>
      </c>
      <c r="AE23">
        <f t="shared" ca="1" si="17"/>
        <v>0</v>
      </c>
      <c r="AF23">
        <f t="shared" ca="1" si="18"/>
        <v>-0.44852068885556212</v>
      </c>
    </row>
    <row r="24" spans="1:32" x14ac:dyDescent="0.3">
      <c r="E24">
        <v>10</v>
      </c>
      <c r="F24">
        <f t="shared" ca="1" si="14"/>
        <v>4570.41389763603</v>
      </c>
      <c r="G24">
        <f t="shared" ca="1" si="19"/>
        <v>3130.4495065702044</v>
      </c>
      <c r="H24">
        <f t="shared" ca="1" si="20"/>
        <v>1306.6737700373042</v>
      </c>
      <c r="I24">
        <f t="shared" ca="1" si="21"/>
        <v>486.97980956779531</v>
      </c>
      <c r="J24">
        <f t="shared" ca="1" si="22"/>
        <v>304.54547500544214</v>
      </c>
      <c r="K24">
        <f t="shared" ca="1" si="23"/>
        <v>236.45129702458559</v>
      </c>
      <c r="L24">
        <f t="shared" ca="1" si="24"/>
        <v>199.06359454767721</v>
      </c>
      <c r="M24">
        <f t="shared" ca="1" si="25"/>
        <v>110.35932137956499</v>
      </c>
      <c r="N24">
        <f t="shared" ca="1" si="26"/>
        <v>145.31953779137154</v>
      </c>
      <c r="Z24">
        <f t="shared" ca="1" si="11"/>
        <v>190846.031021473</v>
      </c>
      <c r="AA24">
        <v>0</v>
      </c>
      <c r="AB24">
        <f t="shared" ca="1" si="16"/>
        <v>10490.256209559973</v>
      </c>
      <c r="AC24">
        <f t="shared" ca="1" si="12"/>
        <v>44824.221887796688</v>
      </c>
      <c r="AD24">
        <f t="shared" ca="1" si="13"/>
        <v>32161.281495973377</v>
      </c>
      <c r="AE24">
        <f t="shared" ca="1" si="17"/>
        <v>0</v>
      </c>
      <c r="AF24">
        <f t="shared" ca="1" si="18"/>
        <v>0.11845781833515195</v>
      </c>
    </row>
    <row r="25" spans="1:32" x14ac:dyDescent="0.3">
      <c r="E25">
        <v>11</v>
      </c>
      <c r="F25">
        <f t="shared" ca="1" si="14"/>
        <v>2680.735493061356</v>
      </c>
      <c r="G25">
        <f t="shared" ca="1" si="19"/>
        <v>2215.4396527755493</v>
      </c>
      <c r="H25">
        <f t="shared" ca="1" si="20"/>
        <v>1801.5387724578757</v>
      </c>
      <c r="I25">
        <f t="shared" ca="1" si="21"/>
        <v>829.00610554168281</v>
      </c>
      <c r="J25">
        <f t="shared" ca="1" si="22"/>
        <v>329.64038728942597</v>
      </c>
      <c r="K25">
        <f t="shared" ca="1" si="23"/>
        <v>215.95106678820389</v>
      </c>
      <c r="L25">
        <f t="shared" ca="1" si="24"/>
        <v>173.60947532050247</v>
      </c>
      <c r="M25">
        <f t="shared" ca="1" si="25"/>
        <v>150.14388001824548</v>
      </c>
      <c r="N25">
        <f t="shared" ca="1" si="26"/>
        <v>85.022940985413086</v>
      </c>
      <c r="Z25">
        <f t="shared" ca="1" si="11"/>
        <v>233131.81345859743</v>
      </c>
      <c r="AA25">
        <v>0</v>
      </c>
      <c r="AB25">
        <f t="shared" ca="1" si="16"/>
        <v>8481.0877742382545</v>
      </c>
      <c r="AC25">
        <f t="shared" ca="1" si="12"/>
        <v>46251.54939635488</v>
      </c>
      <c r="AD25">
        <f t="shared" ca="1" si="13"/>
        <v>34010.811994530333</v>
      </c>
      <c r="AE25">
        <f t="shared" ca="1" si="17"/>
        <v>0</v>
      </c>
      <c r="AF25">
        <f t="shared" ca="1" si="18"/>
        <v>-0.10842278435303322</v>
      </c>
    </row>
    <row r="26" spans="1:32" x14ac:dyDescent="0.3">
      <c r="E26">
        <v>12</v>
      </c>
      <c r="F26">
        <f t="shared" ca="1" si="14"/>
        <v>3358.9680896696236</v>
      </c>
      <c r="G26">
        <f t="shared" ca="1" si="19"/>
        <v>1299.4463615216107</v>
      </c>
      <c r="H26">
        <f t="shared" ca="1" si="20"/>
        <v>1274.9608080689411</v>
      </c>
      <c r="I26">
        <f t="shared" ca="1" si="21"/>
        <v>1142.9682572529255</v>
      </c>
      <c r="J26">
        <f t="shared" ca="1" si="22"/>
        <v>561.16062376096318</v>
      </c>
      <c r="K26">
        <f t="shared" ca="1" si="23"/>
        <v>233.74569361227958</v>
      </c>
      <c r="L26">
        <f t="shared" ca="1" si="24"/>
        <v>158.55760518879552</v>
      </c>
      <c r="M26">
        <f t="shared" ca="1" si="25"/>
        <v>130.94508964223982</v>
      </c>
      <c r="N26">
        <f t="shared" ca="1" si="26"/>
        <v>115.67372914705166</v>
      </c>
      <c r="Z26">
        <f t="shared" ca="1" si="11"/>
        <v>307785.44735080039</v>
      </c>
      <c r="AA26">
        <v>0</v>
      </c>
      <c r="AB26">
        <f t="shared" ca="1" si="16"/>
        <v>8276.4262578644302</v>
      </c>
      <c r="AC26">
        <f t="shared" ca="1" si="12"/>
        <v>48704.492112434804</v>
      </c>
      <c r="AD26">
        <f t="shared" ca="1" si="13"/>
        <v>38038.085573189834</v>
      </c>
      <c r="AE26">
        <f t="shared" ca="1" si="17"/>
        <v>0</v>
      </c>
      <c r="AF26">
        <f t="shared" ca="1" si="18"/>
        <v>-0.22366669908838877</v>
      </c>
    </row>
    <row r="27" spans="1:32" x14ac:dyDescent="0.3">
      <c r="E27">
        <v>13</v>
      </c>
      <c r="F27">
        <f t="shared" ca="1" si="14"/>
        <v>3798.1289497518228</v>
      </c>
      <c r="G27">
        <f t="shared" ca="1" si="19"/>
        <v>1628.209449938628</v>
      </c>
      <c r="H27">
        <f t="shared" ca="1" si="20"/>
        <v>747.81688639193374</v>
      </c>
      <c r="I27">
        <f t="shared" ca="1" si="21"/>
        <v>808.88613397767597</v>
      </c>
      <c r="J27">
        <f t="shared" ca="1" si="22"/>
        <v>773.68402463084556</v>
      </c>
      <c r="K27">
        <f t="shared" ca="1" si="23"/>
        <v>397.91507438601212</v>
      </c>
      <c r="L27">
        <f t="shared" ca="1" si="24"/>
        <v>171.62294196354244</v>
      </c>
      <c r="M27">
        <f t="shared" ca="1" si="25"/>
        <v>119.59220420761079</v>
      </c>
      <c r="N27">
        <f t="shared" ca="1" si="26"/>
        <v>100.8826122687931</v>
      </c>
      <c r="Z27">
        <f t="shared" ca="1" si="11"/>
        <v>333215.59059656993</v>
      </c>
      <c r="AA27">
        <v>0</v>
      </c>
      <c r="AB27">
        <f t="shared" ca="1" si="16"/>
        <v>8546.7382775168644</v>
      </c>
      <c r="AC27">
        <f t="shared" ca="1" si="12"/>
        <v>49490.91885618955</v>
      </c>
      <c r="AD27">
        <f t="shared" ca="1" si="13"/>
        <v>39648.95855264581</v>
      </c>
      <c r="AE27">
        <f t="shared" ca="1" si="17"/>
        <v>0</v>
      </c>
      <c r="AF27">
        <f t="shared" ca="1" si="18"/>
        <v>-0.28736271782966233</v>
      </c>
    </row>
    <row r="28" spans="1:32" x14ac:dyDescent="0.3">
      <c r="E28">
        <v>14</v>
      </c>
      <c r="F28">
        <f t="shared" ca="1" si="14"/>
        <v>4050.6623786756927</v>
      </c>
      <c r="G28">
        <f t="shared" ca="1" si="19"/>
        <v>1841.0860963789762</v>
      </c>
      <c r="H28">
        <f t="shared" ca="1" si="20"/>
        <v>937.01637659076107</v>
      </c>
      <c r="I28">
        <f t="shared" ca="1" si="21"/>
        <v>474.44494476106706</v>
      </c>
      <c r="J28">
        <f t="shared" ca="1" si="22"/>
        <v>547.5412599017144</v>
      </c>
      <c r="K28">
        <f t="shared" ca="1" si="23"/>
        <v>548.61393187022884</v>
      </c>
      <c r="L28">
        <f t="shared" ca="1" si="24"/>
        <v>292.16091497730855</v>
      </c>
      <c r="M28">
        <f t="shared" ca="1" si="25"/>
        <v>129.44674522282259</v>
      </c>
      <c r="N28">
        <f t="shared" ca="1" si="26"/>
        <v>92.136131262419724</v>
      </c>
      <c r="Z28">
        <f t="shared" ca="1" si="11"/>
        <v>298766.3031374116</v>
      </c>
      <c r="AA28">
        <v>0</v>
      </c>
      <c r="AB28">
        <f t="shared" ca="1" si="16"/>
        <v>8913.1087796409902</v>
      </c>
      <c r="AC28">
        <f t="shared" ca="1" si="12"/>
        <v>50704.200834333802</v>
      </c>
      <c r="AD28">
        <f t="shared" ca="1" si="13"/>
        <v>40740.345088990136</v>
      </c>
      <c r="AE28">
        <f t="shared" ca="1" si="17"/>
        <v>0</v>
      </c>
      <c r="AF28">
        <f t="shared" ca="1" si="18"/>
        <v>0.33667433702629196</v>
      </c>
    </row>
    <row r="29" spans="1:32" x14ac:dyDescent="0.3">
      <c r="E29">
        <v>15</v>
      </c>
      <c r="F29">
        <f t="shared" ca="1" si="14"/>
        <v>2208.2436406574866</v>
      </c>
      <c r="G29">
        <f t="shared" ca="1" si="19"/>
        <v>1963.4978920324718</v>
      </c>
      <c r="H29">
        <f t="shared" ca="1" si="20"/>
        <v>1059.5245120863794</v>
      </c>
      <c r="I29">
        <f t="shared" ca="1" si="21"/>
        <v>594.48066916052744</v>
      </c>
      <c r="J29">
        <f t="shared" ca="1" si="22"/>
        <v>321.15544066878942</v>
      </c>
      <c r="K29">
        <f t="shared" ca="1" si="23"/>
        <v>388.25767870699599</v>
      </c>
      <c r="L29">
        <f t="shared" ca="1" si="24"/>
        <v>402.80843481947591</v>
      </c>
      <c r="M29">
        <f t="shared" ca="1" si="25"/>
        <v>220.36261057200772</v>
      </c>
      <c r="N29">
        <f t="shared" ca="1" si="26"/>
        <v>99.72825894770132</v>
      </c>
      <c r="Z29">
        <f t="shared" ca="1" si="11"/>
        <v>272618.23907109868</v>
      </c>
      <c r="AA29">
        <v>0</v>
      </c>
      <c r="AB29">
        <f t="shared" ca="1" si="16"/>
        <v>7258.059137651835</v>
      </c>
      <c r="AC29">
        <f t="shared" ca="1" si="12"/>
        <v>51352.783980228698</v>
      </c>
      <c r="AD29">
        <f t="shared" ca="1" si="13"/>
        <v>41803.943353115232</v>
      </c>
      <c r="AE29">
        <f t="shared" ca="1" si="17"/>
        <v>0</v>
      </c>
      <c r="AF29">
        <f t="shared" ca="1" si="18"/>
        <v>0.22282005879046493</v>
      </c>
    </row>
    <row r="30" spans="1:32" x14ac:dyDescent="0.3">
      <c r="E30">
        <v>16</v>
      </c>
      <c r="F30">
        <f t="shared" ca="1" si="14"/>
        <v>2459.9503274378035</v>
      </c>
      <c r="G30">
        <f t="shared" ca="1" si="19"/>
        <v>1070.4130159923725</v>
      </c>
      <c r="H30">
        <f t="shared" ca="1" si="20"/>
        <v>1129.9711350435982</v>
      </c>
      <c r="I30">
        <f t="shared" ca="1" si="21"/>
        <v>672.20473053928754</v>
      </c>
      <c r="J30">
        <f t="shared" ca="1" si="22"/>
        <v>402.40854788636153</v>
      </c>
      <c r="K30">
        <f t="shared" ca="1" si="23"/>
        <v>227.72907729468469</v>
      </c>
      <c r="L30">
        <f t="shared" ca="1" si="24"/>
        <v>285.07017190296563</v>
      </c>
      <c r="M30">
        <f t="shared" ca="1" si="25"/>
        <v>303.81859347660588</v>
      </c>
      <c r="N30">
        <f t="shared" ca="1" si="26"/>
        <v>169.7715879351598</v>
      </c>
      <c r="Z30">
        <f t="shared" ca="1" si="11"/>
        <v>262298.83865948324</v>
      </c>
      <c r="AA30">
        <v>0</v>
      </c>
      <c r="AB30">
        <f t="shared" ca="1" si="16"/>
        <v>6721.3371875088405</v>
      </c>
      <c r="AC30">
        <f t="shared" ca="1" si="12"/>
        <v>50695.698000489487</v>
      </c>
      <c r="AD30">
        <f t="shared" ca="1" si="13"/>
        <v>42274.118123231114</v>
      </c>
      <c r="AE30">
        <f t="shared" ca="1" si="17"/>
        <v>0</v>
      </c>
      <c r="AF30">
        <f t="shared" ca="1" si="18"/>
        <v>-0.53593148990346096</v>
      </c>
    </row>
    <row r="31" spans="1:32" x14ac:dyDescent="0.3">
      <c r="E31">
        <v>17</v>
      </c>
      <c r="F31">
        <f t="shared" ca="1" si="14"/>
        <v>5057.7467896502685</v>
      </c>
      <c r="G31">
        <f t="shared" ca="1" si="19"/>
        <v>1192.4240607798697</v>
      </c>
      <c r="H31">
        <f t="shared" ca="1" si="20"/>
        <v>616.0107507904263</v>
      </c>
      <c r="I31">
        <f t="shared" ca="1" si="21"/>
        <v>716.89888594784065</v>
      </c>
      <c r="J31">
        <f t="shared" ca="1" si="22"/>
        <v>455.02056421890876</v>
      </c>
      <c r="K31">
        <f t="shared" ca="1" si="23"/>
        <v>285.34508745926667</v>
      </c>
      <c r="L31">
        <f t="shared" ca="1" si="24"/>
        <v>167.20536584851772</v>
      </c>
      <c r="M31">
        <f t="shared" ca="1" si="25"/>
        <v>215.01441177245596</v>
      </c>
      <c r="N31">
        <f t="shared" ca="1" si="26"/>
        <v>234.06768019702454</v>
      </c>
      <c r="Z31">
        <f t="shared" ca="1" si="11"/>
        <v>259576.86139640954</v>
      </c>
      <c r="AA31">
        <v>0</v>
      </c>
      <c r="AB31">
        <f t="shared" ca="1" si="16"/>
        <v>8939.7335966645787</v>
      </c>
      <c r="AC31">
        <f t="shared" ca="1" si="12"/>
        <v>48263.215938016438</v>
      </c>
      <c r="AD31">
        <f t="shared" ca="1" si="13"/>
        <v>39640.514635684754</v>
      </c>
      <c r="AE31">
        <f t="shared" ca="1" si="17"/>
        <v>0</v>
      </c>
      <c r="AF31">
        <f t="shared" ca="1" si="18"/>
        <v>-0.36754272894635542</v>
      </c>
    </row>
    <row r="32" spans="1:32" x14ac:dyDescent="0.3">
      <c r="E32">
        <v>18</v>
      </c>
      <c r="F32">
        <f t="shared" ca="1" si="14"/>
        <v>4316.6933242122868</v>
      </c>
      <c r="G32">
        <f t="shared" ca="1" si="19"/>
        <v>2451.666969874459</v>
      </c>
      <c r="H32">
        <f t="shared" ca="1" si="20"/>
        <v>686.22674609443527</v>
      </c>
      <c r="I32">
        <f t="shared" ca="1" si="21"/>
        <v>390.82186020310189</v>
      </c>
      <c r="J32">
        <f t="shared" ca="1" si="22"/>
        <v>485.27438256822614</v>
      </c>
      <c r="K32">
        <f t="shared" ca="1" si="23"/>
        <v>322.65190035047431</v>
      </c>
      <c r="L32">
        <f t="shared" ca="1" si="24"/>
        <v>209.50872988417265</v>
      </c>
      <c r="M32">
        <f t="shared" ca="1" si="25"/>
        <v>126.11478480237069</v>
      </c>
      <c r="N32">
        <f t="shared" ca="1" si="26"/>
        <v>165.65123285116462</v>
      </c>
      <c r="Z32">
        <f t="shared" ca="1" si="11"/>
        <v>228121.41360607091</v>
      </c>
      <c r="AA32">
        <v>0</v>
      </c>
      <c r="AB32">
        <f t="shared" ca="1" si="16"/>
        <v>9154.6099308406901</v>
      </c>
      <c r="AC32">
        <f t="shared" ca="1" si="12"/>
        <v>44866.689655390408</v>
      </c>
      <c r="AD32">
        <f t="shared" ca="1" si="13"/>
        <v>34889.614956068159</v>
      </c>
      <c r="AE32">
        <f t="shared" ca="1" si="17"/>
        <v>0</v>
      </c>
      <c r="AF32">
        <f t="shared" ca="1" si="18"/>
        <v>-0.19487168558229664</v>
      </c>
    </row>
    <row r="33" spans="5:32" x14ac:dyDescent="0.3">
      <c r="E33">
        <v>19</v>
      </c>
      <c r="F33">
        <f t="shared" ca="1" si="14"/>
        <v>3641.191350211996</v>
      </c>
      <c r="G33">
        <f t="shared" ca="1" si="19"/>
        <v>2092.4524066141789</v>
      </c>
      <c r="H33">
        <f t="shared" ca="1" si="20"/>
        <v>1410.9069940636975</v>
      </c>
      <c r="I33">
        <f t="shared" ca="1" si="21"/>
        <v>435.3696962035504</v>
      </c>
      <c r="J33">
        <f t="shared" ca="1" si="22"/>
        <v>264.55033006987355</v>
      </c>
      <c r="K33">
        <f t="shared" ca="1" si="23"/>
        <v>344.10467139176092</v>
      </c>
      <c r="L33">
        <f t="shared" ca="1" si="24"/>
        <v>236.90048579088383</v>
      </c>
      <c r="M33">
        <f t="shared" ca="1" si="25"/>
        <v>158.02213194221289</v>
      </c>
      <c r="N33">
        <f t="shared" ca="1" si="26"/>
        <v>97.161252639104447</v>
      </c>
      <c r="Z33">
        <f t="shared" ca="1" si="11"/>
        <v>207115.34670032479</v>
      </c>
      <c r="AA33">
        <v>0</v>
      </c>
      <c r="AB33">
        <f t="shared" ca="1" si="16"/>
        <v>8680.6593189272571</v>
      </c>
      <c r="AC33">
        <f t="shared" ca="1" si="12"/>
        <v>44451.180234607957</v>
      </c>
      <c r="AD33">
        <f t="shared" ca="1" si="13"/>
        <v>33759.167508270162</v>
      </c>
      <c r="AE33">
        <f t="shared" ca="1" si="17"/>
        <v>0</v>
      </c>
      <c r="AF33">
        <f t="shared" ca="1" si="18"/>
        <v>0.30695998421487064</v>
      </c>
    </row>
    <row r="34" spans="5:32" x14ac:dyDescent="0.3">
      <c r="E34">
        <v>20</v>
      </c>
      <c r="F34">
        <f t="shared" ca="1" si="14"/>
        <v>2246.4656145259351</v>
      </c>
      <c r="G34">
        <f t="shared" ca="1" si="19"/>
        <v>1765.0129465901186</v>
      </c>
      <c r="H34">
        <f t="shared" ca="1" si="20"/>
        <v>1204.1830197632983</v>
      </c>
      <c r="I34">
        <f t="shared" ca="1" si="21"/>
        <v>895.13583210358297</v>
      </c>
      <c r="J34">
        <f t="shared" ca="1" si="22"/>
        <v>294.70510368384885</v>
      </c>
      <c r="K34">
        <f t="shared" ca="1" si="23"/>
        <v>187.59078918095813</v>
      </c>
      <c r="L34">
        <f t="shared" ca="1" si="24"/>
        <v>252.65173931122882</v>
      </c>
      <c r="M34">
        <f t="shared" ca="1" si="25"/>
        <v>178.68238637844678</v>
      </c>
      <c r="N34">
        <f t="shared" ca="1" si="26"/>
        <v>121.74328575564938</v>
      </c>
      <c r="Z34">
        <f t="shared" ca="1" si="11"/>
        <v>243774.00895766183</v>
      </c>
      <c r="AA34">
        <v>0</v>
      </c>
      <c r="AB34">
        <f t="shared" ca="1" si="16"/>
        <v>7146.1707172930674</v>
      </c>
      <c r="AC34">
        <f t="shared" ca="1" si="12"/>
        <v>45669.706850536117</v>
      </c>
      <c r="AD34">
        <f t="shared" ca="1" si="13"/>
        <v>35767.549783840477</v>
      </c>
      <c r="AE34">
        <f t="shared" ca="1" si="17"/>
        <v>0</v>
      </c>
      <c r="AF34">
        <f t="shared" ca="1" si="18"/>
        <v>-0.14259804748231283</v>
      </c>
    </row>
    <row r="35" spans="5:32" x14ac:dyDescent="0.3">
      <c r="E35">
        <v>21</v>
      </c>
      <c r="F35">
        <f t="shared" ca="1" si="14"/>
        <v>3477.5796797084508</v>
      </c>
      <c r="G35">
        <f t="shared" ca="1" si="19"/>
        <v>1088.9405450985023</v>
      </c>
      <c r="H35">
        <f t="shared" ca="1" si="20"/>
        <v>1015.7452629402156</v>
      </c>
      <c r="I35">
        <f t="shared" ca="1" si="21"/>
        <v>763.98187402575275</v>
      </c>
      <c r="J35">
        <f t="shared" ca="1" si="22"/>
        <v>605.92434547368816</v>
      </c>
      <c r="K35">
        <f t="shared" ca="1" si="23"/>
        <v>208.97332829298526</v>
      </c>
      <c r="L35">
        <f t="shared" ca="1" si="24"/>
        <v>137.73465781107069</v>
      </c>
      <c r="M35">
        <f t="shared" ca="1" si="25"/>
        <v>190.5627823095532</v>
      </c>
      <c r="N35">
        <f t="shared" ca="1" si="26"/>
        <v>137.66034261787831</v>
      </c>
      <c r="Z35">
        <f t="shared" ca="1" si="11"/>
        <v>271050.97512579669</v>
      </c>
      <c r="AA35">
        <v>0</v>
      </c>
      <c r="AB35">
        <f t="shared" ca="1" si="16"/>
        <v>7627.1028182780965</v>
      </c>
      <c r="AC35">
        <f t="shared" ca="1" si="12"/>
        <v>45470.920838931575</v>
      </c>
      <c r="AD35">
        <f t="shared" ca="1" si="13"/>
        <v>36526.092616460963</v>
      </c>
      <c r="AE35">
        <f t="shared" ca="1" si="17"/>
        <v>0</v>
      </c>
      <c r="AF35">
        <f t="shared" ca="1" si="18"/>
        <v>0.28320559686378277</v>
      </c>
    </row>
    <row r="36" spans="5:32" x14ac:dyDescent="0.3">
      <c r="E36">
        <v>22</v>
      </c>
      <c r="F36">
        <f t="shared" ca="1" si="14"/>
        <v>2319.7137290064843</v>
      </c>
      <c r="G36">
        <f t="shared" ca="1" si="19"/>
        <v>1685.7046409073698</v>
      </c>
      <c r="H36">
        <f t="shared" ca="1" si="20"/>
        <v>626.67313712583291</v>
      </c>
      <c r="I36">
        <f t="shared" ca="1" si="21"/>
        <v>644.42942374854658</v>
      </c>
      <c r="J36">
        <f t="shared" ca="1" si="22"/>
        <v>517.14522016726562</v>
      </c>
      <c r="K36">
        <f t="shared" ca="1" si="23"/>
        <v>429.656716441605</v>
      </c>
      <c r="L36">
        <f t="shared" ca="1" si="24"/>
        <v>153.43434498966616</v>
      </c>
      <c r="M36">
        <f t="shared" ca="1" si="25"/>
        <v>103.8864790105379</v>
      </c>
      <c r="N36">
        <f t="shared" ca="1" si="26"/>
        <v>146.81322784322043</v>
      </c>
      <c r="Z36">
        <f t="shared" ca="1" si="11"/>
        <v>271172.64676430449</v>
      </c>
      <c r="AA36">
        <v>0</v>
      </c>
      <c r="AB36">
        <f t="shared" ca="1" si="16"/>
        <v>6627.4569192405279</v>
      </c>
      <c r="AC36">
        <f t="shared" ca="1" si="12"/>
        <v>44165.478663085494</v>
      </c>
      <c r="AD36">
        <f t="shared" ca="1" si="13"/>
        <v>35895.743629765151</v>
      </c>
      <c r="AE36">
        <f t="shared" ca="1" si="17"/>
        <v>0</v>
      </c>
      <c r="AF36">
        <f t="shared" ca="1" si="18"/>
        <v>0.40614400237705323</v>
      </c>
    </row>
    <row r="37" spans="5:32" x14ac:dyDescent="0.3">
      <c r="E37">
        <v>23</v>
      </c>
      <c r="F37">
        <f t="shared" ca="1" si="14"/>
        <v>2058.5565894841634</v>
      </c>
      <c r="G37">
        <f t="shared" ca="1" si="19"/>
        <v>1124.4464710268271</v>
      </c>
      <c r="H37">
        <f t="shared" ca="1" si="20"/>
        <v>970.1042176636372</v>
      </c>
      <c r="I37">
        <f t="shared" ca="1" si="21"/>
        <v>397.58650458059174</v>
      </c>
      <c r="J37">
        <f t="shared" ca="1" si="22"/>
        <v>436.21924492867271</v>
      </c>
      <c r="K37">
        <f t="shared" ca="1" si="23"/>
        <v>366.70405947599755</v>
      </c>
      <c r="L37">
        <f t="shared" ca="1" si="24"/>
        <v>315.46655927880585</v>
      </c>
      <c r="M37">
        <f t="shared" ca="1" si="25"/>
        <v>115.72798098594032</v>
      </c>
      <c r="N37">
        <f t="shared" ca="1" si="26"/>
        <v>80.036138893210506</v>
      </c>
      <c r="Z37">
        <f t="shared" ca="1" si="11"/>
        <v>241067.32251769604</v>
      </c>
      <c r="AA37">
        <v>0</v>
      </c>
      <c r="AB37">
        <f t="shared" ca="1" si="16"/>
        <v>5864.8477663178464</v>
      </c>
      <c r="AC37">
        <f t="shared" ca="1" si="12"/>
        <v>41864.471497126244</v>
      </c>
      <c r="AD37">
        <f t="shared" ca="1" si="13"/>
        <v>34433.85373135288</v>
      </c>
      <c r="AE37">
        <f t="shared" ca="1" si="17"/>
        <v>0</v>
      </c>
      <c r="AF37">
        <f t="shared" ca="1" si="18"/>
        <v>0.16269180007022654</v>
      </c>
    </row>
    <row r="38" spans="5:32" x14ac:dyDescent="0.3">
      <c r="E38">
        <v>24</v>
      </c>
      <c r="F38">
        <f t="shared" ca="1" si="14"/>
        <v>2595.8463042800777</v>
      </c>
      <c r="G38">
        <f t="shared" ca="1" si="19"/>
        <v>997.85446088034007</v>
      </c>
      <c r="H38">
        <f t="shared" ca="1" si="20"/>
        <v>647.10640144702506</v>
      </c>
      <c r="I38">
        <f t="shared" ca="1" si="21"/>
        <v>615.47291902242216</v>
      </c>
      <c r="J38">
        <f t="shared" ca="1" si="22"/>
        <v>269.12936999855162</v>
      </c>
      <c r="K38">
        <f t="shared" ca="1" si="23"/>
        <v>309.32001631023513</v>
      </c>
      <c r="L38">
        <f t="shared" ca="1" si="24"/>
        <v>269.24487268474036</v>
      </c>
      <c r="M38">
        <f t="shared" ca="1" si="25"/>
        <v>237.94091196711207</v>
      </c>
      <c r="N38">
        <f t="shared" ca="1" si="26"/>
        <v>89.159059467998674</v>
      </c>
      <c r="Z38">
        <f t="shared" ca="1" si="11"/>
        <v>236403.27407899313</v>
      </c>
      <c r="AA38">
        <v>0</v>
      </c>
      <c r="AB38">
        <f t="shared" ca="1" si="16"/>
        <v>6031.0743160585025</v>
      </c>
      <c r="AC38">
        <f t="shared" ca="1" si="12"/>
        <v>41546.063042077978</v>
      </c>
      <c r="AD38">
        <f t="shared" ca="1" si="13"/>
        <v>34714.535183717577</v>
      </c>
      <c r="AE38">
        <f t="shared" ca="1" si="17"/>
        <v>0</v>
      </c>
      <c r="AF38">
        <f t="shared" ca="1" si="18"/>
        <v>0.1854124012626131</v>
      </c>
    </row>
    <row r="39" spans="5:32" x14ac:dyDescent="0.3">
      <c r="E39">
        <v>25</v>
      </c>
      <c r="F39">
        <f t="shared" ca="1" si="14"/>
        <v>2537.8375477998275</v>
      </c>
      <c r="G39">
        <f t="shared" ca="1" si="19"/>
        <v>1258.2975992584668</v>
      </c>
      <c r="H39">
        <f t="shared" ca="1" si="20"/>
        <v>574.25411167725792</v>
      </c>
      <c r="I39">
        <f t="shared" ca="1" si="21"/>
        <v>410.55018477900251</v>
      </c>
      <c r="J39">
        <f t="shared" ca="1" si="22"/>
        <v>416.61836364996151</v>
      </c>
      <c r="K39">
        <f t="shared" ca="1" si="23"/>
        <v>190.83775437538807</v>
      </c>
      <c r="L39">
        <f t="shared" ca="1" si="24"/>
        <v>227.11182562117861</v>
      </c>
      <c r="M39">
        <f t="shared" ca="1" si="25"/>
        <v>203.07816681278322</v>
      </c>
      <c r="N39">
        <f t="shared" ca="1" si="26"/>
        <v>183.31424897599243</v>
      </c>
      <c r="Z39">
        <f t="shared" ca="1" si="11"/>
        <v>207592.38017663587</v>
      </c>
      <c r="AA39">
        <v>0</v>
      </c>
      <c r="AB39">
        <f t="shared" ca="1" si="16"/>
        <v>6001.899802949858</v>
      </c>
      <c r="AC39">
        <f t="shared" ca="1" si="12"/>
        <v>40746.233291717173</v>
      </c>
      <c r="AD39">
        <f t="shared" ca="1" si="13"/>
        <v>34028.376798237143</v>
      </c>
      <c r="AE39">
        <f t="shared" ca="1" si="17"/>
        <v>0</v>
      </c>
      <c r="AF39">
        <f t="shared" ca="1" si="18"/>
        <v>-9.3910534008604385E-2</v>
      </c>
    </row>
    <row r="40" spans="5:32" x14ac:dyDescent="0.3">
      <c r="E40">
        <v>26</v>
      </c>
      <c r="F40">
        <f t="shared" ca="1" si="14"/>
        <v>3292.7477987411125</v>
      </c>
      <c r="G40">
        <f t="shared" ca="1" si="19"/>
        <v>1230.17872377084</v>
      </c>
      <c r="H40">
        <f t="shared" ca="1" si="20"/>
        <v>724.13623270302469</v>
      </c>
      <c r="I40">
        <f t="shared" ca="1" si="21"/>
        <v>364.32977811995966</v>
      </c>
      <c r="J40">
        <f t="shared" ca="1" si="22"/>
        <v>277.90458506361375</v>
      </c>
      <c r="K40">
        <f t="shared" ca="1" si="23"/>
        <v>295.42116845491574</v>
      </c>
      <c r="L40">
        <f t="shared" ca="1" si="24"/>
        <v>140.11867486186446</v>
      </c>
      <c r="M40">
        <f t="shared" ca="1" si="25"/>
        <v>171.2992813893143</v>
      </c>
      <c r="N40">
        <f t="shared" ca="1" si="26"/>
        <v>156.45532046146045</v>
      </c>
      <c r="Z40">
        <f t="shared" ca="1" si="11"/>
        <v>180851.04064761204</v>
      </c>
      <c r="AA40">
        <v>0</v>
      </c>
      <c r="AB40">
        <f t="shared" ca="1" si="16"/>
        <v>6652.5915635661058</v>
      </c>
      <c r="AC40">
        <f t="shared" ca="1" si="12"/>
        <v>37166.478980127649</v>
      </c>
      <c r="AD40">
        <f t="shared" ca="1" si="13"/>
        <v>30064.615998367633</v>
      </c>
      <c r="AE40">
        <f t="shared" ca="1" si="17"/>
        <v>0</v>
      </c>
      <c r="AF40">
        <f t="shared" ca="1" si="18"/>
        <v>-0.1783672497984706</v>
      </c>
    </row>
    <row r="41" spans="5:32" x14ac:dyDescent="0.3">
      <c r="E41">
        <v>27</v>
      </c>
      <c r="F41">
        <f t="shared" ca="1" si="14"/>
        <v>3533.8373594240002</v>
      </c>
      <c r="G41">
        <f t="shared" ca="1" si="19"/>
        <v>1596.1101561706746</v>
      </c>
      <c r="H41">
        <f t="shared" ca="1" si="20"/>
        <v>707.95413351166076</v>
      </c>
      <c r="I41">
        <f t="shared" ca="1" si="21"/>
        <v>459.42099085498745</v>
      </c>
      <c r="J41">
        <f t="shared" ca="1" si="22"/>
        <v>246.61763547676327</v>
      </c>
      <c r="K41">
        <f t="shared" ca="1" si="23"/>
        <v>197.06019801721931</v>
      </c>
      <c r="L41">
        <f t="shared" ca="1" si="24"/>
        <v>216.90688399435982</v>
      </c>
      <c r="M41">
        <f t="shared" ca="1" si="25"/>
        <v>105.68462583316096</v>
      </c>
      <c r="N41">
        <f t="shared" ca="1" si="26"/>
        <v>131.97225671871695</v>
      </c>
      <c r="Z41">
        <f t="shared" ca="1" si="11"/>
        <v>172301.99004588765</v>
      </c>
      <c r="AA41">
        <v>0</v>
      </c>
      <c r="AB41">
        <f t="shared" ca="1" si="16"/>
        <v>7195.564240001544</v>
      </c>
      <c r="AC41">
        <f t="shared" ca="1" si="12"/>
        <v>35467.15442222594</v>
      </c>
      <c r="AD41">
        <f t="shared" ca="1" si="13"/>
        <v>27592.786556891639</v>
      </c>
      <c r="AE41">
        <f t="shared" ca="1" si="17"/>
        <v>0</v>
      </c>
      <c r="AF41">
        <f t="shared" ca="1" si="18"/>
        <v>0.27112398683202071</v>
      </c>
    </row>
    <row r="42" spans="5:32" x14ac:dyDescent="0.3">
      <c r="E42">
        <v>28</v>
      </c>
      <c r="F42">
        <f t="shared" ca="1" si="14"/>
        <v>2306.7927877525376</v>
      </c>
      <c r="G42">
        <f t="shared" ca="1" si="19"/>
        <v>1712.9747081718338</v>
      </c>
      <c r="H42">
        <f t="shared" ca="1" si="20"/>
        <v>918.54359107861228</v>
      </c>
      <c r="I42">
        <f t="shared" ca="1" si="21"/>
        <v>449.15441985789852</v>
      </c>
      <c r="J42">
        <f t="shared" ca="1" si="22"/>
        <v>310.9856104480786</v>
      </c>
      <c r="K42">
        <f t="shared" ca="1" si="23"/>
        <v>174.87484083958145</v>
      </c>
      <c r="L42">
        <f t="shared" ca="1" si="24"/>
        <v>144.68737543345571</v>
      </c>
      <c r="M42">
        <f t="shared" ca="1" si="25"/>
        <v>163.60219576855152</v>
      </c>
      <c r="N42">
        <f t="shared" ca="1" si="26"/>
        <v>81.421465744371247</v>
      </c>
      <c r="Z42">
        <f t="shared" ca="1" si="11"/>
        <v>175602.03723803797</v>
      </c>
      <c r="AA42">
        <v>0</v>
      </c>
      <c r="AB42">
        <f t="shared" ca="1" si="16"/>
        <v>6263.0369950949198</v>
      </c>
      <c r="AC42">
        <f t="shared" ca="1" si="12"/>
        <v>34772.413231211613</v>
      </c>
      <c r="AD42">
        <f t="shared" ca="1" si="13"/>
        <v>26694.979525860472</v>
      </c>
      <c r="AE42">
        <f t="shared" ca="1" si="17"/>
        <v>0</v>
      </c>
      <c r="AF42">
        <f t="shared" ca="1" si="18"/>
        <v>-0.27303589659176242</v>
      </c>
    </row>
    <row r="43" spans="5:32" x14ac:dyDescent="0.3">
      <c r="E43">
        <v>29</v>
      </c>
      <c r="F43">
        <f t="shared" ca="1" si="14"/>
        <v>3849.7680216450626</v>
      </c>
      <c r="G43">
        <f t="shared" ca="1" si="19"/>
        <v>1118.1832383642486</v>
      </c>
      <c r="H43">
        <f t="shared" ca="1" si="20"/>
        <v>985.79783719059515</v>
      </c>
      <c r="I43">
        <f t="shared" ca="1" si="21"/>
        <v>582.76079513604452</v>
      </c>
      <c r="J43">
        <f t="shared" ca="1" si="22"/>
        <v>304.0360893937696</v>
      </c>
      <c r="K43">
        <f t="shared" ca="1" si="23"/>
        <v>220.5177217978474</v>
      </c>
      <c r="L43">
        <f t="shared" ca="1" si="24"/>
        <v>128.3982356914683</v>
      </c>
      <c r="M43">
        <f t="shared" ca="1" si="25"/>
        <v>109.13057199935457</v>
      </c>
      <c r="N43">
        <f t="shared" ca="1" si="26"/>
        <v>126.04227410997137</v>
      </c>
      <c r="Z43">
        <f t="shared" ca="1" si="11"/>
        <v>189140.37409440387</v>
      </c>
      <c r="AA43">
        <v>0</v>
      </c>
      <c r="AB43">
        <f t="shared" ca="1" si="16"/>
        <v>7424.6347853283614</v>
      </c>
      <c r="AC43">
        <f t="shared" ca="1" si="12"/>
        <v>36178.762869413382</v>
      </c>
      <c r="AD43">
        <f t="shared" ca="1" si="13"/>
        <v>27965.667934028101</v>
      </c>
      <c r="AE43">
        <f t="shared" ca="1" si="17"/>
        <v>0</v>
      </c>
      <c r="AF43">
        <f t="shared" ca="1" si="18"/>
        <v>-0.51733487840149084</v>
      </c>
    </row>
    <row r="44" spans="5:32" x14ac:dyDescent="0.3">
      <c r="E44">
        <v>30</v>
      </c>
      <c r="F44">
        <f t="shared" ca="1" si="14"/>
        <v>4845.8557158515605</v>
      </c>
      <c r="G44">
        <f t="shared" ca="1" si="19"/>
        <v>1866.1173627078276</v>
      </c>
      <c r="H44">
        <f t="shared" ca="1" si="20"/>
        <v>643.50198091288837</v>
      </c>
      <c r="I44">
        <f t="shared" ca="1" si="21"/>
        <v>625.42957898164434</v>
      </c>
      <c r="J44">
        <f t="shared" ca="1" si="22"/>
        <v>394.47527480910065</v>
      </c>
      <c r="K44">
        <f t="shared" ca="1" si="23"/>
        <v>215.58986501285233</v>
      </c>
      <c r="L44">
        <f t="shared" ca="1" si="24"/>
        <v>161.91057719685992</v>
      </c>
      <c r="M44">
        <f t="shared" ca="1" si="25"/>
        <v>96.844474942890415</v>
      </c>
      <c r="N44">
        <f t="shared" ca="1" si="26"/>
        <v>84.076288860938917</v>
      </c>
      <c r="Z44">
        <f t="shared" ca="1" si="11"/>
        <v>211632.38013079518</v>
      </c>
      <c r="AA44">
        <v>0</v>
      </c>
      <c r="AB44">
        <f t="shared" ca="1" si="16"/>
        <v>8933.8011192765644</v>
      </c>
      <c r="AC44">
        <f t="shared" ca="1" si="12"/>
        <v>37068.279085607006</v>
      </c>
      <c r="AD44">
        <f t="shared" ca="1" si="13"/>
        <v>27768.565236919432</v>
      </c>
      <c r="AE44">
        <f t="shared" ca="1" si="17"/>
        <v>0</v>
      </c>
      <c r="AF44">
        <f t="shared" ca="1" si="18"/>
        <v>-0.37417299759841444</v>
      </c>
    </row>
    <row r="45" spans="5:32" x14ac:dyDescent="0.3">
      <c r="E45">
        <v>31</v>
      </c>
      <c r="F45">
        <f t="shared" ca="1" si="14"/>
        <v>4286.5722712062843</v>
      </c>
      <c r="G45">
        <f t="shared" ca="1" si="19"/>
        <v>2348.9559468737511</v>
      </c>
      <c r="H45">
        <f t="shared" ca="1" si="20"/>
        <v>1073.9297266475789</v>
      </c>
      <c r="I45">
        <f t="shared" ca="1" si="21"/>
        <v>408.26339621841646</v>
      </c>
      <c r="J45">
        <f t="shared" ca="1" si="22"/>
        <v>423.35810353359255</v>
      </c>
      <c r="K45">
        <f t="shared" ca="1" si="23"/>
        <v>279.71965899369513</v>
      </c>
      <c r="L45">
        <f t="shared" ca="1" si="24"/>
        <v>158.29240025444875</v>
      </c>
      <c r="M45">
        <f t="shared" ca="1" si="25"/>
        <v>122.12118610421159</v>
      </c>
      <c r="N45">
        <f t="shared" ca="1" si="26"/>
        <v>74.610843695867104</v>
      </c>
      <c r="Z45">
        <f t="shared" ca="1" si="11"/>
        <v>204970.93003434807</v>
      </c>
      <c r="AA45">
        <v>0</v>
      </c>
      <c r="AB45">
        <f t="shared" ca="1" si="16"/>
        <v>9175.8235335278478</v>
      </c>
      <c r="AC45">
        <f t="shared" ca="1" si="12"/>
        <v>40222.902658214844</v>
      </c>
      <c r="AD45">
        <f t="shared" ca="1" si="13"/>
        <v>29613.532066989348</v>
      </c>
      <c r="AE45">
        <f t="shared" ca="1" si="17"/>
        <v>0</v>
      </c>
      <c r="AF45">
        <f t="shared" ca="1" si="18"/>
        <v>0.29051423854850184</v>
      </c>
    </row>
    <row r="46" spans="5:32" x14ac:dyDescent="0.3">
      <c r="E46">
        <v>32</v>
      </c>
      <c r="F46">
        <f t="shared" ca="1" si="14"/>
        <v>2281.3474808191736</v>
      </c>
      <c r="G46">
        <f t="shared" ca="1" si="19"/>
        <v>2077.8516775101107</v>
      </c>
      <c r="H46">
        <f t="shared" ca="1" si="20"/>
        <v>1351.7979460160516</v>
      </c>
      <c r="I46">
        <f t="shared" ca="1" si="21"/>
        <v>681.34397485313912</v>
      </c>
      <c r="J46">
        <f t="shared" ca="1" si="22"/>
        <v>276.35664025779181</v>
      </c>
      <c r="K46">
        <f t="shared" ca="1" si="23"/>
        <v>300.20027087868061</v>
      </c>
      <c r="L46">
        <f t="shared" ca="1" si="24"/>
        <v>205.3783753602161</v>
      </c>
      <c r="M46">
        <f t="shared" ca="1" si="25"/>
        <v>119.39217316761433</v>
      </c>
      <c r="N46">
        <f t="shared" ca="1" si="26"/>
        <v>94.084507492537455</v>
      </c>
      <c r="Z46">
        <f t="shared" ca="1" si="11"/>
        <v>221474.48434387214</v>
      </c>
      <c r="AA46">
        <v>0</v>
      </c>
      <c r="AB46">
        <f t="shared" ca="1" si="16"/>
        <v>7387.7530463553148</v>
      </c>
      <c r="AC46">
        <f t="shared" ca="1" si="12"/>
        <v>42966.628863858168</v>
      </c>
      <c r="AD46">
        <f t="shared" ca="1" si="13"/>
        <v>32584.051011186897</v>
      </c>
      <c r="AE46">
        <f t="shared" ca="1" si="17"/>
        <v>0</v>
      </c>
      <c r="AF46">
        <f t="shared" ca="1" si="18"/>
        <v>-9.8629429026211649E-2</v>
      </c>
    </row>
    <row r="47" spans="5:32" x14ac:dyDescent="0.3">
      <c r="E47">
        <v>33</v>
      </c>
      <c r="F47">
        <f t="shared" ca="1" si="14"/>
        <v>3319.1064613623557</v>
      </c>
      <c r="G47">
        <f t="shared" ca="1" si="19"/>
        <v>1105.8490071064675</v>
      </c>
      <c r="H47">
        <f t="shared" ca="1" si="20"/>
        <v>1195.7804630276196</v>
      </c>
      <c r="I47">
        <f t="shared" ca="1" si="21"/>
        <v>857.6346877109346</v>
      </c>
      <c r="J47">
        <f t="shared" ca="1" si="22"/>
        <v>461.2069891506211</v>
      </c>
      <c r="K47">
        <f t="shared" ca="1" si="23"/>
        <v>195.96256117943494</v>
      </c>
      <c r="L47">
        <f t="shared" ca="1" si="24"/>
        <v>220.41584112309354</v>
      </c>
      <c r="M47">
        <f t="shared" ca="1" si="25"/>
        <v>154.90680864320947</v>
      </c>
      <c r="N47">
        <f t="shared" ca="1" si="26"/>
        <v>91.982023506987119</v>
      </c>
      <c r="Z47">
        <f t="shared" ref="Z47:Z78" ca="1" si="27">SUMPRODUCT(F47:Y47,fecundity,pmature)</f>
        <v>261984.16178628348</v>
      </c>
      <c r="AA47">
        <v>0</v>
      </c>
      <c r="AB47">
        <f t="shared" ca="1" si="16"/>
        <v>7602.844842810724</v>
      </c>
      <c r="AC47">
        <f t="shared" ref="AC47:AC78" ca="1" si="28">SUMPRODUCT(F47:Y47,Weight)</f>
        <v>44233.13957679709</v>
      </c>
      <c r="AD47">
        <f t="shared" ref="AD47:AD78" ca="1" si="29">SUMPRODUCT(F47:Y47,Weight,vul)</f>
        <v>34875.768262101563</v>
      </c>
      <c r="AE47">
        <f t="shared" ca="1" si="17"/>
        <v>0</v>
      </c>
      <c r="AF47">
        <f t="shared" ca="1" si="18"/>
        <v>0.18886645457331258</v>
      </c>
    </row>
    <row r="48" spans="5:32" x14ac:dyDescent="0.3">
      <c r="E48">
        <v>34</v>
      </c>
      <c r="F48">
        <f t="shared" ref="F48:F79" ca="1" si="30">Z47*maxsj/(1+sjscale*EXP(AF47)*Z47)</f>
        <v>2538.7434514706965</v>
      </c>
      <c r="G48">
        <f t="shared" ca="1" si="19"/>
        <v>1608.8871229122292</v>
      </c>
      <c r="H48">
        <f t="shared" ca="1" si="20"/>
        <v>636.40376840611657</v>
      </c>
      <c r="I48">
        <f t="shared" ca="1" si="21"/>
        <v>758.65095593757599</v>
      </c>
      <c r="J48">
        <f t="shared" ca="1" si="22"/>
        <v>580.53953173292814</v>
      </c>
      <c r="K48">
        <f t="shared" ca="1" si="23"/>
        <v>327.03865101089553</v>
      </c>
      <c r="L48">
        <f t="shared" ca="1" si="24"/>
        <v>143.88145828308211</v>
      </c>
      <c r="M48">
        <f t="shared" ca="1" si="25"/>
        <v>166.24882957079396</v>
      </c>
      <c r="N48">
        <f t="shared" ca="1" si="26"/>
        <v>119.34318084660727</v>
      </c>
      <c r="Z48">
        <f t="shared" ca="1" si="27"/>
        <v>283993.85712415312</v>
      </c>
      <c r="AA48">
        <v>0</v>
      </c>
      <c r="AB48">
        <f t="shared" ca="1" si="16"/>
        <v>6879.7369501709254</v>
      </c>
      <c r="AC48">
        <f t="shared" ca="1" si="28"/>
        <v>44827.545794345002</v>
      </c>
      <c r="AD48">
        <f t="shared" ca="1" si="29"/>
        <v>36313.277086128837</v>
      </c>
      <c r="AE48">
        <f t="shared" ca="1" si="17"/>
        <v>0</v>
      </c>
      <c r="AF48">
        <f t="shared" ca="1" si="18"/>
        <v>0.2135582897827033</v>
      </c>
    </row>
    <row r="49" spans="5:32" x14ac:dyDescent="0.3">
      <c r="E49">
        <v>35</v>
      </c>
      <c r="F49">
        <f t="shared" ca="1" si="30"/>
        <v>2485.2942123841221</v>
      </c>
      <c r="G49">
        <f t="shared" ca="1" si="19"/>
        <v>1230.6178470010307</v>
      </c>
      <c r="H49">
        <f t="shared" ca="1" si="20"/>
        <v>925.89659291780652</v>
      </c>
      <c r="I49">
        <f t="shared" ca="1" si="21"/>
        <v>403.76000628170857</v>
      </c>
      <c r="J49">
        <f t="shared" ca="1" si="22"/>
        <v>513.53668061661278</v>
      </c>
      <c r="K49">
        <f t="shared" ca="1" si="23"/>
        <v>411.65652252166899</v>
      </c>
      <c r="L49">
        <f t="shared" ca="1" si="24"/>
        <v>240.12136675073077</v>
      </c>
      <c r="M49">
        <f t="shared" ca="1" si="25"/>
        <v>108.52270832541012</v>
      </c>
      <c r="N49">
        <f t="shared" ca="1" si="26"/>
        <v>128.08129162806682</v>
      </c>
      <c r="Z49">
        <f t="shared" ca="1" si="27"/>
        <v>251693.63681916037</v>
      </c>
      <c r="AA49">
        <v>0</v>
      </c>
      <c r="AB49">
        <f t="shared" ca="1" si="16"/>
        <v>6447.4872284271578</v>
      </c>
      <c r="AC49">
        <f t="shared" ca="1" si="28"/>
        <v>43791.09936910127</v>
      </c>
      <c r="AD49">
        <f t="shared" ca="1" si="29"/>
        <v>35965.365380251511</v>
      </c>
      <c r="AE49">
        <f t="shared" ca="1" si="17"/>
        <v>0</v>
      </c>
      <c r="AF49">
        <f t="shared" ca="1" si="18"/>
        <v>-0.16288538238300077</v>
      </c>
    </row>
    <row r="50" spans="5:32" x14ac:dyDescent="0.3">
      <c r="E50">
        <v>36</v>
      </c>
      <c r="F50">
        <f t="shared" ca="1" si="30"/>
        <v>3550.9202363615486</v>
      </c>
      <c r="G50">
        <f t="shared" ca="1" si="19"/>
        <v>1204.7091292491602</v>
      </c>
      <c r="H50">
        <f t="shared" ca="1" si="20"/>
        <v>708.20684403243911</v>
      </c>
      <c r="I50">
        <f t="shared" ca="1" si="21"/>
        <v>587.42583361659592</v>
      </c>
      <c r="J50">
        <f t="shared" ca="1" si="22"/>
        <v>273.30826089239429</v>
      </c>
      <c r="K50">
        <f t="shared" ca="1" si="23"/>
        <v>364.14526931338889</v>
      </c>
      <c r="L50">
        <f t="shared" ca="1" si="24"/>
        <v>302.25028911479626</v>
      </c>
      <c r="M50">
        <f t="shared" ca="1" si="25"/>
        <v>181.11173849321776</v>
      </c>
      <c r="N50">
        <f t="shared" ca="1" si="26"/>
        <v>83.607979010616432</v>
      </c>
      <c r="Z50">
        <f t="shared" ca="1" si="27"/>
        <v>240899.5036085794</v>
      </c>
      <c r="AA50">
        <v>0</v>
      </c>
      <c r="AB50">
        <f t="shared" ca="1" si="16"/>
        <v>7255.6855800841577</v>
      </c>
      <c r="AC50">
        <f t="shared" ca="1" si="28"/>
        <v>42563.20134361193</v>
      </c>
      <c r="AD50">
        <f t="shared" ca="1" si="29"/>
        <v>34804.838344555727</v>
      </c>
      <c r="AE50">
        <f t="shared" ca="1" si="17"/>
        <v>0</v>
      </c>
      <c r="AF50">
        <f t="shared" ca="1" si="18"/>
        <v>9.3072412076832589E-2</v>
      </c>
    </row>
    <row r="51" spans="5:32" x14ac:dyDescent="0.3">
      <c r="E51">
        <v>37</v>
      </c>
      <c r="F51">
        <f t="shared" ca="1" si="30"/>
        <v>2775.3509568102295</v>
      </c>
      <c r="G51">
        <f t="shared" ca="1" si="19"/>
        <v>1721.2553767936636</v>
      </c>
      <c r="H51">
        <f t="shared" ca="1" si="20"/>
        <v>693.29666596481673</v>
      </c>
      <c r="I51">
        <f t="shared" ca="1" si="21"/>
        <v>449.31474952048438</v>
      </c>
      <c r="J51">
        <f t="shared" ca="1" si="22"/>
        <v>397.63307531999624</v>
      </c>
      <c r="K51">
        <f t="shared" ca="1" si="23"/>
        <v>193.80097668726353</v>
      </c>
      <c r="L51">
        <f t="shared" ca="1" si="24"/>
        <v>267.3661339204545</v>
      </c>
      <c r="M51">
        <f t="shared" ca="1" si="25"/>
        <v>227.97252931882974</v>
      </c>
      <c r="N51">
        <f t="shared" ca="1" si="26"/>
        <v>139.531962150374</v>
      </c>
      <c r="Z51">
        <f t="shared" ca="1" si="27"/>
        <v>217883.69345874127</v>
      </c>
      <c r="AA51">
        <v>0</v>
      </c>
      <c r="AB51">
        <f t="shared" ca="1" si="16"/>
        <v>6865.5224264861117</v>
      </c>
      <c r="AC51">
        <f t="shared" ca="1" si="28"/>
        <v>42935.012316459834</v>
      </c>
      <c r="AD51">
        <f t="shared" ca="1" si="29"/>
        <v>34933.819207235967</v>
      </c>
      <c r="AE51">
        <f t="shared" ca="1" si="17"/>
        <v>0</v>
      </c>
      <c r="AF51">
        <f t="shared" ca="1" si="18"/>
        <v>-0.10185567897438295</v>
      </c>
    </row>
    <row r="52" spans="5:32" x14ac:dyDescent="0.3">
      <c r="E52">
        <v>38</v>
      </c>
      <c r="F52">
        <f t="shared" ca="1" si="30"/>
        <v>3326.3670708695968</v>
      </c>
      <c r="G52">
        <f t="shared" ca="1" si="19"/>
        <v>1345.3097898346177</v>
      </c>
      <c r="H52">
        <f t="shared" ca="1" si="20"/>
        <v>990.56326961580817</v>
      </c>
      <c r="I52">
        <f t="shared" ca="1" si="21"/>
        <v>439.85513616005107</v>
      </c>
      <c r="J52">
        <f t="shared" ca="1" si="22"/>
        <v>304.14461777837693</v>
      </c>
      <c r="K52">
        <f t="shared" ca="1" si="23"/>
        <v>281.95883325501046</v>
      </c>
      <c r="L52">
        <f t="shared" ca="1" si="24"/>
        <v>142.29435956859379</v>
      </c>
      <c r="M52">
        <f t="shared" ca="1" si="25"/>
        <v>201.66112655360612</v>
      </c>
      <c r="N52">
        <f t="shared" ca="1" si="26"/>
        <v>175.63441550991004</v>
      </c>
      <c r="Z52">
        <f t="shared" ca="1" si="27"/>
        <v>196000.16429202439</v>
      </c>
      <c r="AA52">
        <v>0</v>
      </c>
      <c r="AB52">
        <f t="shared" ca="1" si="16"/>
        <v>7207.7886191455709</v>
      </c>
      <c r="AC52">
        <f t="shared" ca="1" si="28"/>
        <v>41503.77224249352</v>
      </c>
      <c r="AD52">
        <f t="shared" ca="1" si="29"/>
        <v>33305.93411538293</v>
      </c>
      <c r="AE52">
        <f t="shared" ca="1" si="17"/>
        <v>0</v>
      </c>
      <c r="AF52">
        <f t="shared" ca="1" si="18"/>
        <v>0.12999848877619471</v>
      </c>
    </row>
    <row r="53" spans="5:32" x14ac:dyDescent="0.3">
      <c r="E53">
        <v>39</v>
      </c>
      <c r="F53">
        <f t="shared" ca="1" si="30"/>
        <v>2654.889709482406</v>
      </c>
      <c r="G53">
        <f t="shared" ca="1" si="19"/>
        <v>1612.4065945762684</v>
      </c>
      <c r="H53">
        <f t="shared" ca="1" si="20"/>
        <v>774.21077780283531</v>
      </c>
      <c r="I53">
        <f t="shared" ca="1" si="21"/>
        <v>628.452959925409</v>
      </c>
      <c r="J53">
        <f t="shared" ca="1" si="22"/>
        <v>297.7413325692653</v>
      </c>
      <c r="K53">
        <f t="shared" ca="1" si="23"/>
        <v>215.66682173149127</v>
      </c>
      <c r="L53">
        <f t="shared" ca="1" si="24"/>
        <v>207.02244275823804</v>
      </c>
      <c r="M53">
        <f t="shared" ca="1" si="25"/>
        <v>107.32563781381452</v>
      </c>
      <c r="N53">
        <f t="shared" ca="1" si="26"/>
        <v>155.36360542711736</v>
      </c>
      <c r="Z53">
        <f t="shared" ca="1" si="27"/>
        <v>202929.89164497278</v>
      </c>
      <c r="AA53">
        <v>0</v>
      </c>
      <c r="AB53">
        <f t="shared" ca="1" si="16"/>
        <v>6653.0798820868449</v>
      </c>
      <c r="AC53">
        <f t="shared" ca="1" si="28"/>
        <v>38933.640151450578</v>
      </c>
      <c r="AD53">
        <f t="shared" ca="1" si="29"/>
        <v>30793.751194576536</v>
      </c>
      <c r="AE53">
        <f t="shared" ca="1" si="17"/>
        <v>0</v>
      </c>
      <c r="AF53">
        <f t="shared" ca="1" si="18"/>
        <v>0.42966730226958771</v>
      </c>
    </row>
    <row r="54" spans="5:32" x14ac:dyDescent="0.3">
      <c r="E54">
        <v>40</v>
      </c>
      <c r="F54">
        <f t="shared" ca="1" si="30"/>
        <v>1994.4464820719675</v>
      </c>
      <c r="G54">
        <f t="shared" ca="1" si="19"/>
        <v>1286.9180052107133</v>
      </c>
      <c r="H54">
        <f t="shared" ca="1" si="20"/>
        <v>927.92200960254331</v>
      </c>
      <c r="I54">
        <f t="shared" ca="1" si="21"/>
        <v>491.19028520516042</v>
      </c>
      <c r="J54">
        <f t="shared" ca="1" si="22"/>
        <v>425.40465340207805</v>
      </c>
      <c r="K54">
        <f t="shared" ca="1" si="23"/>
        <v>211.12629696476449</v>
      </c>
      <c r="L54">
        <f t="shared" ca="1" si="24"/>
        <v>158.34890413373981</v>
      </c>
      <c r="M54">
        <f t="shared" ca="1" si="25"/>
        <v>156.14684783124591</v>
      </c>
      <c r="N54">
        <f t="shared" ca="1" si="26"/>
        <v>82.685732895014482</v>
      </c>
      <c r="Z54">
        <f t="shared" ca="1" si="27"/>
        <v>207198.8379887827</v>
      </c>
      <c r="AA54">
        <v>0</v>
      </c>
      <c r="AB54">
        <f t="shared" ca="1" si="16"/>
        <v>5734.1892173172282</v>
      </c>
      <c r="AC54">
        <f t="shared" ca="1" si="28"/>
        <v>36767.715973583443</v>
      </c>
      <c r="AD54">
        <f t="shared" ca="1" si="29"/>
        <v>29237.114400461771</v>
      </c>
      <c r="AE54">
        <f t="shared" ca="1" si="17"/>
        <v>0</v>
      </c>
      <c r="AF54">
        <f t="shared" ca="1" si="18"/>
        <v>0.17974807007394397</v>
      </c>
    </row>
    <row r="55" spans="5:32" x14ac:dyDescent="0.3">
      <c r="E55">
        <v>41</v>
      </c>
      <c r="F55">
        <f t="shared" ca="1" si="30"/>
        <v>2538.1267774050029</v>
      </c>
      <c r="G55">
        <f t="shared" ca="1" si="19"/>
        <v>966.77804695245879</v>
      </c>
      <c r="H55">
        <f t="shared" ca="1" si="20"/>
        <v>740.60695708245976</v>
      </c>
      <c r="I55">
        <f t="shared" ca="1" si="21"/>
        <v>588.71083897632309</v>
      </c>
      <c r="J55">
        <f t="shared" ca="1" si="22"/>
        <v>332.49049070748259</v>
      </c>
      <c r="K55">
        <f t="shared" ca="1" si="23"/>
        <v>301.65146507989738</v>
      </c>
      <c r="L55">
        <f t="shared" ca="1" si="24"/>
        <v>155.01511771619599</v>
      </c>
      <c r="M55">
        <f t="shared" ca="1" si="25"/>
        <v>119.43479126507268</v>
      </c>
      <c r="N55">
        <f t="shared" ca="1" si="26"/>
        <v>120.29853085588654</v>
      </c>
      <c r="Z55">
        <f t="shared" ca="1" si="27"/>
        <v>213237.89357568295</v>
      </c>
      <c r="AA55">
        <v>0</v>
      </c>
      <c r="AB55">
        <f t="shared" ca="1" si="16"/>
        <v>5863.1130160407802</v>
      </c>
      <c r="AC55">
        <f t="shared" ca="1" si="28"/>
        <v>36853.124294665657</v>
      </c>
      <c r="AD55">
        <f t="shared" ca="1" si="29"/>
        <v>29950.424636813521</v>
      </c>
      <c r="AE55">
        <f t="shared" ca="1" si="17"/>
        <v>0</v>
      </c>
      <c r="AF55">
        <f t="shared" ca="1" si="18"/>
        <v>5.1415777833813625E-2</v>
      </c>
    </row>
    <row r="56" spans="5:32" x14ac:dyDescent="0.3">
      <c r="E56">
        <v>42</v>
      </c>
      <c r="F56">
        <f t="shared" ca="1" si="30"/>
        <v>2872.7136013441477</v>
      </c>
      <c r="G56">
        <f t="shared" ca="1" si="19"/>
        <v>1230.3189234880676</v>
      </c>
      <c r="H56">
        <f t="shared" ca="1" si="20"/>
        <v>556.36998210336583</v>
      </c>
      <c r="I56">
        <f t="shared" ca="1" si="21"/>
        <v>469.87067721614864</v>
      </c>
      <c r="J56">
        <f t="shared" ca="1" si="22"/>
        <v>398.50290535427507</v>
      </c>
      <c r="K56">
        <f t="shared" ca="1" si="23"/>
        <v>235.76668201663867</v>
      </c>
      <c r="L56">
        <f t="shared" ca="1" si="24"/>
        <v>221.48135045643929</v>
      </c>
      <c r="M56">
        <f t="shared" ca="1" si="25"/>
        <v>116.92028011591189</v>
      </c>
      <c r="N56">
        <f t="shared" ca="1" si="26"/>
        <v>92.014857307882366</v>
      </c>
      <c r="Z56">
        <f t="shared" ca="1" si="27"/>
        <v>207914.17273722935</v>
      </c>
      <c r="AA56">
        <v>0</v>
      </c>
      <c r="AB56">
        <f t="shared" ca="1" si="16"/>
        <v>6193.9592594028763</v>
      </c>
      <c r="AC56">
        <f t="shared" ca="1" si="28"/>
        <v>35675.780524959693</v>
      </c>
      <c r="AD56">
        <f t="shared" ca="1" si="29"/>
        <v>28827.630298707005</v>
      </c>
      <c r="AE56">
        <f t="shared" ca="1" si="17"/>
        <v>0</v>
      </c>
      <c r="AF56">
        <f t="shared" ca="1" si="18"/>
        <v>0.36019923376242236</v>
      </c>
    </row>
    <row r="57" spans="5:32" x14ac:dyDescent="0.3">
      <c r="E57">
        <v>43</v>
      </c>
      <c r="F57">
        <f t="shared" ca="1" si="30"/>
        <v>2134.5112647851479</v>
      </c>
      <c r="G57">
        <f t="shared" ca="1" si="19"/>
        <v>1392.5048728688043</v>
      </c>
      <c r="H57">
        <f t="shared" ca="1" si="20"/>
        <v>708.03481688506872</v>
      </c>
      <c r="I57">
        <f t="shared" ca="1" si="21"/>
        <v>352.98337096843943</v>
      </c>
      <c r="J57">
        <f t="shared" ca="1" si="22"/>
        <v>318.05908370398913</v>
      </c>
      <c r="K57">
        <f t="shared" ca="1" si="23"/>
        <v>282.57562365001985</v>
      </c>
      <c r="L57">
        <f t="shared" ca="1" si="24"/>
        <v>173.1068109079074</v>
      </c>
      <c r="M57">
        <f t="shared" ca="1" si="25"/>
        <v>167.05249086239124</v>
      </c>
      <c r="N57">
        <f t="shared" ca="1" si="26"/>
        <v>90.077629619548219</v>
      </c>
      <c r="Z57">
        <f t="shared" ca="1" si="27"/>
        <v>188077.37783894772</v>
      </c>
      <c r="AA57">
        <v>0</v>
      </c>
      <c r="AB57">
        <f t="shared" ca="1" si="16"/>
        <v>5618.9059642513166</v>
      </c>
      <c r="AC57">
        <f t="shared" ca="1" si="28"/>
        <v>35380.620261287251</v>
      </c>
      <c r="AD57">
        <f t="shared" ca="1" si="29"/>
        <v>28534.422457103887</v>
      </c>
      <c r="AE57">
        <f t="shared" ca="1" si="17"/>
        <v>0</v>
      </c>
      <c r="AF57">
        <f t="shared" ca="1" si="18"/>
        <v>-0.16775423618563043</v>
      </c>
    </row>
    <row r="58" spans="5:32" x14ac:dyDescent="0.3">
      <c r="E58">
        <v>44</v>
      </c>
      <c r="F58">
        <f t="shared" ca="1" si="30"/>
        <v>3508.2407069521369</v>
      </c>
      <c r="G58">
        <f t="shared" ca="1" si="19"/>
        <v>1034.6723516106586</v>
      </c>
      <c r="H58">
        <f t="shared" ca="1" si="20"/>
        <v>801.3710216518441</v>
      </c>
      <c r="I58">
        <f t="shared" ca="1" si="21"/>
        <v>449.20560861725426</v>
      </c>
      <c r="J58">
        <f t="shared" ca="1" si="22"/>
        <v>238.93716500491726</v>
      </c>
      <c r="K58">
        <f t="shared" ca="1" si="23"/>
        <v>225.53347222226074</v>
      </c>
      <c r="L58">
        <f t="shared" ca="1" si="24"/>
        <v>207.47530835131269</v>
      </c>
      <c r="M58">
        <f t="shared" ca="1" si="25"/>
        <v>130.56595459534384</v>
      </c>
      <c r="N58">
        <f t="shared" ca="1" si="26"/>
        <v>128.70044772393231</v>
      </c>
      <c r="Z58">
        <f t="shared" ca="1" si="27"/>
        <v>176371.49391152832</v>
      </c>
      <c r="AA58">
        <v>0</v>
      </c>
      <c r="AB58">
        <f t="shared" ca="1" si="16"/>
        <v>6724.70203672966</v>
      </c>
      <c r="AC58">
        <f t="shared" ca="1" si="28"/>
        <v>35496.742364378057</v>
      </c>
      <c r="AD58">
        <f t="shared" ca="1" si="29"/>
        <v>28364.759577813369</v>
      </c>
      <c r="AE58">
        <f t="shared" ca="1" si="17"/>
        <v>0</v>
      </c>
      <c r="AF58">
        <f t="shared" ca="1" si="18"/>
        <v>-0.17234748023998728</v>
      </c>
    </row>
    <row r="59" spans="5:32" x14ac:dyDescent="0.3">
      <c r="E59">
        <v>45</v>
      </c>
      <c r="F59">
        <f t="shared" ca="1" si="30"/>
        <v>3507.989457453044</v>
      </c>
      <c r="G59">
        <f t="shared" ca="1" si="19"/>
        <v>1700.5671144320604</v>
      </c>
      <c r="H59">
        <f t="shared" ca="1" si="20"/>
        <v>595.44239710769682</v>
      </c>
      <c r="I59">
        <f t="shared" ca="1" si="21"/>
        <v>508.42183028942918</v>
      </c>
      <c r="J59">
        <f t="shared" ca="1" si="22"/>
        <v>304.07073945959854</v>
      </c>
      <c r="K59">
        <f t="shared" ca="1" si="23"/>
        <v>169.4286729337841</v>
      </c>
      <c r="L59">
        <f t="shared" ca="1" si="24"/>
        <v>165.59328822648243</v>
      </c>
      <c r="M59">
        <f t="shared" ca="1" si="25"/>
        <v>156.48842207753384</v>
      </c>
      <c r="N59">
        <f t="shared" ca="1" si="26"/>
        <v>100.59051934619464</v>
      </c>
      <c r="Z59">
        <f t="shared" ca="1" si="27"/>
        <v>182215.28277813835</v>
      </c>
      <c r="AA59">
        <v>0</v>
      </c>
      <c r="AB59">
        <f t="shared" ca="1" si="16"/>
        <v>7208.5924413258235</v>
      </c>
      <c r="AC59">
        <f t="shared" ca="1" si="28"/>
        <v>34952.473165425843</v>
      </c>
      <c r="AD59">
        <f t="shared" ca="1" si="29"/>
        <v>27050.415444398004</v>
      </c>
      <c r="AE59">
        <f t="shared" ca="1" si="17"/>
        <v>0</v>
      </c>
      <c r="AF59">
        <f t="shared" ca="1" si="18"/>
        <v>2.3626762830039481E-2</v>
      </c>
    </row>
    <row r="60" spans="5:32" x14ac:dyDescent="0.3">
      <c r="E60">
        <v>46</v>
      </c>
      <c r="F60">
        <f t="shared" ca="1" si="30"/>
        <v>2925.4957733115793</v>
      </c>
      <c r="G60">
        <f t="shared" ca="1" si="19"/>
        <v>1700.4453250021538</v>
      </c>
      <c r="H60">
        <f t="shared" ca="1" si="20"/>
        <v>978.65740539375793</v>
      </c>
      <c r="I60">
        <f t="shared" ca="1" si="21"/>
        <v>377.77247391027328</v>
      </c>
      <c r="J60">
        <f t="shared" ca="1" si="22"/>
        <v>344.15465641532757</v>
      </c>
      <c r="K60">
        <f t="shared" ca="1" si="23"/>
        <v>215.6144351322406</v>
      </c>
      <c r="L60">
        <f t="shared" ca="1" si="24"/>
        <v>124.3994995266397</v>
      </c>
      <c r="M60">
        <f t="shared" ca="1" si="25"/>
        <v>124.89887392919999</v>
      </c>
      <c r="N60">
        <f t="shared" ca="1" si="26"/>
        <v>120.56168621622436</v>
      </c>
      <c r="Z60">
        <f t="shared" ca="1" si="27"/>
        <v>172579.38646368927</v>
      </c>
      <c r="AA60">
        <v>0</v>
      </c>
      <c r="AB60">
        <f t="shared" ca="1" si="16"/>
        <v>6912.0001288373969</v>
      </c>
      <c r="AC60">
        <f t="shared" ca="1" si="28"/>
        <v>35689.925833931389</v>
      </c>
      <c r="AD60">
        <f t="shared" ca="1" si="29"/>
        <v>27290.918867249289</v>
      </c>
      <c r="AE60">
        <f t="shared" ca="1" si="17"/>
        <v>0</v>
      </c>
      <c r="AF60">
        <f t="shared" ca="1" si="18"/>
        <v>-0.22942984585919121</v>
      </c>
    </row>
    <row r="61" spans="5:32" x14ac:dyDescent="0.3">
      <c r="E61">
        <v>47</v>
      </c>
      <c r="F61">
        <f t="shared" ca="1" si="30"/>
        <v>3692.8768301189225</v>
      </c>
      <c r="G61">
        <f t="shared" ca="1" si="19"/>
        <v>1418.0902398301532</v>
      </c>
      <c r="H61">
        <f t="shared" ca="1" si="20"/>
        <v>978.58731693534583</v>
      </c>
      <c r="I61">
        <f t="shared" ca="1" si="21"/>
        <v>620.89940343858359</v>
      </c>
      <c r="J61">
        <f t="shared" ca="1" si="22"/>
        <v>255.71709988878015</v>
      </c>
      <c r="K61">
        <f t="shared" ca="1" si="23"/>
        <v>244.03766035824265</v>
      </c>
      <c r="L61">
        <f t="shared" ca="1" si="24"/>
        <v>158.31044035652997</v>
      </c>
      <c r="M61">
        <f t="shared" ca="1" si="25"/>
        <v>93.828424899582032</v>
      </c>
      <c r="N61">
        <f t="shared" ca="1" si="26"/>
        <v>96.224491547057198</v>
      </c>
      <c r="Z61">
        <f t="shared" ca="1" si="27"/>
        <v>191559.71625689551</v>
      </c>
      <c r="AA61">
        <v>0</v>
      </c>
      <c r="AB61">
        <f t="shared" ca="1" si="16"/>
        <v>7558.571907373198</v>
      </c>
      <c r="AC61">
        <f t="shared" ca="1" si="28"/>
        <v>36062.996714366302</v>
      </c>
      <c r="AD61">
        <f t="shared" ca="1" si="29"/>
        <v>27385.808142102611</v>
      </c>
      <c r="AE61">
        <f t="shared" ca="1" si="17"/>
        <v>0</v>
      </c>
      <c r="AF61">
        <f t="shared" ca="1" si="18"/>
        <v>-0.14872077445866733</v>
      </c>
    </row>
    <row r="62" spans="5:32" x14ac:dyDescent="0.3">
      <c r="E62">
        <v>48</v>
      </c>
      <c r="F62">
        <f t="shared" ca="1" si="30"/>
        <v>3450.402392691592</v>
      </c>
      <c r="G62">
        <f t="shared" ca="1" si="19"/>
        <v>1790.0667085082166</v>
      </c>
      <c r="H62">
        <f t="shared" ca="1" si="20"/>
        <v>816.095114946335</v>
      </c>
      <c r="I62">
        <f t="shared" ca="1" si="21"/>
        <v>620.85493651708873</v>
      </c>
      <c r="J62">
        <f t="shared" ca="1" si="22"/>
        <v>420.29159278476089</v>
      </c>
      <c r="K62">
        <f t="shared" ca="1" si="23"/>
        <v>181.32720742602058</v>
      </c>
      <c r="L62">
        <f t="shared" ca="1" si="24"/>
        <v>179.17960572164785</v>
      </c>
      <c r="M62">
        <f t="shared" ca="1" si="25"/>
        <v>119.4057799294562</v>
      </c>
      <c r="N62">
        <f t="shared" ca="1" si="26"/>
        <v>72.287220809864607</v>
      </c>
      <c r="Z62">
        <f t="shared" ca="1" si="27"/>
        <v>214775.67041194392</v>
      </c>
      <c r="AA62">
        <v>0</v>
      </c>
      <c r="AB62">
        <f t="shared" ca="1" si="16"/>
        <v>7649.9105593349814</v>
      </c>
      <c r="AC62">
        <f t="shared" ca="1" si="28"/>
        <v>37552.696678810578</v>
      </c>
      <c r="AD62">
        <f t="shared" ca="1" si="29"/>
        <v>28555.016529084456</v>
      </c>
      <c r="AE62">
        <f t="shared" ca="1" si="17"/>
        <v>0</v>
      </c>
      <c r="AF62">
        <f t="shared" ca="1" si="18"/>
        <v>-9.2479003011882555E-2</v>
      </c>
    </row>
    <row r="63" spans="5:32" x14ac:dyDescent="0.3">
      <c r="E63">
        <v>49</v>
      </c>
      <c r="F63">
        <f t="shared" ca="1" si="30"/>
        <v>3294.4376696472937</v>
      </c>
      <c r="G63">
        <f t="shared" ca="1" si="19"/>
        <v>1672.5308582564915</v>
      </c>
      <c r="H63">
        <f t="shared" ca="1" si="20"/>
        <v>1030.1634234620997</v>
      </c>
      <c r="I63">
        <f t="shared" ca="1" si="21"/>
        <v>517.76338402655654</v>
      </c>
      <c r="J63">
        <f t="shared" ca="1" si="22"/>
        <v>420.26149278279956</v>
      </c>
      <c r="K63">
        <f t="shared" ca="1" si="23"/>
        <v>298.02582954929994</v>
      </c>
      <c r="L63">
        <f t="shared" ca="1" si="24"/>
        <v>133.13575243061632</v>
      </c>
      <c r="M63">
        <f t="shared" ca="1" si="25"/>
        <v>135.146365081558</v>
      </c>
      <c r="N63">
        <f t="shared" ca="1" si="26"/>
        <v>91.992506417670356</v>
      </c>
      <c r="Z63">
        <f t="shared" ca="1" si="27"/>
        <v>218473.60150178181</v>
      </c>
      <c r="AA63">
        <v>0</v>
      </c>
      <c r="AB63">
        <f t="shared" ca="1" si="16"/>
        <v>7593.457281654386</v>
      </c>
      <c r="AC63">
        <f t="shared" ca="1" si="28"/>
        <v>39801.295686220888</v>
      </c>
      <c r="AD63">
        <f t="shared" ca="1" si="29"/>
        <v>30660.953043669604</v>
      </c>
      <c r="AE63">
        <f t="shared" ca="1" si="17"/>
        <v>0</v>
      </c>
      <c r="AF63">
        <f t="shared" ca="1" si="18"/>
        <v>-2.2654647880556461E-2</v>
      </c>
    </row>
    <row r="64" spans="5:32" x14ac:dyDescent="0.3">
      <c r="E64">
        <v>50</v>
      </c>
      <c r="F64">
        <f t="shared" ca="1" si="30"/>
        <v>3086.1078145492925</v>
      </c>
      <c r="G64">
        <f t="shared" ca="1" si="19"/>
        <v>1596.9292957710425</v>
      </c>
      <c r="H64">
        <f t="shared" ca="1" si="20"/>
        <v>962.52285269490687</v>
      </c>
      <c r="I64">
        <f t="shared" ca="1" si="21"/>
        <v>653.57688149768364</v>
      </c>
      <c r="J64">
        <f t="shared" ca="1" si="22"/>
        <v>350.47802615528587</v>
      </c>
      <c r="K64">
        <f t="shared" ca="1" si="23"/>
        <v>298.00448584838381</v>
      </c>
      <c r="L64">
        <f t="shared" ca="1" si="24"/>
        <v>218.81930254174782</v>
      </c>
      <c r="M64">
        <f t="shared" ca="1" si="25"/>
        <v>100.41775084240054</v>
      </c>
      <c r="N64">
        <f t="shared" ca="1" si="26"/>
        <v>104.11935556582789</v>
      </c>
      <c r="Z64">
        <f t="shared" ca="1" si="27"/>
        <v>229790.9754237716</v>
      </c>
      <c r="AA64">
        <v>0</v>
      </c>
      <c r="AB64">
        <f t="shared" ca="1" si="16"/>
        <v>7370.9757654665718</v>
      </c>
      <c r="AC64">
        <f t="shared" ca="1" si="28"/>
        <v>41052.062655859365</v>
      </c>
      <c r="AD64">
        <f t="shared" ca="1" si="29"/>
        <v>32071.598945319987</v>
      </c>
      <c r="AE64">
        <f t="shared" ca="1" si="17"/>
        <v>0</v>
      </c>
      <c r="AF64">
        <f t="shared" ca="1" si="18"/>
        <v>0.22958707326671252</v>
      </c>
    </row>
    <row r="65" spans="5:32" x14ac:dyDescent="0.3">
      <c r="E65">
        <v>51</v>
      </c>
      <c r="F65">
        <f t="shared" ca="1" si="30"/>
        <v>2429.60785802593</v>
      </c>
      <c r="G65">
        <f t="shared" ca="1" si="19"/>
        <v>1495.9445201734054</v>
      </c>
      <c r="H65">
        <f t="shared" ca="1" si="20"/>
        <v>919.014996781538</v>
      </c>
      <c r="I65">
        <f t="shared" ca="1" si="21"/>
        <v>610.66299783816373</v>
      </c>
      <c r="J65">
        <f t="shared" ca="1" si="22"/>
        <v>442.41122959804824</v>
      </c>
      <c r="K65">
        <f t="shared" ca="1" si="23"/>
        <v>248.52151762460275</v>
      </c>
      <c r="L65">
        <f t="shared" ca="1" si="24"/>
        <v>218.80363137071143</v>
      </c>
      <c r="M65">
        <f t="shared" ca="1" si="25"/>
        <v>165.04463903185209</v>
      </c>
      <c r="N65">
        <f t="shared" ca="1" si="26"/>
        <v>77.363764084746037</v>
      </c>
      <c r="Z65">
        <f t="shared" ca="1" si="27"/>
        <v>239719.21688711111</v>
      </c>
      <c r="AA65">
        <v>0</v>
      </c>
      <c r="AB65">
        <f t="shared" ca="1" si="16"/>
        <v>6607.3751545289979</v>
      </c>
      <c r="AC65">
        <f t="shared" ca="1" si="28"/>
        <v>41281.106412433503</v>
      </c>
      <c r="AD65">
        <f t="shared" ca="1" si="29"/>
        <v>32860.553491951825</v>
      </c>
      <c r="AE65">
        <f t="shared" ca="1" si="17"/>
        <v>0</v>
      </c>
      <c r="AF65">
        <f t="shared" ca="1" si="18"/>
        <v>-0.288565159937483</v>
      </c>
    </row>
    <row r="66" spans="5:32" x14ac:dyDescent="0.3">
      <c r="E66">
        <v>52</v>
      </c>
      <c r="F66">
        <f t="shared" ca="1" si="30"/>
        <v>3988.7448174517435</v>
      </c>
      <c r="G66">
        <f t="shared" ca="1" si="19"/>
        <v>1177.7160033908085</v>
      </c>
      <c r="H66">
        <f t="shared" ca="1" si="20"/>
        <v>860.89938485894686</v>
      </c>
      <c r="I66">
        <f t="shared" ca="1" si="21"/>
        <v>583.05987376980443</v>
      </c>
      <c r="J66">
        <f t="shared" ca="1" si="22"/>
        <v>413.36249092000634</v>
      </c>
      <c r="K66">
        <f t="shared" ca="1" si="23"/>
        <v>313.7107093417568</v>
      </c>
      <c r="L66">
        <f t="shared" ca="1" si="24"/>
        <v>182.47178519886114</v>
      </c>
      <c r="M66">
        <f t="shared" ca="1" si="25"/>
        <v>165.03281903820042</v>
      </c>
      <c r="N66">
        <f t="shared" ca="1" si="26"/>
        <v>127.153560106635</v>
      </c>
      <c r="Z66">
        <f t="shared" ca="1" si="27"/>
        <v>237746.50517135931</v>
      </c>
      <c r="AA66">
        <v>0</v>
      </c>
      <c r="AB66">
        <f t="shared" ca="1" si="16"/>
        <v>7812.1514440767642</v>
      </c>
      <c r="AC66">
        <f t="shared" ca="1" si="28"/>
        <v>42519.918247448579</v>
      </c>
      <c r="AD66">
        <f t="shared" ca="1" si="29"/>
        <v>34147.849604088333</v>
      </c>
      <c r="AE66">
        <f t="shared" ca="1" si="17"/>
        <v>0</v>
      </c>
      <c r="AF66">
        <f t="shared" ca="1" si="18"/>
        <v>-0.16510230236963663</v>
      </c>
    </row>
    <row r="67" spans="5:32" x14ac:dyDescent="0.3">
      <c r="E67">
        <v>53</v>
      </c>
      <c r="F67">
        <f t="shared" ca="1" si="30"/>
        <v>3548.0607539354478</v>
      </c>
      <c r="G67">
        <f t="shared" ca="1" si="19"/>
        <v>1933.4842820157407</v>
      </c>
      <c r="H67">
        <f t="shared" ca="1" si="20"/>
        <v>677.76242312793579</v>
      </c>
      <c r="I67">
        <f t="shared" ca="1" si="21"/>
        <v>546.18900499148367</v>
      </c>
      <c r="J67">
        <f t="shared" ca="1" si="22"/>
        <v>394.6777234419302</v>
      </c>
      <c r="K67">
        <f t="shared" ca="1" si="23"/>
        <v>293.1124518688365</v>
      </c>
      <c r="L67">
        <f t="shared" ca="1" si="24"/>
        <v>230.33560118548269</v>
      </c>
      <c r="M67">
        <f t="shared" ca="1" si="25"/>
        <v>137.62949416173171</v>
      </c>
      <c r="N67">
        <f t="shared" ca="1" si="26"/>
        <v>127.14445375648594</v>
      </c>
      <c r="Z67">
        <f t="shared" ca="1" si="27"/>
        <v>229854.11798314366</v>
      </c>
      <c r="AA67">
        <v>0</v>
      </c>
      <c r="AB67">
        <f t="shared" ca="1" si="16"/>
        <v>7888.396188485076</v>
      </c>
      <c r="AC67">
        <f t="shared" ca="1" si="28"/>
        <v>42328.723238316656</v>
      </c>
      <c r="AD67">
        <f t="shared" ca="1" si="29"/>
        <v>33425.170438779482</v>
      </c>
      <c r="AE67">
        <f t="shared" ca="1" si="17"/>
        <v>0</v>
      </c>
      <c r="AF67">
        <f t="shared" ca="1" si="18"/>
        <v>-0.50276555889419461</v>
      </c>
    </row>
    <row r="68" spans="5:32" x14ac:dyDescent="0.3">
      <c r="E68">
        <v>54</v>
      </c>
      <c r="F68">
        <f t="shared" ca="1" si="30"/>
        <v>4858.5138964896769</v>
      </c>
      <c r="G68">
        <f t="shared" ca="1" si="19"/>
        <v>1719.8692855347351</v>
      </c>
      <c r="H68">
        <f t="shared" ca="1" si="20"/>
        <v>1112.6986372655356</v>
      </c>
      <c r="I68">
        <f t="shared" ca="1" si="21"/>
        <v>429.99959114794461</v>
      </c>
      <c r="J68">
        <f t="shared" ca="1" si="22"/>
        <v>369.71954812338817</v>
      </c>
      <c r="K68">
        <f t="shared" ca="1" si="23"/>
        <v>279.8632139036099</v>
      </c>
      <c r="L68">
        <f t="shared" ca="1" si="24"/>
        <v>215.21175658242905</v>
      </c>
      <c r="M68">
        <f t="shared" ca="1" si="25"/>
        <v>173.73081676187934</v>
      </c>
      <c r="N68">
        <f t="shared" ca="1" si="26"/>
        <v>106.03240590542399</v>
      </c>
      <c r="Z68">
        <f t="shared" ca="1" si="27"/>
        <v>212235.43525696095</v>
      </c>
      <c r="AA68">
        <v>0</v>
      </c>
      <c r="AB68">
        <f t="shared" ca="1" si="16"/>
        <v>9265.6391517146221</v>
      </c>
      <c r="AC68">
        <f t="shared" ca="1" si="28"/>
        <v>43020.595817659072</v>
      </c>
      <c r="AD68">
        <f t="shared" ca="1" si="29"/>
        <v>33103.808308168998</v>
      </c>
      <c r="AE68">
        <f t="shared" ca="1" si="17"/>
        <v>0</v>
      </c>
      <c r="AF68">
        <f t="shared" ca="1" si="18"/>
        <v>-9.7253180237943312E-3</v>
      </c>
    </row>
    <row r="69" spans="5:32" x14ac:dyDescent="0.3">
      <c r="E69">
        <v>55</v>
      </c>
      <c r="F69">
        <f t="shared" ca="1" si="30"/>
        <v>3044.0183761830617</v>
      </c>
      <c r="G69">
        <f t="shared" ca="1" si="19"/>
        <v>2355.0918102650699</v>
      </c>
      <c r="H69">
        <f t="shared" ca="1" si="20"/>
        <v>989.76558955743837</v>
      </c>
      <c r="I69">
        <f t="shared" ca="1" si="21"/>
        <v>705.94052247234185</v>
      </c>
      <c r="J69">
        <f t="shared" ca="1" si="22"/>
        <v>291.07003817284567</v>
      </c>
      <c r="K69">
        <f t="shared" ca="1" si="23"/>
        <v>262.16554630559398</v>
      </c>
      <c r="L69">
        <f t="shared" ca="1" si="24"/>
        <v>205.48377758428336</v>
      </c>
      <c r="M69">
        <f t="shared" ca="1" si="25"/>
        <v>162.32364452300163</v>
      </c>
      <c r="N69">
        <f t="shared" ca="1" si="26"/>
        <v>133.84555827495345</v>
      </c>
      <c r="Z69">
        <f t="shared" ca="1" si="27"/>
        <v>225380.5702405246</v>
      </c>
      <c r="AA69">
        <v>0</v>
      </c>
      <c r="AB69">
        <f t="shared" ca="1" si="16"/>
        <v>8149.7048633385903</v>
      </c>
      <c r="AC69">
        <f t="shared" ca="1" si="28"/>
        <v>44509.222261881376</v>
      </c>
      <c r="AD69">
        <f t="shared" ca="1" si="29"/>
        <v>34156.674302120104</v>
      </c>
      <c r="AE69">
        <f t="shared" ca="1" si="17"/>
        <v>0</v>
      </c>
      <c r="AF69">
        <f t="shared" ca="1" si="18"/>
        <v>8.4060699977997491E-2</v>
      </c>
    </row>
    <row r="70" spans="5:32" x14ac:dyDescent="0.3">
      <c r="E70">
        <v>56</v>
      </c>
      <c r="F70">
        <f t="shared" ca="1" si="30"/>
        <v>2791.5925790392484</v>
      </c>
      <c r="G70">
        <f t="shared" ca="1" si="19"/>
        <v>1475.5422956029281</v>
      </c>
      <c r="H70">
        <f t="shared" ca="1" si="20"/>
        <v>1355.3290669553178</v>
      </c>
      <c r="I70">
        <f t="shared" ca="1" si="21"/>
        <v>627.9468797898611</v>
      </c>
      <c r="J70">
        <f t="shared" ca="1" si="22"/>
        <v>477.85658185216005</v>
      </c>
      <c r="K70">
        <f t="shared" ca="1" si="23"/>
        <v>206.39572875737528</v>
      </c>
      <c r="L70">
        <f t="shared" ca="1" si="24"/>
        <v>192.48963111627421</v>
      </c>
      <c r="M70">
        <f t="shared" ca="1" si="25"/>
        <v>154.98630835745894</v>
      </c>
      <c r="N70">
        <f t="shared" ca="1" si="26"/>
        <v>125.05725367183969</v>
      </c>
      <c r="Z70">
        <f t="shared" ca="1" si="27"/>
        <v>236147.08663067524</v>
      </c>
      <c r="AA70">
        <v>0</v>
      </c>
      <c r="AB70">
        <f t="shared" ca="1" si="16"/>
        <v>7407.1963251424631</v>
      </c>
      <c r="AC70">
        <f t="shared" ca="1" si="28"/>
        <v>44390.857097271997</v>
      </c>
      <c r="AD70">
        <f t="shared" ca="1" si="29"/>
        <v>34698.563965787944</v>
      </c>
      <c r="AE70">
        <f t="shared" ca="1" si="17"/>
        <v>0</v>
      </c>
      <c r="AF70">
        <f t="shared" ca="1" si="18"/>
        <v>0.36058920650306947</v>
      </c>
    </row>
    <row r="71" spans="5:32" x14ac:dyDescent="0.3">
      <c r="E71">
        <v>57</v>
      </c>
      <c r="F71">
        <f t="shared" ca="1" si="30"/>
        <v>2142.9553885472474</v>
      </c>
      <c r="G71">
        <f t="shared" ca="1" si="19"/>
        <v>1353.1826728420365</v>
      </c>
      <c r="H71">
        <f t="shared" ca="1" si="20"/>
        <v>849.15813219508334</v>
      </c>
      <c r="I71">
        <f t="shared" ca="1" si="21"/>
        <v>859.87497207661386</v>
      </c>
      <c r="J71">
        <f t="shared" ca="1" si="22"/>
        <v>425.06208385688569</v>
      </c>
      <c r="K71">
        <f t="shared" ca="1" si="23"/>
        <v>338.8447607730655</v>
      </c>
      <c r="L71">
        <f t="shared" ca="1" si="24"/>
        <v>151.54179583220863</v>
      </c>
      <c r="M71">
        <f t="shared" ca="1" si="25"/>
        <v>145.18546268969422</v>
      </c>
      <c r="N71">
        <f t="shared" ca="1" si="26"/>
        <v>119.40442895350476</v>
      </c>
      <c r="Z71">
        <f t="shared" ca="1" si="27"/>
        <v>269877.9531060704</v>
      </c>
      <c r="AA71">
        <v>0</v>
      </c>
      <c r="AB71">
        <f t="shared" ca="1" si="16"/>
        <v>6385.2096977663396</v>
      </c>
      <c r="AC71">
        <f t="shared" ca="1" si="28"/>
        <v>43661.910280226228</v>
      </c>
      <c r="AD71">
        <f t="shared" ca="1" si="29"/>
        <v>35228.945803706898</v>
      </c>
      <c r="AE71">
        <f t="shared" ca="1" si="17"/>
        <v>0</v>
      </c>
      <c r="AF71">
        <f t="shared" ca="1" si="18"/>
        <v>0.2024356596932784</v>
      </c>
    </row>
    <row r="72" spans="5:32" x14ac:dyDescent="0.3">
      <c r="E72">
        <v>58</v>
      </c>
      <c r="F72">
        <f t="shared" ca="1" si="30"/>
        <v>2508.1456983544945</v>
      </c>
      <c r="G72">
        <f t="shared" ca="1" si="19"/>
        <v>1038.7655140756983</v>
      </c>
      <c r="H72">
        <f t="shared" ca="1" si="20"/>
        <v>778.74153415559601</v>
      </c>
      <c r="I72">
        <f t="shared" ca="1" si="21"/>
        <v>538.73988466149297</v>
      </c>
      <c r="J72">
        <f t="shared" ca="1" si="22"/>
        <v>582.05599749071052</v>
      </c>
      <c r="K72">
        <f t="shared" ca="1" si="23"/>
        <v>301.40855141082341</v>
      </c>
      <c r="L72">
        <f t="shared" ca="1" si="24"/>
        <v>248.78975870788494</v>
      </c>
      <c r="M72">
        <f t="shared" ca="1" si="25"/>
        <v>114.30052422634746</v>
      </c>
      <c r="N72">
        <f t="shared" ca="1" si="26"/>
        <v>111.85366919528282</v>
      </c>
      <c r="Z72">
        <f t="shared" ca="1" si="27"/>
        <v>262090.56186131074</v>
      </c>
      <c r="AA72">
        <v>0</v>
      </c>
      <c r="AB72">
        <f t="shared" ca="1" si="16"/>
        <v>6222.8011322783323</v>
      </c>
      <c r="AC72">
        <f t="shared" ca="1" si="28"/>
        <v>42457.917554474974</v>
      </c>
      <c r="AD72">
        <f t="shared" ca="1" si="29"/>
        <v>35033.529280232244</v>
      </c>
      <c r="AE72">
        <f t="shared" ca="1" si="17"/>
        <v>0</v>
      </c>
      <c r="AF72">
        <f t="shared" ca="1" si="18"/>
        <v>-0.10705907639833981</v>
      </c>
    </row>
    <row r="73" spans="5:32" x14ac:dyDescent="0.3">
      <c r="E73">
        <v>59</v>
      </c>
      <c r="F73">
        <f t="shared" ca="1" si="30"/>
        <v>3373.4839047332152</v>
      </c>
      <c r="G73">
        <f t="shared" ca="1" si="19"/>
        <v>1215.7860446615241</v>
      </c>
      <c r="H73">
        <f t="shared" ca="1" si="20"/>
        <v>597.79796644918019</v>
      </c>
      <c r="I73">
        <f t="shared" ca="1" si="21"/>
        <v>494.06477826171971</v>
      </c>
      <c r="J73">
        <f t="shared" ca="1" si="22"/>
        <v>364.67718114574484</v>
      </c>
      <c r="K73">
        <f t="shared" ca="1" si="23"/>
        <v>412.73183778660615</v>
      </c>
      <c r="L73">
        <f t="shared" ca="1" si="24"/>
        <v>221.30299611807536</v>
      </c>
      <c r="M73">
        <f t="shared" ca="1" si="25"/>
        <v>187.64988026104541</v>
      </c>
      <c r="N73">
        <f t="shared" ca="1" si="26"/>
        <v>88.059319361653962</v>
      </c>
      <c r="Z73">
        <f t="shared" ca="1" si="27"/>
        <v>243704.65096800119</v>
      </c>
      <c r="AA73">
        <v>0</v>
      </c>
      <c r="AB73">
        <f t="shared" ca="1" si="16"/>
        <v>6955.5539087787656</v>
      </c>
      <c r="AC73">
        <f t="shared" ca="1" si="28"/>
        <v>41597.978383678099</v>
      </c>
      <c r="AD73">
        <f t="shared" ca="1" si="29"/>
        <v>34245.893204532425</v>
      </c>
      <c r="AE73">
        <f t="shared" ca="1" si="17"/>
        <v>0</v>
      </c>
      <c r="AF73">
        <f t="shared" ca="1" si="18"/>
        <v>0.21143487823540044</v>
      </c>
    </row>
    <row r="74" spans="5:32" x14ac:dyDescent="0.3">
      <c r="E74">
        <v>60</v>
      </c>
      <c r="F74">
        <f t="shared" ca="1" si="30"/>
        <v>2477.7819013985818</v>
      </c>
      <c r="G74">
        <f t="shared" ca="1" si="19"/>
        <v>1635.2457737824864</v>
      </c>
      <c r="H74">
        <f t="shared" ca="1" si="20"/>
        <v>699.67130722727029</v>
      </c>
      <c r="I74">
        <f t="shared" ca="1" si="21"/>
        <v>379.26694132126352</v>
      </c>
      <c r="J74">
        <f t="shared" ca="1" si="22"/>
        <v>334.43625721732195</v>
      </c>
      <c r="K74">
        <f t="shared" ca="1" si="23"/>
        <v>258.59003914056314</v>
      </c>
      <c r="L74">
        <f t="shared" ca="1" si="24"/>
        <v>303.03981711188931</v>
      </c>
      <c r="M74">
        <f t="shared" ca="1" si="25"/>
        <v>166.91796695589343</v>
      </c>
      <c r="N74">
        <f t="shared" ca="1" si="26"/>
        <v>144.56907215369091</v>
      </c>
      <c r="Z74">
        <f t="shared" ca="1" si="27"/>
        <v>207450.02995280066</v>
      </c>
      <c r="AA74">
        <v>0</v>
      </c>
      <c r="AB74">
        <f t="shared" ca="1" si="16"/>
        <v>6399.5190763089613</v>
      </c>
      <c r="AC74">
        <f t="shared" ca="1" si="28"/>
        <v>41508.076749600943</v>
      </c>
      <c r="AD74">
        <f t="shared" ca="1" si="29"/>
        <v>33955.833681916258</v>
      </c>
      <c r="AE74">
        <f t="shared" ca="1" si="17"/>
        <v>0</v>
      </c>
      <c r="AF74">
        <f t="shared" ca="1" si="18"/>
        <v>0.18455197955847938</v>
      </c>
    </row>
    <row r="75" spans="5:32" x14ac:dyDescent="0.3">
      <c r="E75">
        <v>61</v>
      </c>
      <c r="F75">
        <f t="shared" ca="1" si="30"/>
        <v>2526.6158606014137</v>
      </c>
      <c r="G75">
        <f t="shared" ca="1" si="19"/>
        <v>1201.0676490650667</v>
      </c>
      <c r="H75">
        <f t="shared" ca="1" si="20"/>
        <v>941.06570247628508</v>
      </c>
      <c r="I75">
        <f t="shared" ca="1" si="21"/>
        <v>443.89946355713431</v>
      </c>
      <c r="J75">
        <f t="shared" ca="1" si="22"/>
        <v>256.72871640033014</v>
      </c>
      <c r="K75">
        <f t="shared" ca="1" si="23"/>
        <v>237.1464114429684</v>
      </c>
      <c r="L75">
        <f t="shared" ca="1" si="24"/>
        <v>189.86438891740752</v>
      </c>
      <c r="M75">
        <f t="shared" ca="1" si="25"/>
        <v>228.56803146042395</v>
      </c>
      <c r="N75">
        <f t="shared" ca="1" si="26"/>
        <v>128.59680792241565</v>
      </c>
      <c r="Z75">
        <f t="shared" ca="1" si="27"/>
        <v>190261.97072430688</v>
      </c>
      <c r="AA75">
        <v>0</v>
      </c>
      <c r="AB75">
        <f t="shared" ca="1" si="16"/>
        <v>6153.5530318434458</v>
      </c>
      <c r="AC75">
        <f t="shared" ca="1" si="28"/>
        <v>39290.603632232596</v>
      </c>
      <c r="AD75">
        <f t="shared" ca="1" si="29"/>
        <v>31898.219329197214</v>
      </c>
      <c r="AE75">
        <f t="shared" ca="1" si="17"/>
        <v>0</v>
      </c>
      <c r="AF75">
        <f t="shared" ca="1" si="18"/>
        <v>0.22746575012593773</v>
      </c>
    </row>
    <row r="76" spans="5:32" x14ac:dyDescent="0.3">
      <c r="E76">
        <v>62</v>
      </c>
      <c r="F76">
        <f t="shared" ca="1" si="30"/>
        <v>2415.8742730871945</v>
      </c>
      <c r="G76">
        <f t="shared" ca="1" si="19"/>
        <v>1224.7391790496783</v>
      </c>
      <c r="H76">
        <f t="shared" ca="1" si="20"/>
        <v>691.20103473773167</v>
      </c>
      <c r="I76">
        <f t="shared" ca="1" si="21"/>
        <v>597.04972347186595</v>
      </c>
      <c r="J76">
        <f t="shared" ca="1" si="22"/>
        <v>300.47896896261597</v>
      </c>
      <c r="K76">
        <f t="shared" ca="1" si="23"/>
        <v>182.04453762061917</v>
      </c>
      <c r="L76">
        <f t="shared" ca="1" si="24"/>
        <v>174.1198487080953</v>
      </c>
      <c r="M76">
        <f t="shared" ca="1" si="25"/>
        <v>143.20537160060726</v>
      </c>
      <c r="N76">
        <f t="shared" ca="1" si="26"/>
        <v>176.09320179826815</v>
      </c>
      <c r="Z76">
        <f t="shared" ca="1" si="27"/>
        <v>193770.29492840514</v>
      </c>
      <c r="AA76">
        <v>0</v>
      </c>
      <c r="AB76">
        <f t="shared" ca="1" si="16"/>
        <v>5904.8061390366765</v>
      </c>
      <c r="AC76">
        <f t="shared" ca="1" si="28"/>
        <v>37582.990555862882</v>
      </c>
      <c r="AD76">
        <f t="shared" ca="1" si="29"/>
        <v>30520.17830112372</v>
      </c>
      <c r="AE76">
        <f t="shared" ca="1" si="17"/>
        <v>0</v>
      </c>
      <c r="AF76">
        <f t="shared" ca="1" si="18"/>
        <v>0.55125655055248435</v>
      </c>
    </row>
    <row r="77" spans="5:32" x14ac:dyDescent="0.3">
      <c r="E77">
        <v>63</v>
      </c>
      <c r="F77">
        <f t="shared" ca="1" si="30"/>
        <v>1770.5509010647143</v>
      </c>
      <c r="G77">
        <f t="shared" ca="1" si="19"/>
        <v>1171.0588538788631</v>
      </c>
      <c r="H77">
        <f t="shared" ca="1" si="20"/>
        <v>704.82373619998918</v>
      </c>
      <c r="I77">
        <f t="shared" ca="1" si="21"/>
        <v>438.5255838861367</v>
      </c>
      <c r="J77">
        <f t="shared" ca="1" si="22"/>
        <v>404.14756055489249</v>
      </c>
      <c r="K77">
        <f t="shared" ca="1" si="23"/>
        <v>213.06753578833172</v>
      </c>
      <c r="L77">
        <f t="shared" ca="1" si="24"/>
        <v>133.66243729250087</v>
      </c>
      <c r="M77">
        <f t="shared" ca="1" si="25"/>
        <v>131.33003918987239</v>
      </c>
      <c r="N77">
        <f t="shared" ca="1" si="26"/>
        <v>110.32816898643181</v>
      </c>
      <c r="Z77">
        <f t="shared" ca="1" si="27"/>
        <v>191305.54017895443</v>
      </c>
      <c r="AA77">
        <v>0</v>
      </c>
      <c r="AB77">
        <f t="shared" ca="1" si="16"/>
        <v>5077.4948168417313</v>
      </c>
      <c r="AC77">
        <f t="shared" ca="1" si="28"/>
        <v>33968.440159671358</v>
      </c>
      <c r="AD77">
        <f t="shared" ca="1" si="29"/>
        <v>27461.541544325275</v>
      </c>
      <c r="AE77">
        <f t="shared" ca="1" si="17"/>
        <v>0</v>
      </c>
      <c r="AF77">
        <f t="shared" ca="1" si="18"/>
        <v>-1.9851838411904427E-2</v>
      </c>
    </row>
    <row r="78" spans="5:32" x14ac:dyDescent="0.3">
      <c r="E78">
        <v>64</v>
      </c>
      <c r="F78">
        <f t="shared" ca="1" si="30"/>
        <v>3056.3936807579958</v>
      </c>
      <c r="G78">
        <f t="shared" ca="1" si="19"/>
        <v>858.24801896062831</v>
      </c>
      <c r="H78">
        <f t="shared" ca="1" si="20"/>
        <v>673.93130784093069</v>
      </c>
      <c r="I78">
        <f t="shared" ca="1" si="21"/>
        <v>447.16837059016666</v>
      </c>
      <c r="J78">
        <f t="shared" ca="1" si="22"/>
        <v>296.84134838535499</v>
      </c>
      <c r="K78">
        <f t="shared" ca="1" si="23"/>
        <v>286.57820918245352</v>
      </c>
      <c r="L78">
        <f t="shared" ca="1" si="24"/>
        <v>156.44043217998706</v>
      </c>
      <c r="M78">
        <f t="shared" ca="1" si="25"/>
        <v>100.8150033329421</v>
      </c>
      <c r="N78">
        <f t="shared" ca="1" si="26"/>
        <v>101.17918479444461</v>
      </c>
      <c r="Z78">
        <f t="shared" ca="1" si="27"/>
        <v>185891.97658921342</v>
      </c>
      <c r="AA78">
        <v>0</v>
      </c>
      <c r="AB78">
        <f t="shared" ca="1" si="16"/>
        <v>5977.5955560249022</v>
      </c>
      <c r="AC78">
        <f t="shared" ca="1" si="28"/>
        <v>32975.902100499166</v>
      </c>
      <c r="AD78">
        <f t="shared" ca="1" si="29"/>
        <v>26584.315656905179</v>
      </c>
      <c r="AE78">
        <f t="shared" ca="1" si="17"/>
        <v>0</v>
      </c>
      <c r="AF78">
        <f t="shared" ca="1" si="18"/>
        <v>0.56609738779417718</v>
      </c>
    </row>
    <row r="79" spans="5:32" x14ac:dyDescent="0.3">
      <c r="E79">
        <v>65</v>
      </c>
      <c r="F79">
        <f t="shared" ca="1" si="30"/>
        <v>1742.9548534694065</v>
      </c>
      <c r="G79">
        <f t="shared" ca="1" si="19"/>
        <v>1481.5410390612974</v>
      </c>
      <c r="H79">
        <f t="shared" ca="1" si="20"/>
        <v>493.91216159137213</v>
      </c>
      <c r="I79">
        <f t="shared" ca="1" si="21"/>
        <v>427.56897836854318</v>
      </c>
      <c r="J79">
        <f t="shared" ca="1" si="22"/>
        <v>302.69171733372042</v>
      </c>
      <c r="K79">
        <f t="shared" ca="1" si="23"/>
        <v>210.48812447310468</v>
      </c>
      <c r="L79">
        <f t="shared" ca="1" si="24"/>
        <v>210.41412400999351</v>
      </c>
      <c r="M79">
        <f t="shared" ca="1" si="25"/>
        <v>117.99532472326958</v>
      </c>
      <c r="N79">
        <f t="shared" ca="1" si="26"/>
        <v>77.669815033931002</v>
      </c>
      <c r="Z79">
        <f t="shared" ref="Z79:Z110" ca="1" si="31">SUMPRODUCT(F79:Y79,fecundity,pmature)</f>
        <v>180866.77230596592</v>
      </c>
      <c r="AA79">
        <v>0</v>
      </c>
      <c r="AB79">
        <f t="shared" ca="1" si="16"/>
        <v>5065.2361380646389</v>
      </c>
      <c r="AC79">
        <f t="shared" ref="AC79:AC114" ca="1" si="32">SUMPRODUCT(F79:Y79,Weight)</f>
        <v>32193.347391191903</v>
      </c>
      <c r="AD79">
        <f t="shared" ref="AD79:AD114" ca="1" si="33">SUMPRODUCT(F79:Y79,Weight,vul)</f>
        <v>25841.56326762517</v>
      </c>
      <c r="AE79">
        <f t="shared" ca="1" si="17"/>
        <v>0</v>
      </c>
      <c r="AF79">
        <f t="shared" ca="1" si="18"/>
        <v>5.0578407408594574E-2</v>
      </c>
    </row>
    <row r="80" spans="5:32" x14ac:dyDescent="0.3">
      <c r="E80">
        <v>66</v>
      </c>
      <c r="F80">
        <f t="shared" ref="F80:F114" ca="1" si="34">Z79*maxsj/(1+sjscale*EXP(AF79)*Z79)</f>
        <v>2850.8139002795888</v>
      </c>
      <c r="G80">
        <f t="shared" ca="1" si="19"/>
        <v>844.87124839414901</v>
      </c>
      <c r="H80">
        <f t="shared" ca="1" si="20"/>
        <v>852.61034214244035</v>
      </c>
      <c r="I80">
        <f t="shared" ca="1" si="21"/>
        <v>313.35763137638264</v>
      </c>
      <c r="J80">
        <f t="shared" ca="1" si="22"/>
        <v>289.42473764454735</v>
      </c>
      <c r="K80">
        <f t="shared" ca="1" si="23"/>
        <v>214.6365801856104</v>
      </c>
      <c r="L80">
        <f t="shared" ca="1" si="24"/>
        <v>154.54655276081104</v>
      </c>
      <c r="M80">
        <f t="shared" ca="1" si="25"/>
        <v>158.70502620675867</v>
      </c>
      <c r="N80">
        <f t="shared" ca="1" si="26"/>
        <v>90.905864634637609</v>
      </c>
      <c r="Z80">
        <f t="shared" ca="1" si="31"/>
        <v>163452.59555178051</v>
      </c>
      <c r="AA80">
        <v>0</v>
      </c>
      <c r="AB80">
        <f t="shared" ref="AB80:AB114" ca="1" si="35">SUM(F80:Y80)</f>
        <v>5769.8718836249254</v>
      </c>
      <c r="AC80">
        <f t="shared" ca="1" si="32"/>
        <v>32327.565432718337</v>
      </c>
      <c r="AD80">
        <f t="shared" ca="1" si="33"/>
        <v>25947.140447571895</v>
      </c>
      <c r="AE80">
        <f t="shared" ref="AE80:AE114" ca="1" si="36">AD80*AA80</f>
        <v>0</v>
      </c>
      <c r="AF80">
        <f t="shared" ref="AF80:AF114" ca="1" si="37">_xlfn.NORM.INV(RAND(),0,0.3)</f>
        <v>-7.378037168938395E-2</v>
      </c>
    </row>
    <row r="81" spans="5:32" x14ac:dyDescent="0.3">
      <c r="E81">
        <v>67</v>
      </c>
      <c r="F81">
        <f t="shared" ca="1" si="34"/>
        <v>3183.6655315704088</v>
      </c>
      <c r="G81">
        <f t="shared" ref="G81:G114" ca="1" si="38">F80*F$6*(1-F$12*$AA80)</f>
        <v>1381.8893209277758</v>
      </c>
      <c r="H81">
        <f t="shared" ref="H81:H114" ca="1" si="39">G80*G$6*(1-G$12*$AA80)</f>
        <v>486.21397934144056</v>
      </c>
      <c r="I81">
        <f t="shared" ref="I81:I114" ca="1" si="40">H80*H$6*(1-H$12*$AA80)</f>
        <v>540.93010473753316</v>
      </c>
      <c r="J81">
        <f t="shared" ref="J81:J114" ca="1" si="41">I80*I$6*(1-I$12*$AA80)</f>
        <v>212.1141963948869</v>
      </c>
      <c r="K81">
        <f t="shared" ref="K81:K114" ca="1" si="42">J80*J$6*(1-J$12*$AA80)</f>
        <v>205.22905765754408</v>
      </c>
      <c r="L81">
        <f t="shared" ref="L81:L114" ca="1" si="43">K80*K$6*(1-K$12*$AA80)</f>
        <v>157.59247058279522</v>
      </c>
      <c r="M81">
        <f t="shared" ref="M81:M114" ca="1" si="44">L80*L$6*(1-L$12*$AA80)</f>
        <v>116.56686461268072</v>
      </c>
      <c r="N81">
        <f t="shared" ref="N81:N114" ca="1" si="45">M80*M$6*(1-M$12*$AA80)</f>
        <v>122.2694006141674</v>
      </c>
      <c r="Z81">
        <f t="shared" ca="1" si="31"/>
        <v>170469.60559586735</v>
      </c>
      <c r="AA81">
        <v>0</v>
      </c>
      <c r="AB81">
        <f t="shared" ca="1" si="35"/>
        <v>6406.4709264392322</v>
      </c>
      <c r="AC81">
        <f t="shared" ca="1" si="32"/>
        <v>32481.255890825512</v>
      </c>
      <c r="AD81">
        <f t="shared" ca="1" si="33"/>
        <v>25593.917829885886</v>
      </c>
      <c r="AE81">
        <f t="shared" ca="1" si="36"/>
        <v>0</v>
      </c>
      <c r="AF81">
        <f t="shared" ca="1" si="37"/>
        <v>-0.16890892708294697</v>
      </c>
    </row>
    <row r="82" spans="5:32" x14ac:dyDescent="0.3">
      <c r="E82">
        <v>68</v>
      </c>
      <c r="F82">
        <f t="shared" ca="1" si="34"/>
        <v>3488.3668203908701</v>
      </c>
      <c r="G82">
        <f t="shared" ca="1" si="38"/>
        <v>1543.2341616727515</v>
      </c>
      <c r="H82">
        <f t="shared" ca="1" si="39"/>
        <v>795.26188992086895</v>
      </c>
      <c r="I82">
        <f t="shared" ca="1" si="40"/>
        <v>308.4735966363391</v>
      </c>
      <c r="J82">
        <f t="shared" ca="1" si="41"/>
        <v>366.15975799991821</v>
      </c>
      <c r="K82">
        <f t="shared" ca="1" si="42"/>
        <v>150.40869345236496</v>
      </c>
      <c r="L82">
        <f t="shared" ca="1" si="43"/>
        <v>150.68519170247009</v>
      </c>
      <c r="M82">
        <f t="shared" ca="1" si="44"/>
        <v>118.86425063672287</v>
      </c>
      <c r="N82">
        <f t="shared" ca="1" si="45"/>
        <v>89.805351527413094</v>
      </c>
      <c r="Z82">
        <f t="shared" ca="1" si="31"/>
        <v>159752.03419619886</v>
      </c>
      <c r="AA82">
        <v>0</v>
      </c>
      <c r="AB82">
        <f t="shared" ca="1" si="35"/>
        <v>7011.2597139397185</v>
      </c>
      <c r="AC82">
        <f t="shared" ca="1" si="32"/>
        <v>32253.630037555522</v>
      </c>
      <c r="AD82">
        <f t="shared" ca="1" si="33"/>
        <v>24513.746931435824</v>
      </c>
      <c r="AE82">
        <f t="shared" ca="1" si="36"/>
        <v>0</v>
      </c>
      <c r="AF82">
        <f t="shared" ca="1" si="37"/>
        <v>0.10563476480742021</v>
      </c>
    </row>
    <row r="83" spans="5:32" x14ac:dyDescent="0.3">
      <c r="E83">
        <v>69</v>
      </c>
      <c r="F83">
        <f t="shared" ca="1" si="34"/>
        <v>2687.4465079555052</v>
      </c>
      <c r="G83">
        <f t="shared" ca="1" si="38"/>
        <v>1690.9335457162454</v>
      </c>
      <c r="H83">
        <f t="shared" ca="1" si="39"/>
        <v>888.11404604990332</v>
      </c>
      <c r="I83">
        <f t="shared" ca="1" si="40"/>
        <v>504.54595275926931</v>
      </c>
      <c r="J83">
        <f t="shared" ca="1" si="41"/>
        <v>208.80815562766935</v>
      </c>
      <c r="K83">
        <f t="shared" ca="1" si="42"/>
        <v>259.64132402091974</v>
      </c>
      <c r="L83">
        <f t="shared" ca="1" si="43"/>
        <v>110.4344729020128</v>
      </c>
      <c r="M83">
        <f t="shared" ca="1" si="44"/>
        <v>113.65442985650128</v>
      </c>
      <c r="N83">
        <f t="shared" ca="1" si="45"/>
        <v>91.575301848791369</v>
      </c>
      <c r="Z83">
        <f t="shared" ca="1" si="31"/>
        <v>168477.37978444764</v>
      </c>
      <c r="AA83">
        <v>0</v>
      </c>
      <c r="AB83">
        <f t="shared" ca="1" si="35"/>
        <v>6555.1537367368182</v>
      </c>
      <c r="AC83">
        <f t="shared" ca="1" si="32"/>
        <v>33374.910647200893</v>
      </c>
      <c r="AD83">
        <f t="shared" ca="1" si="33"/>
        <v>25233.282583368644</v>
      </c>
      <c r="AE83">
        <f t="shared" ca="1" si="36"/>
        <v>0</v>
      </c>
      <c r="AF83">
        <f t="shared" ca="1" si="37"/>
        <v>-1.8152531611099632E-2</v>
      </c>
    </row>
    <row r="84" spans="5:32" x14ac:dyDescent="0.3">
      <c r="E84">
        <v>70</v>
      </c>
      <c r="F84">
        <f t="shared" ca="1" si="34"/>
        <v>3028.4772651805797</v>
      </c>
      <c r="G84">
        <f t="shared" ca="1" si="38"/>
        <v>1302.6994254322021</v>
      </c>
      <c r="H84">
        <f t="shared" ca="1" si="39"/>
        <v>973.11339405536933</v>
      </c>
      <c r="I84">
        <f t="shared" ca="1" si="40"/>
        <v>563.45507461413104</v>
      </c>
      <c r="J84">
        <f t="shared" ca="1" si="41"/>
        <v>341.53104503550009</v>
      </c>
      <c r="K84">
        <f t="shared" ca="1" si="42"/>
        <v>148.0644030618636</v>
      </c>
      <c r="L84">
        <f t="shared" ca="1" si="43"/>
        <v>190.63627310154087</v>
      </c>
      <c r="M84">
        <f t="shared" ca="1" si="44"/>
        <v>83.295292074647563</v>
      </c>
      <c r="N84">
        <f t="shared" ca="1" si="45"/>
        <v>87.561555848869148</v>
      </c>
      <c r="Z84">
        <f t="shared" ca="1" si="31"/>
        <v>186178.0201060028</v>
      </c>
      <c r="AA84">
        <v>0</v>
      </c>
      <c r="AB84">
        <f t="shared" ca="1" si="35"/>
        <v>6718.833728404702</v>
      </c>
      <c r="AC84">
        <f t="shared" ca="1" si="32"/>
        <v>34393.839058758873</v>
      </c>
      <c r="AD84">
        <f t="shared" ca="1" si="33"/>
        <v>26300.368459386926</v>
      </c>
      <c r="AE84">
        <f t="shared" ca="1" si="36"/>
        <v>0</v>
      </c>
      <c r="AF84">
        <f t="shared" ca="1" si="37"/>
        <v>-0.17191036145620606</v>
      </c>
    </row>
    <row r="85" spans="5:32" x14ac:dyDescent="0.3">
      <c r="E85">
        <v>71</v>
      </c>
      <c r="F85">
        <f t="shared" ca="1" si="34"/>
        <v>3519.5250977539781</v>
      </c>
      <c r="G85">
        <f t="shared" ca="1" si="38"/>
        <v>1468.0089749159563</v>
      </c>
      <c r="H85">
        <f t="shared" ca="1" si="39"/>
        <v>749.68898838620441</v>
      </c>
      <c r="I85">
        <f t="shared" ca="1" si="40"/>
        <v>617.38206088981167</v>
      </c>
      <c r="J85">
        <f t="shared" ca="1" si="41"/>
        <v>381.40708375741593</v>
      </c>
      <c r="K85">
        <f t="shared" ca="1" si="42"/>
        <v>242.17727587444332</v>
      </c>
      <c r="L85">
        <f t="shared" ca="1" si="43"/>
        <v>108.71322615980729</v>
      </c>
      <c r="M85">
        <f t="shared" ca="1" si="44"/>
        <v>143.78756588175565</v>
      </c>
      <c r="N85">
        <f t="shared" ca="1" si="45"/>
        <v>64.172292959902776</v>
      </c>
      <c r="Z85">
        <f t="shared" ca="1" si="31"/>
        <v>211458.15042924407</v>
      </c>
      <c r="AA85">
        <v>0</v>
      </c>
      <c r="AB85">
        <f t="shared" ca="1" si="35"/>
        <v>7294.8625665792752</v>
      </c>
      <c r="AC85">
        <f t="shared" ca="1" si="32"/>
        <v>35752.490435143009</v>
      </c>
      <c r="AD85">
        <f t="shared" ca="1" si="33"/>
        <v>27488.58398881758</v>
      </c>
      <c r="AE85">
        <f t="shared" ca="1" si="36"/>
        <v>0</v>
      </c>
      <c r="AF85">
        <f t="shared" ca="1" si="37"/>
        <v>-2.4151634589910296E-2</v>
      </c>
    </row>
    <row r="86" spans="5:32" x14ac:dyDescent="0.3">
      <c r="E86">
        <v>72</v>
      </c>
      <c r="F86">
        <f t="shared" ca="1" si="34"/>
        <v>3085.4089391873927</v>
      </c>
      <c r="G86">
        <f t="shared" ca="1" si="38"/>
        <v>1706.0370537854187</v>
      </c>
      <c r="H86">
        <f t="shared" ca="1" si="39"/>
        <v>844.82279017009466</v>
      </c>
      <c r="I86">
        <f t="shared" ca="1" si="40"/>
        <v>475.63268114870641</v>
      </c>
      <c r="J86">
        <f t="shared" ca="1" si="41"/>
        <v>417.91067649782946</v>
      </c>
      <c r="K86">
        <f t="shared" ca="1" si="42"/>
        <v>270.45309609843969</v>
      </c>
      <c r="L86">
        <f t="shared" ca="1" si="43"/>
        <v>177.81365688486383</v>
      </c>
      <c r="M86">
        <f t="shared" ca="1" si="44"/>
        <v>81.997040302741553</v>
      </c>
      <c r="N86">
        <f t="shared" ca="1" si="45"/>
        <v>110.77670264348355</v>
      </c>
      <c r="Z86">
        <f t="shared" ca="1" si="31"/>
        <v>207991.89436958838</v>
      </c>
      <c r="AA86">
        <v>0</v>
      </c>
      <c r="AB86">
        <f t="shared" ca="1" si="35"/>
        <v>7170.8526367189706</v>
      </c>
      <c r="AC86">
        <f t="shared" ca="1" si="32"/>
        <v>37923.601480084501</v>
      </c>
      <c r="AD86">
        <f t="shared" ca="1" si="33"/>
        <v>29396.979712600885</v>
      </c>
      <c r="AE86">
        <f t="shared" ca="1" si="36"/>
        <v>0</v>
      </c>
      <c r="AF86">
        <f t="shared" ca="1" si="37"/>
        <v>6.7017116413408198E-2</v>
      </c>
    </row>
    <row r="87" spans="5:32" x14ac:dyDescent="0.3">
      <c r="E87">
        <v>73</v>
      </c>
      <c r="F87">
        <f t="shared" ca="1" si="34"/>
        <v>2826.9907704934876</v>
      </c>
      <c r="G87">
        <f t="shared" ca="1" si="38"/>
        <v>1495.605750813829</v>
      </c>
      <c r="H87">
        <f t="shared" ca="1" si="39"/>
        <v>981.80529447722211</v>
      </c>
      <c r="I87">
        <f t="shared" ca="1" si="40"/>
        <v>535.98937027087777</v>
      </c>
      <c r="J87">
        <f t="shared" ca="1" si="41"/>
        <v>321.95942858600239</v>
      </c>
      <c r="K87">
        <f t="shared" ca="1" si="42"/>
        <v>296.33753845882467</v>
      </c>
      <c r="L87">
        <f t="shared" ca="1" si="43"/>
        <v>198.57459317541182</v>
      </c>
      <c r="M87">
        <f t="shared" ca="1" si="44"/>
        <v>134.11609704722872</v>
      </c>
      <c r="N87">
        <f t="shared" ca="1" si="45"/>
        <v>63.172094857856344</v>
      </c>
      <c r="Z87">
        <f t="shared" ca="1" si="31"/>
        <v>212142.79992069211</v>
      </c>
      <c r="AA87">
        <v>0</v>
      </c>
      <c r="AB87">
        <f t="shared" ca="1" si="35"/>
        <v>6854.5509381807396</v>
      </c>
      <c r="AC87">
        <f t="shared" ca="1" si="32"/>
        <v>38200.224367376308</v>
      </c>
      <c r="AD87">
        <f t="shared" ca="1" si="33"/>
        <v>29769.215541039648</v>
      </c>
      <c r="AE87">
        <f t="shared" ca="1" si="36"/>
        <v>0</v>
      </c>
      <c r="AF87">
        <f t="shared" ca="1" si="37"/>
        <v>0.29721081057078352</v>
      </c>
    </row>
    <row r="88" spans="5:32" x14ac:dyDescent="0.3">
      <c r="E88">
        <v>74</v>
      </c>
      <c r="F88">
        <f t="shared" ca="1" si="34"/>
        <v>2269.6975205781223</v>
      </c>
      <c r="G88">
        <f t="shared" ca="1" si="38"/>
        <v>1370.3414157350653</v>
      </c>
      <c r="H88">
        <f t="shared" ca="1" si="39"/>
        <v>860.7044268713106</v>
      </c>
      <c r="I88">
        <f t="shared" ca="1" si="40"/>
        <v>622.8965501859966</v>
      </c>
      <c r="J88">
        <f t="shared" ca="1" si="41"/>
        <v>362.81533675065128</v>
      </c>
      <c r="K88">
        <f t="shared" ca="1" si="42"/>
        <v>228.29917950488453</v>
      </c>
      <c r="L88">
        <f t="shared" ca="1" si="43"/>
        <v>217.57970972033385</v>
      </c>
      <c r="M88">
        <f t="shared" ca="1" si="44"/>
        <v>149.77505033076292</v>
      </c>
      <c r="N88">
        <f t="shared" ca="1" si="45"/>
        <v>103.32561728267316</v>
      </c>
      <c r="Z88">
        <f t="shared" ca="1" si="31"/>
        <v>222062.43740859313</v>
      </c>
      <c r="AA88">
        <v>0</v>
      </c>
      <c r="AB88">
        <f t="shared" ca="1" si="35"/>
        <v>6185.4348069598</v>
      </c>
      <c r="AC88">
        <f t="shared" ca="1" si="32"/>
        <v>39557.524949512015</v>
      </c>
      <c r="AD88">
        <f t="shared" ca="1" si="33"/>
        <v>31681.064343688529</v>
      </c>
      <c r="AE88">
        <f t="shared" ca="1" si="36"/>
        <v>0</v>
      </c>
      <c r="AF88">
        <f t="shared" ca="1" si="37"/>
        <v>0.25078116240637199</v>
      </c>
    </row>
    <row r="89" spans="5:32" x14ac:dyDescent="0.3">
      <c r="E89">
        <v>75</v>
      </c>
      <c r="F89">
        <f t="shared" ca="1" si="34"/>
        <v>2377.4981050734441</v>
      </c>
      <c r="G89">
        <f t="shared" ca="1" si="38"/>
        <v>1100.2018634452265</v>
      </c>
      <c r="H89">
        <f t="shared" ca="1" si="39"/>
        <v>788.61619929347762</v>
      </c>
      <c r="I89">
        <f t="shared" ca="1" si="40"/>
        <v>546.06531584597496</v>
      </c>
      <c r="J89">
        <f t="shared" ca="1" si="41"/>
        <v>421.64347681435822</v>
      </c>
      <c r="K89">
        <f t="shared" ca="1" si="42"/>
        <v>257.26981829897318</v>
      </c>
      <c r="L89">
        <f t="shared" ca="1" si="43"/>
        <v>167.62395160734974</v>
      </c>
      <c r="M89">
        <f t="shared" ca="1" si="44"/>
        <v>164.10967512610748</v>
      </c>
      <c r="N89">
        <f t="shared" ca="1" si="45"/>
        <v>115.38957567129185</v>
      </c>
      <c r="Z89">
        <f t="shared" ca="1" si="31"/>
        <v>223004.68830467152</v>
      </c>
      <c r="AA89">
        <v>0</v>
      </c>
      <c r="AB89">
        <f t="shared" ca="1" si="35"/>
        <v>5938.4179811762051</v>
      </c>
      <c r="AC89">
        <f t="shared" ca="1" si="32"/>
        <v>38921.945101472455</v>
      </c>
      <c r="AD89">
        <f t="shared" ca="1" si="33"/>
        <v>31717.139818697622</v>
      </c>
      <c r="AE89">
        <f t="shared" ca="1" si="36"/>
        <v>0</v>
      </c>
      <c r="AF89">
        <f t="shared" ca="1" si="37"/>
        <v>0.54421027857087212</v>
      </c>
    </row>
    <row r="90" spans="5:32" x14ac:dyDescent="0.3">
      <c r="E90">
        <v>76</v>
      </c>
      <c r="F90">
        <f t="shared" ca="1" si="34"/>
        <v>1790.2586363419427</v>
      </c>
      <c r="G90">
        <f t="shared" ca="1" si="38"/>
        <v>1152.4565814712778</v>
      </c>
      <c r="H90">
        <f t="shared" ca="1" si="39"/>
        <v>633.15390022008989</v>
      </c>
      <c r="I90">
        <f t="shared" ca="1" si="40"/>
        <v>500.32966080332744</v>
      </c>
      <c r="J90">
        <f t="shared" ca="1" si="41"/>
        <v>369.63582198725703</v>
      </c>
      <c r="K90">
        <f t="shared" ca="1" si="42"/>
        <v>298.98444106162094</v>
      </c>
      <c r="L90">
        <f t="shared" ca="1" si="43"/>
        <v>188.89504406500103</v>
      </c>
      <c r="M90">
        <f t="shared" ca="1" si="44"/>
        <v>126.43050345546861</v>
      </c>
      <c r="N90">
        <f t="shared" ca="1" si="45"/>
        <v>126.43324595475461</v>
      </c>
      <c r="Z90">
        <f t="shared" ca="1" si="31"/>
        <v>214166.58715172316</v>
      </c>
      <c r="AA90">
        <v>0</v>
      </c>
      <c r="AB90">
        <f t="shared" ca="1" si="35"/>
        <v>5186.5778353607402</v>
      </c>
      <c r="AC90">
        <f t="shared" ca="1" si="32"/>
        <v>37307.490343943282</v>
      </c>
      <c r="AD90">
        <f t="shared" ca="1" si="33"/>
        <v>30801.882957200316</v>
      </c>
      <c r="AE90">
        <f t="shared" ca="1" si="36"/>
        <v>0</v>
      </c>
      <c r="AF90">
        <f t="shared" ca="1" si="37"/>
        <v>-0.43116993952401389</v>
      </c>
    </row>
    <row r="91" spans="5:32" x14ac:dyDescent="0.3">
      <c r="E91">
        <v>77</v>
      </c>
      <c r="F91">
        <f t="shared" ca="1" si="34"/>
        <v>4523.1299815382372</v>
      </c>
      <c r="G91">
        <f t="shared" ca="1" si="38"/>
        <v>867.80104833115399</v>
      </c>
      <c r="H91">
        <f t="shared" ca="1" si="39"/>
        <v>663.2259075692599</v>
      </c>
      <c r="I91">
        <f t="shared" ca="1" si="40"/>
        <v>401.69815991255331</v>
      </c>
      <c r="J91">
        <f t="shared" ca="1" si="41"/>
        <v>338.67700450656008</v>
      </c>
      <c r="K91">
        <f t="shared" ca="1" si="42"/>
        <v>262.10617668791951</v>
      </c>
      <c r="L91">
        <f t="shared" ca="1" si="43"/>
        <v>219.52314322177139</v>
      </c>
      <c r="M91">
        <f t="shared" ca="1" si="44"/>
        <v>142.47424244790241</v>
      </c>
      <c r="N91">
        <f t="shared" ca="1" si="45"/>
        <v>97.404488353811445</v>
      </c>
      <c r="Z91">
        <f t="shared" ca="1" si="31"/>
        <v>197047.17693737065</v>
      </c>
      <c r="AA91">
        <v>0</v>
      </c>
      <c r="AB91">
        <f t="shared" ca="1" si="35"/>
        <v>7516.0401525691695</v>
      </c>
      <c r="AC91">
        <f t="shared" ca="1" si="32"/>
        <v>36162.958172907922</v>
      </c>
      <c r="AD91">
        <f t="shared" ca="1" si="33"/>
        <v>29133.277415007102</v>
      </c>
      <c r="AE91">
        <f t="shared" ca="1" si="36"/>
        <v>0</v>
      </c>
      <c r="AF91">
        <f t="shared" ca="1" si="37"/>
        <v>6.807811204124696E-2</v>
      </c>
    </row>
    <row r="92" spans="5:32" x14ac:dyDescent="0.3">
      <c r="E92">
        <v>78</v>
      </c>
      <c r="F92">
        <f t="shared" ca="1" si="34"/>
        <v>2816.6657350908904</v>
      </c>
      <c r="G92">
        <f t="shared" ca="1" si="38"/>
        <v>2192.5194829599131</v>
      </c>
      <c r="H92">
        <f t="shared" ca="1" si="39"/>
        <v>499.40982343492209</v>
      </c>
      <c r="I92">
        <f t="shared" ca="1" si="40"/>
        <v>420.77704422936682</v>
      </c>
      <c r="J92">
        <f t="shared" ca="1" si="41"/>
        <v>271.91258119006153</v>
      </c>
      <c r="K92">
        <f t="shared" ca="1" si="42"/>
        <v>240.15349569228712</v>
      </c>
      <c r="L92">
        <f t="shared" ca="1" si="43"/>
        <v>192.44604020218685</v>
      </c>
      <c r="M92">
        <f t="shared" ca="1" si="44"/>
        <v>165.57551144402541</v>
      </c>
      <c r="N92">
        <f t="shared" ca="1" si="45"/>
        <v>109.76489304357474</v>
      </c>
      <c r="Z92">
        <f t="shared" ca="1" si="31"/>
        <v>183272.05670732571</v>
      </c>
      <c r="AA92">
        <v>0</v>
      </c>
      <c r="AB92">
        <f t="shared" ca="1" si="35"/>
        <v>6909.2246072872267</v>
      </c>
      <c r="AC92">
        <f t="shared" ca="1" si="32"/>
        <v>36661.347723818653</v>
      </c>
      <c r="AD92">
        <f t="shared" ca="1" si="33"/>
        <v>28608.958295401524</v>
      </c>
      <c r="AE92">
        <f t="shared" ca="1" si="36"/>
        <v>0</v>
      </c>
      <c r="AF92">
        <f t="shared" ca="1" si="37"/>
        <v>5.2190907703625417E-2</v>
      </c>
    </row>
    <row r="93" spans="5:32" x14ac:dyDescent="0.3">
      <c r="E93">
        <v>79</v>
      </c>
      <c r="F93">
        <f t="shared" ca="1" si="34"/>
        <v>2848.5439424950473</v>
      </c>
      <c r="G93">
        <f t="shared" ca="1" si="38"/>
        <v>1365.3365095362949</v>
      </c>
      <c r="H93">
        <f t="shared" ca="1" si="39"/>
        <v>1261.7705060028882</v>
      </c>
      <c r="I93">
        <f t="shared" ca="1" si="40"/>
        <v>316.84556795168891</v>
      </c>
      <c r="J93">
        <f t="shared" ca="1" si="41"/>
        <v>284.82722506580319</v>
      </c>
      <c r="K93">
        <f t="shared" ca="1" si="42"/>
        <v>192.81130996964765</v>
      </c>
      <c r="L93">
        <f t="shared" ca="1" si="43"/>
        <v>176.32773813538185</v>
      </c>
      <c r="M93">
        <f t="shared" ca="1" si="44"/>
        <v>145.15258420686823</v>
      </c>
      <c r="N93">
        <f t="shared" ca="1" si="45"/>
        <v>127.56255441003195</v>
      </c>
      <c r="Z93">
        <f t="shared" ca="1" si="31"/>
        <v>160990.72246294984</v>
      </c>
      <c r="AA93">
        <v>0</v>
      </c>
      <c r="AB93">
        <f t="shared" ca="1" si="35"/>
        <v>6719.177937773653</v>
      </c>
      <c r="AC93">
        <f t="shared" ca="1" si="32"/>
        <v>36760.674943879894</v>
      </c>
      <c r="AD93">
        <f t="shared" ca="1" si="33"/>
        <v>28453.417098166305</v>
      </c>
      <c r="AE93">
        <f t="shared" ca="1" si="36"/>
        <v>0</v>
      </c>
      <c r="AF93">
        <f t="shared" ca="1" si="37"/>
        <v>2.4398662045887601E-2</v>
      </c>
    </row>
    <row r="94" spans="5:32" x14ac:dyDescent="0.3">
      <c r="E94">
        <v>80</v>
      </c>
      <c r="F94">
        <f t="shared" ca="1" si="34"/>
        <v>2901.7817663387259</v>
      </c>
      <c r="G94">
        <f t="shared" ca="1" si="38"/>
        <v>1380.7889929052742</v>
      </c>
      <c r="H94">
        <f t="shared" ca="1" si="39"/>
        <v>785.73593160327027</v>
      </c>
      <c r="I94">
        <f t="shared" ca="1" si="40"/>
        <v>800.51767874620316</v>
      </c>
      <c r="J94">
        <f t="shared" ca="1" si="41"/>
        <v>214.47520755168486</v>
      </c>
      <c r="K94">
        <f t="shared" ca="1" si="42"/>
        <v>201.96899363612249</v>
      </c>
      <c r="L94">
        <f t="shared" ca="1" si="43"/>
        <v>141.5677172462656</v>
      </c>
      <c r="M94">
        <f t="shared" ca="1" si="44"/>
        <v>132.99534160751094</v>
      </c>
      <c r="N94">
        <f t="shared" ca="1" si="45"/>
        <v>111.82833898057997</v>
      </c>
      <c r="Z94">
        <f t="shared" ca="1" si="31"/>
        <v>200664.86047692091</v>
      </c>
      <c r="AA94">
        <v>0</v>
      </c>
      <c r="AB94">
        <f t="shared" ca="1" si="35"/>
        <v>6671.6599686156378</v>
      </c>
      <c r="AC94">
        <f t="shared" ca="1" si="32"/>
        <v>36224.225362790567</v>
      </c>
      <c r="AD94">
        <f t="shared" ca="1" si="33"/>
        <v>28151.656003512428</v>
      </c>
      <c r="AE94">
        <f t="shared" ca="1" si="36"/>
        <v>0</v>
      </c>
      <c r="AF94">
        <f t="shared" ca="1" si="37"/>
        <v>7.4266610001610556E-2</v>
      </c>
    </row>
    <row r="95" spans="5:32" x14ac:dyDescent="0.3">
      <c r="E95">
        <v>81</v>
      </c>
      <c r="F95">
        <f t="shared" ca="1" si="34"/>
        <v>2802.6821247706112</v>
      </c>
      <c r="G95">
        <f t="shared" ca="1" si="38"/>
        <v>1406.5952302860439</v>
      </c>
      <c r="H95">
        <f t="shared" ca="1" si="39"/>
        <v>794.62866341751919</v>
      </c>
      <c r="I95">
        <f t="shared" ca="1" si="40"/>
        <v>498.50230377242281</v>
      </c>
      <c r="J95">
        <f t="shared" ca="1" si="41"/>
        <v>541.87658804198122</v>
      </c>
      <c r="K95">
        <f t="shared" ca="1" si="42"/>
        <v>152.08286995424947</v>
      </c>
      <c r="L95">
        <f t="shared" ca="1" si="43"/>
        <v>148.29155710882523</v>
      </c>
      <c r="M95">
        <f t="shared" ca="1" si="44"/>
        <v>106.77756724416703</v>
      </c>
      <c r="N95">
        <f t="shared" ca="1" si="45"/>
        <v>102.46216576431461</v>
      </c>
      <c r="Z95">
        <f t="shared" ca="1" si="31"/>
        <v>210544.3142711377</v>
      </c>
      <c r="AA95">
        <v>0</v>
      </c>
      <c r="AB95">
        <f t="shared" ca="1" si="35"/>
        <v>6553.8990703601357</v>
      </c>
      <c r="AC95">
        <f t="shared" ca="1" si="32"/>
        <v>36190.425119714993</v>
      </c>
      <c r="AD95">
        <f t="shared" ca="1" si="33"/>
        <v>28322.507864172519</v>
      </c>
      <c r="AE95">
        <f t="shared" ca="1" si="36"/>
        <v>0</v>
      </c>
      <c r="AF95">
        <f t="shared" ca="1" si="37"/>
        <v>0.2387670060134873</v>
      </c>
    </row>
    <row r="96" spans="5:32" x14ac:dyDescent="0.3">
      <c r="E96">
        <v>82</v>
      </c>
      <c r="F96">
        <f t="shared" ca="1" si="34"/>
        <v>2400.1383272728935</v>
      </c>
      <c r="G96">
        <f t="shared" ca="1" si="38"/>
        <v>1358.5581639670825</v>
      </c>
      <c r="H96">
        <f t="shared" ca="1" si="39"/>
        <v>809.47986517468962</v>
      </c>
      <c r="I96">
        <f t="shared" ca="1" si="40"/>
        <v>504.14420853702723</v>
      </c>
      <c r="J96">
        <f t="shared" ca="1" si="41"/>
        <v>337.44005244499914</v>
      </c>
      <c r="K96">
        <f t="shared" ca="1" si="42"/>
        <v>384.24089950155008</v>
      </c>
      <c r="L96">
        <f t="shared" ca="1" si="43"/>
        <v>111.66370237862617</v>
      </c>
      <c r="M96">
        <f t="shared" ca="1" si="44"/>
        <v>111.84902899426747</v>
      </c>
      <c r="N96">
        <f t="shared" ca="1" si="45"/>
        <v>82.263488800755226</v>
      </c>
      <c r="Z96">
        <f t="shared" ca="1" si="31"/>
        <v>211592.53364635954</v>
      </c>
      <c r="AA96">
        <v>0</v>
      </c>
      <c r="AB96">
        <f t="shared" ca="1" si="35"/>
        <v>6099.7777370718914</v>
      </c>
      <c r="AC96">
        <f t="shared" ca="1" si="32"/>
        <v>36189.158465757966</v>
      </c>
      <c r="AD96">
        <f t="shared" ca="1" si="33"/>
        <v>28639.417237343678</v>
      </c>
      <c r="AE96">
        <f t="shared" ca="1" si="36"/>
        <v>0</v>
      </c>
      <c r="AF96">
        <f t="shared" ca="1" si="37"/>
        <v>0.11959032188941127</v>
      </c>
    </row>
    <row r="97" spans="5:32" x14ac:dyDescent="0.3">
      <c r="E97">
        <v>83</v>
      </c>
      <c r="F97">
        <f t="shared" ca="1" si="34"/>
        <v>2690.8698346487217</v>
      </c>
      <c r="G97">
        <f t="shared" ca="1" si="38"/>
        <v>1163.4310899363104</v>
      </c>
      <c r="H97">
        <f t="shared" ca="1" si="39"/>
        <v>781.83506933718843</v>
      </c>
      <c r="I97">
        <f t="shared" ca="1" si="40"/>
        <v>513.56640496710804</v>
      </c>
      <c r="J97">
        <f t="shared" ca="1" si="41"/>
        <v>341.25910127436407</v>
      </c>
      <c r="K97">
        <f t="shared" ca="1" si="42"/>
        <v>239.27638163483749</v>
      </c>
      <c r="L97">
        <f t="shared" ca="1" si="43"/>
        <v>282.12093483338316</v>
      </c>
      <c r="M97">
        <f t="shared" ca="1" si="44"/>
        <v>84.222439419047205</v>
      </c>
      <c r="N97">
        <f t="shared" ca="1" si="45"/>
        <v>86.170640346255865</v>
      </c>
      <c r="Z97">
        <f t="shared" ca="1" si="31"/>
        <v>208223.39519976432</v>
      </c>
      <c r="AA97">
        <v>0</v>
      </c>
      <c r="AB97">
        <f t="shared" ca="1" si="35"/>
        <v>6182.7518963972161</v>
      </c>
      <c r="AC97">
        <f t="shared" ca="1" si="32"/>
        <v>36649.818697598508</v>
      </c>
      <c r="AD97">
        <f t="shared" ca="1" si="33"/>
        <v>29391.866707858975</v>
      </c>
      <c r="AE97">
        <f t="shared" ca="1" si="36"/>
        <v>0</v>
      </c>
      <c r="AF97">
        <f t="shared" ca="1" si="37"/>
        <v>0.20976162309010069</v>
      </c>
    </row>
    <row r="98" spans="5:32" x14ac:dyDescent="0.3">
      <c r="E98">
        <v>84</v>
      </c>
      <c r="F98">
        <f t="shared" ca="1" si="34"/>
        <v>2466.7297386435275</v>
      </c>
      <c r="G98">
        <f t="shared" ca="1" si="38"/>
        <v>1304.3588317508463</v>
      </c>
      <c r="H98">
        <f t="shared" ca="1" si="39"/>
        <v>669.5416147758217</v>
      </c>
      <c r="I98">
        <f t="shared" ca="1" si="40"/>
        <v>496.02744071967578</v>
      </c>
      <c r="J98">
        <f t="shared" ca="1" si="41"/>
        <v>347.63705867486794</v>
      </c>
      <c r="K98">
        <f t="shared" ca="1" si="42"/>
        <v>241.98444245499203</v>
      </c>
      <c r="L98">
        <f t="shared" ca="1" si="43"/>
        <v>175.68373527633119</v>
      </c>
      <c r="M98">
        <f t="shared" ca="1" si="44"/>
        <v>212.7899472854817</v>
      </c>
      <c r="N98">
        <f t="shared" ca="1" si="45"/>
        <v>64.886585082781579</v>
      </c>
      <c r="Z98">
        <f t="shared" ca="1" si="31"/>
        <v>208709.5757926183</v>
      </c>
      <c r="AA98">
        <v>0</v>
      </c>
      <c r="AB98">
        <f t="shared" ca="1" si="35"/>
        <v>5979.6393946643257</v>
      </c>
      <c r="AC98">
        <f t="shared" ca="1" si="32"/>
        <v>36736.17473441708</v>
      </c>
      <c r="AD98">
        <f t="shared" ca="1" si="33"/>
        <v>29663.45340536501</v>
      </c>
      <c r="AE98">
        <f t="shared" ca="1" si="36"/>
        <v>0</v>
      </c>
      <c r="AF98">
        <f t="shared" ca="1" si="37"/>
        <v>-0.12555189419043702</v>
      </c>
    </row>
    <row r="99" spans="5:32" x14ac:dyDescent="0.3">
      <c r="E99">
        <v>85</v>
      </c>
      <c r="F99">
        <f t="shared" ca="1" si="34"/>
        <v>3393.5612309053495</v>
      </c>
      <c r="G99">
        <f t="shared" ca="1" si="38"/>
        <v>1195.7102787776314</v>
      </c>
      <c r="H99">
        <f t="shared" ca="1" si="39"/>
        <v>750.64395821275002</v>
      </c>
      <c r="I99">
        <f t="shared" ca="1" si="40"/>
        <v>424.78398150408066</v>
      </c>
      <c r="J99">
        <f t="shared" ca="1" si="41"/>
        <v>335.76479856554181</v>
      </c>
      <c r="K99">
        <f t="shared" ca="1" si="42"/>
        <v>246.50700744974009</v>
      </c>
      <c r="L99">
        <f t="shared" ca="1" si="43"/>
        <v>177.67207293418787</v>
      </c>
      <c r="M99">
        <f t="shared" ca="1" si="44"/>
        <v>132.50960192105333</v>
      </c>
      <c r="N99">
        <f t="shared" ca="1" si="45"/>
        <v>163.93746268262879</v>
      </c>
      <c r="Z99">
        <f t="shared" ca="1" si="31"/>
        <v>189888.83800299291</v>
      </c>
      <c r="AA99">
        <v>0</v>
      </c>
      <c r="AB99">
        <f t="shared" ca="1" si="35"/>
        <v>6821.0903929529632</v>
      </c>
      <c r="AC99">
        <f t="shared" ca="1" si="32"/>
        <v>37767.021438829855</v>
      </c>
      <c r="AD99">
        <f t="shared" ca="1" si="33"/>
        <v>30434.141938801262</v>
      </c>
      <c r="AE99">
        <f t="shared" ca="1" si="36"/>
        <v>0</v>
      </c>
      <c r="AF99">
        <f t="shared" ca="1" si="37"/>
        <v>-0.2907389530918485</v>
      </c>
    </row>
    <row r="100" spans="5:32" x14ac:dyDescent="0.3">
      <c r="E100">
        <v>86</v>
      </c>
      <c r="F100">
        <f t="shared" ca="1" si="34"/>
        <v>3936.3481221974125</v>
      </c>
      <c r="G100">
        <f t="shared" ca="1" si="38"/>
        <v>1644.977956801285</v>
      </c>
      <c r="H100">
        <f t="shared" ca="1" si="39"/>
        <v>688.11792789605545</v>
      </c>
      <c r="I100">
        <f t="shared" ca="1" si="40"/>
        <v>476.23855220464088</v>
      </c>
      <c r="J100">
        <f t="shared" ca="1" si="41"/>
        <v>287.53955179707646</v>
      </c>
      <c r="K100">
        <f t="shared" ca="1" si="42"/>
        <v>238.08847082314861</v>
      </c>
      <c r="L100">
        <f t="shared" ca="1" si="43"/>
        <v>180.99267276054215</v>
      </c>
      <c r="M100">
        <f t="shared" ca="1" si="44"/>
        <v>134.00930723590685</v>
      </c>
      <c r="N100">
        <f t="shared" ca="1" si="45"/>
        <v>102.08794257972365</v>
      </c>
      <c r="Z100">
        <f t="shared" ca="1" si="31"/>
        <v>186796.79723636186</v>
      </c>
      <c r="AA100">
        <v>0</v>
      </c>
      <c r="AB100">
        <f t="shared" ca="1" si="35"/>
        <v>7688.4005042957924</v>
      </c>
      <c r="AC100">
        <f t="shared" ca="1" si="32"/>
        <v>36131.510539563365</v>
      </c>
      <c r="AD100">
        <f t="shared" ca="1" si="33"/>
        <v>27928.090749856663</v>
      </c>
      <c r="AE100">
        <f t="shared" ca="1" si="36"/>
        <v>0</v>
      </c>
      <c r="AF100">
        <f t="shared" ca="1" si="37"/>
        <v>7.5669144715426337E-2</v>
      </c>
    </row>
    <row r="101" spans="5:32" x14ac:dyDescent="0.3">
      <c r="E101">
        <v>87</v>
      </c>
      <c r="F101">
        <f t="shared" ca="1" si="34"/>
        <v>2788.790822016218</v>
      </c>
      <c r="G101">
        <f t="shared" ca="1" si="38"/>
        <v>1908.0857691149984</v>
      </c>
      <c r="H101">
        <f t="shared" ca="1" si="39"/>
        <v>946.66646524604835</v>
      </c>
      <c r="I101">
        <f t="shared" ca="1" si="40"/>
        <v>436.56953758414812</v>
      </c>
      <c r="J101">
        <f t="shared" ca="1" si="41"/>
        <v>322.36954737450606</v>
      </c>
      <c r="K101">
        <f t="shared" ca="1" si="42"/>
        <v>203.89228555528877</v>
      </c>
      <c r="L101">
        <f t="shared" ca="1" si="43"/>
        <v>174.8115363273721</v>
      </c>
      <c r="M101">
        <f t="shared" ca="1" si="44"/>
        <v>136.51387238781027</v>
      </c>
      <c r="N101">
        <f t="shared" ca="1" si="45"/>
        <v>103.24334436079975</v>
      </c>
      <c r="Z101">
        <f t="shared" ca="1" si="31"/>
        <v>181912.59278178026</v>
      </c>
      <c r="AA101">
        <v>0</v>
      </c>
      <c r="AB101">
        <f t="shared" ca="1" si="35"/>
        <v>7020.9431799671893</v>
      </c>
      <c r="AC101">
        <f t="shared" ca="1" si="32"/>
        <v>36982.465051201172</v>
      </c>
      <c r="AD101">
        <f t="shared" ca="1" si="33"/>
        <v>28252.884069362332</v>
      </c>
      <c r="AE101">
        <f t="shared" ca="1" si="36"/>
        <v>0</v>
      </c>
      <c r="AF101">
        <f t="shared" ca="1" si="37"/>
        <v>-0.36957615531912913</v>
      </c>
    </row>
    <row r="102" spans="5:32" x14ac:dyDescent="0.3">
      <c r="E102">
        <v>88</v>
      </c>
      <c r="F102">
        <f t="shared" ca="1" si="34"/>
        <v>4219.4148446974559</v>
      </c>
      <c r="G102">
        <f t="shared" ca="1" si="38"/>
        <v>1351.8245631072762</v>
      </c>
      <c r="H102">
        <f t="shared" ca="1" si="39"/>
        <v>1098.0820763986617</v>
      </c>
      <c r="I102">
        <f t="shared" ca="1" si="40"/>
        <v>600.60307139871065</v>
      </c>
      <c r="J102">
        <f t="shared" ca="1" si="41"/>
        <v>295.51728556411439</v>
      </c>
      <c r="K102">
        <f t="shared" ca="1" si="42"/>
        <v>228.58999187005159</v>
      </c>
      <c r="L102">
        <f t="shared" ca="1" si="43"/>
        <v>149.70369442917962</v>
      </c>
      <c r="M102">
        <f t="shared" ca="1" si="44"/>
        <v>131.85174514597543</v>
      </c>
      <c r="N102">
        <f t="shared" ca="1" si="45"/>
        <v>105.17290946180297</v>
      </c>
      <c r="Z102">
        <f t="shared" ca="1" si="31"/>
        <v>196824.22444401277</v>
      </c>
      <c r="AA102">
        <v>0</v>
      </c>
      <c r="AB102">
        <f t="shared" ca="1" si="35"/>
        <v>8180.7601820732289</v>
      </c>
      <c r="AC102">
        <f t="shared" ca="1" si="32"/>
        <v>38218.538125263294</v>
      </c>
      <c r="AD102">
        <f t="shared" ca="1" si="33"/>
        <v>29105.23481129605</v>
      </c>
      <c r="AE102">
        <f t="shared" ca="1" si="36"/>
        <v>0</v>
      </c>
      <c r="AF102">
        <f t="shared" ca="1" si="37"/>
        <v>-0.10724586889760052</v>
      </c>
    </row>
    <row r="103" spans="5:32" x14ac:dyDescent="0.3">
      <c r="E103">
        <v>89</v>
      </c>
      <c r="F103">
        <f t="shared" ca="1" si="34"/>
        <v>3324.1819471601048</v>
      </c>
      <c r="G103">
        <f t="shared" ca="1" si="38"/>
        <v>2045.2981213118476</v>
      </c>
      <c r="H103">
        <f t="shared" ca="1" si="39"/>
        <v>777.95995715226536</v>
      </c>
      <c r="I103">
        <f t="shared" ca="1" si="40"/>
        <v>696.66719160849959</v>
      </c>
      <c r="J103">
        <f t="shared" ca="1" si="41"/>
        <v>406.55284915981179</v>
      </c>
      <c r="K103">
        <f t="shared" ca="1" si="42"/>
        <v>209.5492407850893</v>
      </c>
      <c r="L103">
        <f t="shared" ca="1" si="43"/>
        <v>167.83747457283434</v>
      </c>
      <c r="M103">
        <f t="shared" ca="1" si="44"/>
        <v>112.91413473034316</v>
      </c>
      <c r="N103">
        <f t="shared" ca="1" si="45"/>
        <v>101.58111708401468</v>
      </c>
      <c r="Z103">
        <f t="shared" ca="1" si="31"/>
        <v>223844.07195559595</v>
      </c>
      <c r="AA103">
        <v>0</v>
      </c>
      <c r="AB103">
        <f t="shared" ca="1" si="35"/>
        <v>7842.5420335648096</v>
      </c>
      <c r="AC103">
        <f t="shared" ca="1" si="32"/>
        <v>39569.047685579477</v>
      </c>
      <c r="AD103">
        <f t="shared" ca="1" si="33"/>
        <v>30115.345164135517</v>
      </c>
      <c r="AE103">
        <f t="shared" ca="1" si="36"/>
        <v>0</v>
      </c>
      <c r="AF103">
        <f t="shared" ca="1" si="37"/>
        <v>0.36136225813476447</v>
      </c>
    </row>
    <row r="104" spans="5:32" x14ac:dyDescent="0.3">
      <c r="E104">
        <v>90</v>
      </c>
      <c r="F104">
        <f t="shared" ca="1" si="34"/>
        <v>2137.6056753229054</v>
      </c>
      <c r="G104">
        <f t="shared" ca="1" si="38"/>
        <v>1611.3473886004742</v>
      </c>
      <c r="H104">
        <f t="shared" ca="1" si="39"/>
        <v>1177.0462545538942</v>
      </c>
      <c r="I104">
        <f t="shared" ca="1" si="40"/>
        <v>493.568914548397</v>
      </c>
      <c r="J104">
        <f t="shared" ca="1" si="41"/>
        <v>471.57939270106777</v>
      </c>
      <c r="K104">
        <f t="shared" ca="1" si="42"/>
        <v>288.28378251319026</v>
      </c>
      <c r="L104">
        <f t="shared" ca="1" si="43"/>
        <v>153.8571968278369</v>
      </c>
      <c r="M104">
        <f t="shared" ca="1" si="44"/>
        <v>126.59155332791619</v>
      </c>
      <c r="N104">
        <f t="shared" ca="1" si="45"/>
        <v>86.991218264002626</v>
      </c>
      <c r="Z104">
        <f t="shared" ca="1" si="31"/>
        <v>224600.15144337076</v>
      </c>
      <c r="AA104">
        <v>0</v>
      </c>
      <c r="AB104">
        <f t="shared" ca="1" si="35"/>
        <v>6546.8713766596838</v>
      </c>
      <c r="AC104">
        <f t="shared" ca="1" si="32"/>
        <v>40337.333824024994</v>
      </c>
      <c r="AD104">
        <f t="shared" ca="1" si="33"/>
        <v>31422.921859555918</v>
      </c>
      <c r="AE104">
        <f t="shared" ca="1" si="36"/>
        <v>0</v>
      </c>
      <c r="AF104">
        <f t="shared" ca="1" si="37"/>
        <v>-0.23629621855137317</v>
      </c>
    </row>
    <row r="105" spans="5:32" x14ac:dyDescent="0.3">
      <c r="E105">
        <v>91</v>
      </c>
      <c r="F105">
        <f t="shared" ca="1" si="34"/>
        <v>3782.7435004925032</v>
      </c>
      <c r="G105">
        <f t="shared" ca="1" si="38"/>
        <v>1036.1723207514974</v>
      </c>
      <c r="H105">
        <f t="shared" ca="1" si="39"/>
        <v>927.31244837837812</v>
      </c>
      <c r="I105">
        <f t="shared" ca="1" si="40"/>
        <v>746.7652247295747</v>
      </c>
      <c r="J105">
        <f t="shared" ca="1" si="41"/>
        <v>334.1006032470936</v>
      </c>
      <c r="K105">
        <f t="shared" ca="1" si="42"/>
        <v>334.39364983935189</v>
      </c>
      <c r="L105">
        <f t="shared" ca="1" si="43"/>
        <v>211.66640595894413</v>
      </c>
      <c r="M105">
        <f t="shared" ca="1" si="44"/>
        <v>116.04691733289047</v>
      </c>
      <c r="N105">
        <f t="shared" ca="1" si="45"/>
        <v>97.528564269009621</v>
      </c>
      <c r="Z105">
        <f t="shared" ca="1" si="31"/>
        <v>244942.09128916156</v>
      </c>
      <c r="AA105">
        <v>0</v>
      </c>
      <c r="AB105">
        <f t="shared" ca="1" si="35"/>
        <v>7586.729634999243</v>
      </c>
      <c r="AC105">
        <f t="shared" ca="1" si="32"/>
        <v>41414.115758988672</v>
      </c>
      <c r="AD105">
        <f t="shared" ca="1" si="33"/>
        <v>32964.391768842412</v>
      </c>
      <c r="AE105">
        <f t="shared" ca="1" si="36"/>
        <v>0</v>
      </c>
      <c r="AF105">
        <f t="shared" ca="1" si="37"/>
        <v>-0.15544406036111147</v>
      </c>
    </row>
    <row r="106" spans="5:32" x14ac:dyDescent="0.3">
      <c r="E106">
        <v>92</v>
      </c>
      <c r="F106">
        <f t="shared" ca="1" si="34"/>
        <v>3521.1103372396451</v>
      </c>
      <c r="G106">
        <f t="shared" ca="1" si="38"/>
        <v>1833.6282303895321</v>
      </c>
      <c r="H106">
        <f t="shared" ca="1" si="39"/>
        <v>596.30561261685614</v>
      </c>
      <c r="I106">
        <f t="shared" ca="1" si="40"/>
        <v>588.32410895378655</v>
      </c>
      <c r="J106">
        <f t="shared" ca="1" si="41"/>
        <v>505.49113753321285</v>
      </c>
      <c r="K106">
        <f t="shared" ca="1" si="42"/>
        <v>236.90840155974416</v>
      </c>
      <c r="L106">
        <f t="shared" ca="1" si="43"/>
        <v>245.52162254826379</v>
      </c>
      <c r="M106">
        <f t="shared" ca="1" si="44"/>
        <v>159.64956089739101</v>
      </c>
      <c r="N106">
        <f t="shared" ca="1" si="45"/>
        <v>89.404774155855264</v>
      </c>
      <c r="Z106">
        <f t="shared" ca="1" si="31"/>
        <v>248718.08093336789</v>
      </c>
      <c r="AA106">
        <v>0</v>
      </c>
      <c r="AB106">
        <f t="shared" ca="1" si="35"/>
        <v>7776.3437858942871</v>
      </c>
      <c r="AC106">
        <f t="shared" ca="1" si="32"/>
        <v>42263.55350906821</v>
      </c>
      <c r="AD106">
        <f t="shared" ca="1" si="33"/>
        <v>33541.251394433726</v>
      </c>
      <c r="AE106">
        <f t="shared" ca="1" si="36"/>
        <v>0</v>
      </c>
      <c r="AF106">
        <f t="shared" ca="1" si="37"/>
        <v>-0.35082889762354941</v>
      </c>
    </row>
    <row r="107" spans="5:32" x14ac:dyDescent="0.3">
      <c r="E107">
        <v>93</v>
      </c>
      <c r="F107">
        <f t="shared" ca="1" si="34"/>
        <v>4238.6102268529739</v>
      </c>
      <c r="G107">
        <f t="shared" ca="1" si="38"/>
        <v>1706.8054748725131</v>
      </c>
      <c r="H107">
        <f t="shared" ca="1" si="39"/>
        <v>1055.2325933981592</v>
      </c>
      <c r="I107">
        <f t="shared" ca="1" si="40"/>
        <v>378.32013235716391</v>
      </c>
      <c r="J107">
        <f t="shared" ca="1" si="41"/>
        <v>398.24112482066624</v>
      </c>
      <c r="K107">
        <f t="shared" ca="1" si="42"/>
        <v>358.44023097151359</v>
      </c>
      <c r="L107">
        <f t="shared" ca="1" si="43"/>
        <v>173.94509487308736</v>
      </c>
      <c r="M107">
        <f t="shared" ca="1" si="44"/>
        <v>185.1848858729534</v>
      </c>
      <c r="N107">
        <f t="shared" ca="1" si="45"/>
        <v>122.99708828256202</v>
      </c>
      <c r="Z107">
        <f t="shared" ca="1" si="31"/>
        <v>220287.45088935026</v>
      </c>
      <c r="AA107">
        <v>0</v>
      </c>
      <c r="AB107">
        <f t="shared" ca="1" si="35"/>
        <v>8617.776852301593</v>
      </c>
      <c r="AC107">
        <f t="shared" ca="1" si="32"/>
        <v>43835.692467652247</v>
      </c>
      <c r="AD107">
        <f t="shared" ca="1" si="33"/>
        <v>34372.116659826723</v>
      </c>
      <c r="AE107">
        <f t="shared" ca="1" si="36"/>
        <v>0</v>
      </c>
      <c r="AF107">
        <f t="shared" ca="1" si="37"/>
        <v>-0.12244584267950261</v>
      </c>
    </row>
    <row r="108" spans="5:32" x14ac:dyDescent="0.3">
      <c r="E108">
        <v>94</v>
      </c>
      <c r="F108">
        <f t="shared" ca="1" si="34"/>
        <v>3393.8065220596113</v>
      </c>
      <c r="G108">
        <f t="shared" ca="1" si="38"/>
        <v>2054.6027951838378</v>
      </c>
      <c r="H108">
        <f t="shared" ca="1" si="39"/>
        <v>982.24751224149816</v>
      </c>
      <c r="I108">
        <f t="shared" ca="1" si="40"/>
        <v>669.48176565041445</v>
      </c>
      <c r="J108">
        <f t="shared" ca="1" si="41"/>
        <v>256.08781411345319</v>
      </c>
      <c r="K108">
        <f t="shared" ca="1" si="42"/>
        <v>282.38999690414158</v>
      </c>
      <c r="L108">
        <f t="shared" ca="1" si="43"/>
        <v>263.17732749105551</v>
      </c>
      <c r="M108">
        <f t="shared" ca="1" si="44"/>
        <v>131.1982309659941</v>
      </c>
      <c r="N108">
        <f t="shared" ca="1" si="45"/>
        <v>142.66999312920782</v>
      </c>
      <c r="Z108">
        <f t="shared" ca="1" si="31"/>
        <v>222619.15299817501</v>
      </c>
      <c r="AA108">
        <v>0</v>
      </c>
      <c r="AB108">
        <f t="shared" ca="1" si="35"/>
        <v>8175.6619577392148</v>
      </c>
      <c r="AC108">
        <f t="shared" ca="1" si="32"/>
        <v>44343.408002470227</v>
      </c>
      <c r="AD108">
        <f t="shared" ca="1" si="33"/>
        <v>34456.13580839632</v>
      </c>
      <c r="AE108">
        <f t="shared" ca="1" si="36"/>
        <v>0</v>
      </c>
      <c r="AF108">
        <f t="shared" ca="1" si="37"/>
        <v>-0.58769551068143899</v>
      </c>
    </row>
    <row r="109" spans="5:32" x14ac:dyDescent="0.3">
      <c r="E109">
        <v>95</v>
      </c>
      <c r="F109">
        <f t="shared" ca="1" si="34"/>
        <v>5240.8616499005184</v>
      </c>
      <c r="G109">
        <f t="shared" ca="1" si="38"/>
        <v>1645.0968580128158</v>
      </c>
      <c r="H109">
        <f t="shared" ca="1" si="39"/>
        <v>1182.4009905783164</v>
      </c>
      <c r="I109">
        <f t="shared" ca="1" si="40"/>
        <v>623.17711082398455</v>
      </c>
      <c r="J109">
        <f t="shared" ca="1" si="41"/>
        <v>453.17736829392726</v>
      </c>
      <c r="K109">
        <f t="shared" ca="1" si="42"/>
        <v>181.59007829051222</v>
      </c>
      <c r="L109">
        <f t="shared" ca="1" si="43"/>
        <v>207.33901575168264</v>
      </c>
      <c r="M109">
        <f t="shared" ca="1" si="44"/>
        <v>198.50171585681645</v>
      </c>
      <c r="N109">
        <f t="shared" ca="1" si="45"/>
        <v>101.07763720698118</v>
      </c>
      <c r="Z109">
        <f t="shared" ca="1" si="31"/>
        <v>234242.86773837032</v>
      </c>
      <c r="AA109">
        <v>0</v>
      </c>
      <c r="AB109">
        <f t="shared" ca="1" si="35"/>
        <v>9833.2224247155555</v>
      </c>
      <c r="AC109">
        <f t="shared" ca="1" si="32"/>
        <v>44944.872140099556</v>
      </c>
      <c r="AD109">
        <f t="shared" ca="1" si="33"/>
        <v>34359.664024203397</v>
      </c>
      <c r="AE109">
        <f t="shared" ca="1" si="36"/>
        <v>0</v>
      </c>
      <c r="AF109">
        <f t="shared" ca="1" si="37"/>
        <v>0.41014936943466962</v>
      </c>
    </row>
    <row r="110" spans="5:32" x14ac:dyDescent="0.3">
      <c r="E110">
        <v>96</v>
      </c>
      <c r="F110">
        <f t="shared" ca="1" si="34"/>
        <v>2041.9857412991778</v>
      </c>
      <c r="G110">
        <f t="shared" ca="1" si="38"/>
        <v>2540.4291545467677</v>
      </c>
      <c r="H110">
        <f t="shared" ca="1" si="39"/>
        <v>946.73489156700168</v>
      </c>
      <c r="I110">
        <f t="shared" ca="1" si="40"/>
        <v>750.16248344831615</v>
      </c>
      <c r="J110">
        <f t="shared" ca="1" si="41"/>
        <v>421.83339047309204</v>
      </c>
      <c r="K110">
        <f t="shared" ca="1" si="42"/>
        <v>321.34490300864115</v>
      </c>
      <c r="L110">
        <f t="shared" ca="1" si="43"/>
        <v>133.3287599270256</v>
      </c>
      <c r="M110">
        <f t="shared" ca="1" si="44"/>
        <v>156.38562327209317</v>
      </c>
      <c r="N110">
        <f t="shared" ca="1" si="45"/>
        <v>152.92953473998489</v>
      </c>
      <c r="Z110">
        <f t="shared" ca="1" si="31"/>
        <v>252593.03555561256</v>
      </c>
      <c r="AA110">
        <v>0</v>
      </c>
      <c r="AB110">
        <f t="shared" ca="1" si="35"/>
        <v>7465.1344822820993</v>
      </c>
      <c r="AC110">
        <f t="shared" ca="1" si="32"/>
        <v>46460.945430785716</v>
      </c>
      <c r="AD110">
        <f t="shared" ca="1" si="33"/>
        <v>36040.760075911618</v>
      </c>
      <c r="AE110">
        <f t="shared" ca="1" si="36"/>
        <v>0</v>
      </c>
      <c r="AF110">
        <f t="shared" ca="1" si="37"/>
        <v>-5.1314676629925039E-2</v>
      </c>
    </row>
    <row r="111" spans="5:32" x14ac:dyDescent="0.3">
      <c r="E111">
        <v>97</v>
      </c>
      <c r="F111">
        <f t="shared" ca="1" si="34"/>
        <v>3193.2732911284756</v>
      </c>
      <c r="G111">
        <f t="shared" ca="1" si="38"/>
        <v>989.82199052396174</v>
      </c>
      <c r="H111">
        <f t="shared" ca="1" si="39"/>
        <v>1461.9886412455523</v>
      </c>
      <c r="I111">
        <f t="shared" ca="1" si="40"/>
        <v>600.64648379371749</v>
      </c>
      <c r="J111">
        <f t="shared" ca="1" si="41"/>
        <v>507.79076814985427</v>
      </c>
      <c r="K111">
        <f t="shared" ca="1" si="42"/>
        <v>299.11910750905537</v>
      </c>
      <c r="L111">
        <f t="shared" ca="1" si="43"/>
        <v>235.94085001972817</v>
      </c>
      <c r="M111">
        <f t="shared" ca="1" si="44"/>
        <v>100.56332690541369</v>
      </c>
      <c r="N111">
        <f t="shared" ca="1" si="45"/>
        <v>120.48248804194152</v>
      </c>
      <c r="Z111">
        <f t="shared" ref="Z111:Z142" ca="1" si="46">SUMPRODUCT(F111:Y111,fecundity,pmature)</f>
        <v>253273.39365606813</v>
      </c>
      <c r="AA111">
        <v>0</v>
      </c>
      <c r="AB111">
        <f t="shared" ca="1" si="35"/>
        <v>7509.6269473177008</v>
      </c>
      <c r="AC111">
        <f t="shared" ca="1" si="32"/>
        <v>45399.666189311894</v>
      </c>
      <c r="AD111">
        <f t="shared" ca="1" si="33"/>
        <v>36017.50822164039</v>
      </c>
      <c r="AE111">
        <f t="shared" ca="1" si="36"/>
        <v>0</v>
      </c>
      <c r="AF111">
        <f t="shared" ca="1" si="37"/>
        <v>0.20270373931938687</v>
      </c>
    </row>
    <row r="112" spans="5:32" x14ac:dyDescent="0.3">
      <c r="E112">
        <v>98</v>
      </c>
      <c r="F112">
        <f t="shared" ca="1" si="34"/>
        <v>2502.1355145120833</v>
      </c>
      <c r="G112">
        <f t="shared" ca="1" si="38"/>
        <v>1547.8913791537075</v>
      </c>
      <c r="H112">
        <f t="shared" ca="1" si="39"/>
        <v>569.63151458528671</v>
      </c>
      <c r="I112">
        <f t="shared" ca="1" si="40"/>
        <v>927.54407229782419</v>
      </c>
      <c r="J112">
        <f t="shared" ca="1" si="41"/>
        <v>406.5822353446639</v>
      </c>
      <c r="K112">
        <f t="shared" ca="1" si="42"/>
        <v>360.07088296157735</v>
      </c>
      <c r="L112">
        <f t="shared" ca="1" si="43"/>
        <v>219.62201927606486</v>
      </c>
      <c r="M112">
        <f t="shared" ca="1" si="44"/>
        <v>177.95858030826602</v>
      </c>
      <c r="N112">
        <f t="shared" ca="1" si="45"/>
        <v>77.475918679933216</v>
      </c>
      <c r="Z112">
        <f t="shared" ca="1" si="46"/>
        <v>291198.31802750949</v>
      </c>
      <c r="AA112">
        <v>0</v>
      </c>
      <c r="AB112">
        <f t="shared" ca="1" si="35"/>
        <v>6788.9121171194074</v>
      </c>
      <c r="AC112">
        <f t="shared" ca="1" si="32"/>
        <v>44847.489790522828</v>
      </c>
      <c r="AD112">
        <f t="shared" ca="1" si="33"/>
        <v>36443.089558565422</v>
      </c>
      <c r="AE112">
        <f t="shared" ca="1" si="36"/>
        <v>0</v>
      </c>
      <c r="AF112">
        <f t="shared" ca="1" si="37"/>
        <v>0.5210372892054127</v>
      </c>
    </row>
    <row r="113" spans="5:32" x14ac:dyDescent="0.3">
      <c r="E113">
        <v>99</v>
      </c>
      <c r="F113">
        <f t="shared" ca="1" si="34"/>
        <v>1843.4821765391055</v>
      </c>
      <c r="G113">
        <f t="shared" ca="1" si="38"/>
        <v>1212.8726981018535</v>
      </c>
      <c r="H113">
        <f t="shared" ca="1" si="39"/>
        <v>890.79422276129935</v>
      </c>
      <c r="I113">
        <f t="shared" ca="1" si="40"/>
        <v>361.39701762489437</v>
      </c>
      <c r="J113">
        <f t="shared" ca="1" si="41"/>
        <v>627.86173310066158</v>
      </c>
      <c r="K113">
        <f t="shared" ca="1" si="42"/>
        <v>288.3046200513856</v>
      </c>
      <c r="L113">
        <f t="shared" ca="1" si="43"/>
        <v>264.37459999489744</v>
      </c>
      <c r="M113">
        <f t="shared" ca="1" si="44"/>
        <v>165.65008878935191</v>
      </c>
      <c r="N113">
        <f t="shared" ca="1" si="45"/>
        <v>137.10270851846045</v>
      </c>
      <c r="Z113">
        <f t="shared" ca="1" si="46"/>
        <v>255309.22551975001</v>
      </c>
      <c r="AA113">
        <v>0</v>
      </c>
      <c r="AB113">
        <f t="shared" ca="1" si="35"/>
        <v>5791.8398654819093</v>
      </c>
      <c r="AC113">
        <f t="shared" ca="1" si="32"/>
        <v>44812.599739264304</v>
      </c>
      <c r="AD113">
        <f t="shared" ca="1" si="33"/>
        <v>37389.225500302688</v>
      </c>
      <c r="AE113">
        <f t="shared" ca="1" si="36"/>
        <v>0</v>
      </c>
      <c r="AF113">
        <f t="shared" ca="1" si="37"/>
        <v>-0.22733942290611744</v>
      </c>
    </row>
    <row r="114" spans="5:32" x14ac:dyDescent="0.3">
      <c r="E114">
        <v>100</v>
      </c>
      <c r="F114">
        <f t="shared" ca="1" si="34"/>
        <v>3777.6811565091075</v>
      </c>
      <c r="G114">
        <f t="shared" ca="1" si="38"/>
        <v>893.60036192830466</v>
      </c>
      <c r="H114">
        <f t="shared" ca="1" si="39"/>
        <v>697.99470877908016</v>
      </c>
      <c r="I114">
        <f t="shared" ca="1" si="40"/>
        <v>565.15548592461028</v>
      </c>
      <c r="J114">
        <f t="shared" ca="1" si="41"/>
        <v>244.63242728860766</v>
      </c>
      <c r="K114">
        <f t="shared" ca="1" si="42"/>
        <v>445.21236461042645</v>
      </c>
      <c r="L114">
        <f t="shared" ca="1" si="43"/>
        <v>211.68170549046957</v>
      </c>
      <c r="M114">
        <f t="shared" ca="1" si="44"/>
        <v>199.40475962820244</v>
      </c>
      <c r="N114">
        <f t="shared" ca="1" si="45"/>
        <v>127.62001022936175</v>
      </c>
      <c r="Z114">
        <f t="shared" ca="1" si="46"/>
        <v>237227.91774534617</v>
      </c>
      <c r="AA114">
        <v>0</v>
      </c>
      <c r="AB114">
        <f t="shared" ca="1" si="35"/>
        <v>7162.9829803881703</v>
      </c>
      <c r="AC114">
        <f t="shared" ca="1" si="32"/>
        <v>42774.974236744485</v>
      </c>
      <c r="AD114">
        <f t="shared" ca="1" si="33"/>
        <v>35524.716853942467</v>
      </c>
      <c r="AE114">
        <f t="shared" ca="1" si="36"/>
        <v>0</v>
      </c>
      <c r="AF114">
        <f t="shared" ca="1" si="37"/>
        <v>-0.37765138048578906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30</vt:i4>
      </vt:variant>
    </vt:vector>
  </HeadingPairs>
  <TitlesOfParts>
    <vt:vector size="33" baseType="lpstr">
      <vt:lpstr>Juv. Survival</vt:lpstr>
      <vt:lpstr>Age Structure</vt:lpstr>
      <vt:lpstr>Sheet1</vt:lpstr>
      <vt:lpstr>eprh</vt:lpstr>
      <vt:lpstr>epro</vt:lpstr>
      <vt:lpstr>fecundity</vt:lpstr>
      <vt:lpstr>hr</vt:lpstr>
      <vt:lpstr>Length</vt:lpstr>
      <vt:lpstr>lmat50</vt:lpstr>
      <vt:lpstr>lmatsd</vt:lpstr>
      <vt:lpstr>lwa</vt:lpstr>
      <vt:lpstr>lwb</vt:lpstr>
      <vt:lpstr>maxsj</vt:lpstr>
      <vt:lpstr>page</vt:lpstr>
      <vt:lpstr>pagehr</vt:lpstr>
      <vt:lpstr>pmature</vt:lpstr>
      <vt:lpstr>req</vt:lpstr>
      <vt:lpstr>ro</vt:lpstr>
      <vt:lpstr>sa</vt:lpstr>
      <vt:lpstr>sjscale</vt:lpstr>
      <vt:lpstr>survival</vt:lpstr>
      <vt:lpstr>survivalhr</vt:lpstr>
      <vt:lpstr>survship</vt:lpstr>
      <vt:lpstr>survshiphr</vt:lpstr>
      <vt:lpstr>vbk</vt:lpstr>
      <vt:lpstr>vblinf</vt:lpstr>
      <vt:lpstr>vbto</vt:lpstr>
      <vt:lpstr>vul</vt:lpstr>
      <vt:lpstr>vul50_</vt:lpstr>
      <vt:lpstr>vulsd</vt:lpstr>
      <vt:lpstr>Weight</vt:lpstr>
      <vt:lpstr>yeq</vt:lpstr>
      <vt:lpstr>yprh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UF</cp:lastModifiedBy>
  <dcterms:created xsi:type="dcterms:W3CDTF">2017-09-26T17:25:18Z</dcterms:created>
  <dcterms:modified xsi:type="dcterms:W3CDTF">2017-10-14T16:27:58Z</dcterms:modified>
</cp:coreProperties>
</file>