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120" yWindow="135" windowWidth="18780" windowHeight="11580" firstSheet="9" activeTab="12"/>
  </bookViews>
  <sheets>
    <sheet name="Portada" sheetId="1" r:id="rId1"/>
    <sheet name="800MHz Suburbano UE" sheetId="2" r:id="rId2"/>
    <sheet name="800MHz Suburbano UE inv" sheetId="4" r:id="rId3"/>
    <sheet name="800MHz Suburbano CPE" sheetId="5" r:id="rId4"/>
    <sheet name="800MHz Suburbano CPE inv" sheetId="6" r:id="rId5"/>
    <sheet name="1800MHz Suburbano UE" sheetId="9" r:id="rId6"/>
    <sheet name="1800MHz Suburbano UE inv" sheetId="10" r:id="rId7"/>
    <sheet name="1800MHz Suburbano CPE" sheetId="11" r:id="rId8"/>
    <sheet name="1800MHz Suburbano CPE inv" sheetId="12" r:id="rId9"/>
    <sheet name="2600MHz Suburbano UE" sheetId="13" r:id="rId10"/>
    <sheet name="2600MHz Suburbano UE inv" sheetId="14" r:id="rId11"/>
    <sheet name="2600MHz Suburbano CPE" sheetId="15" r:id="rId12"/>
    <sheet name="2600MHz Suburbano CPE inv" sheetId="16" r:id="rId13"/>
  </sheets>
  <calcPr calcId="145621"/>
</workbook>
</file>

<file path=xl/calcChain.xml><?xml version="1.0" encoding="utf-8"?>
<calcChain xmlns="http://schemas.openxmlformats.org/spreadsheetml/2006/main">
  <c r="D35" i="16" l="1"/>
  <c r="D32" i="16"/>
  <c r="D33" i="16" s="1"/>
  <c r="D34" i="16" s="1"/>
  <c r="D21" i="16"/>
  <c r="D10" i="16"/>
  <c r="D6" i="16"/>
  <c r="D3" i="16"/>
  <c r="D24" i="16" s="1"/>
  <c r="D36" i="15"/>
  <c r="D33" i="15"/>
  <c r="D34" i="15" s="1"/>
  <c r="D35" i="15" s="1"/>
  <c r="D23" i="15"/>
  <c r="D12" i="15"/>
  <c r="D13" i="15" s="1"/>
  <c r="D16" i="15" s="1"/>
  <c r="D20" i="15" s="1"/>
  <c r="D24" i="15" s="1"/>
  <c r="D26" i="15" s="1"/>
  <c r="D29" i="15" s="1"/>
  <c r="D10" i="15"/>
  <c r="D6" i="15"/>
  <c r="D3" i="15"/>
  <c r="D18" i="15" s="1"/>
  <c r="D35" i="14"/>
  <c r="D32" i="14"/>
  <c r="D33" i="14" s="1"/>
  <c r="D34" i="14" s="1"/>
  <c r="D21" i="14"/>
  <c r="D10" i="14"/>
  <c r="D6" i="14"/>
  <c r="D3" i="14"/>
  <c r="D12" i="14" s="1"/>
  <c r="D36" i="13"/>
  <c r="D33" i="13"/>
  <c r="D34" i="13" s="1"/>
  <c r="D35" i="13" s="1"/>
  <c r="D23" i="13"/>
  <c r="D12" i="13"/>
  <c r="D13" i="13" s="1"/>
  <c r="D16" i="13" s="1"/>
  <c r="D20" i="13" s="1"/>
  <c r="D24" i="13" s="1"/>
  <c r="D26" i="13" s="1"/>
  <c r="D29" i="13" s="1"/>
  <c r="D10" i="13"/>
  <c r="D27" i="13" s="1"/>
  <c r="D30" i="13" s="1"/>
  <c r="D37" i="13" s="1"/>
  <c r="D6" i="13"/>
  <c r="D3" i="13"/>
  <c r="D18" i="13" s="1"/>
  <c r="D35" i="12"/>
  <c r="D32" i="12"/>
  <c r="D33" i="12" s="1"/>
  <c r="D34" i="12" s="1"/>
  <c r="D21" i="12"/>
  <c r="D10" i="12"/>
  <c r="D6" i="12"/>
  <c r="D3" i="12"/>
  <c r="D24" i="12" s="1"/>
  <c r="D36" i="11"/>
  <c r="D33" i="11"/>
  <c r="D34" i="11" s="1"/>
  <c r="D35" i="11" s="1"/>
  <c r="D23" i="11"/>
  <c r="D12" i="11"/>
  <c r="D13" i="11" s="1"/>
  <c r="D16" i="11" s="1"/>
  <c r="D20" i="11" s="1"/>
  <c r="D24" i="11" s="1"/>
  <c r="D26" i="11" s="1"/>
  <c r="D29" i="11" s="1"/>
  <c r="D10" i="11"/>
  <c r="D6" i="11"/>
  <c r="D3" i="11"/>
  <c r="D18" i="11" s="1"/>
  <c r="D35" i="10"/>
  <c r="D32" i="10"/>
  <c r="D33" i="10" s="1"/>
  <c r="D34" i="10" s="1"/>
  <c r="D21" i="10"/>
  <c r="D10" i="10"/>
  <c r="D6" i="10"/>
  <c r="D3" i="10"/>
  <c r="D12" i="10" s="1"/>
  <c r="D36" i="9"/>
  <c r="D33" i="9"/>
  <c r="D34" i="9" s="1"/>
  <c r="D35" i="9" s="1"/>
  <c r="D23" i="9"/>
  <c r="D12" i="9"/>
  <c r="D13" i="9" s="1"/>
  <c r="D16" i="9" s="1"/>
  <c r="D10" i="9"/>
  <c r="D6" i="9"/>
  <c r="D3" i="9"/>
  <c r="D18" i="9" s="1"/>
  <c r="D35" i="6"/>
  <c r="D32" i="6"/>
  <c r="D33" i="6" s="1"/>
  <c r="D34" i="6" s="1"/>
  <c r="D21" i="6"/>
  <c r="D10" i="6"/>
  <c r="D6" i="6"/>
  <c r="D3" i="6"/>
  <c r="D12" i="6" s="1"/>
  <c r="D36" i="5"/>
  <c r="D33" i="5"/>
  <c r="D34" i="5" s="1"/>
  <c r="D35" i="5" s="1"/>
  <c r="D23" i="5"/>
  <c r="D12" i="5"/>
  <c r="D13" i="5" s="1"/>
  <c r="D16" i="5" s="1"/>
  <c r="D20" i="5" s="1"/>
  <c r="D24" i="5" s="1"/>
  <c r="D26" i="5" s="1"/>
  <c r="D10" i="5"/>
  <c r="D6" i="5"/>
  <c r="D3" i="5"/>
  <c r="D18" i="5" s="1"/>
  <c r="D12" i="16" l="1"/>
  <c r="D39" i="15"/>
  <c r="D38" i="15"/>
  <c r="D40" i="15" s="1"/>
  <c r="D27" i="15"/>
  <c r="D30" i="15" s="1"/>
  <c r="D37" i="15" s="1"/>
  <c r="D14" i="14"/>
  <c r="D15" i="14"/>
  <c r="D16" i="14" s="1"/>
  <c r="D18" i="14" s="1"/>
  <c r="D22" i="14" s="1"/>
  <c r="D36" i="14"/>
  <c r="D24" i="14"/>
  <c r="D39" i="13"/>
  <c r="D38" i="13"/>
  <c r="D40" i="13" s="1"/>
  <c r="D12" i="12"/>
  <c r="D39" i="11"/>
  <c r="D38" i="11"/>
  <c r="D27" i="11"/>
  <c r="D30" i="11" s="1"/>
  <c r="D37" i="11" s="1"/>
  <c r="D14" i="10"/>
  <c r="D36" i="10"/>
  <c r="D15" i="10"/>
  <c r="D16" i="10" s="1"/>
  <c r="D18" i="10" s="1"/>
  <c r="D22" i="10" s="1"/>
  <c r="D24" i="10"/>
  <c r="D20" i="9"/>
  <c r="D24" i="9" s="1"/>
  <c r="D26" i="9" s="1"/>
  <c r="D29" i="9" s="1"/>
  <c r="D14" i="6"/>
  <c r="D36" i="6"/>
  <c r="D15" i="6"/>
  <c r="D16" i="6" s="1"/>
  <c r="D18" i="6" s="1"/>
  <c r="D22" i="6" s="1"/>
  <c r="D24" i="6"/>
  <c r="D29" i="5"/>
  <c r="D27" i="5"/>
  <c r="D30" i="5" s="1"/>
  <c r="D37" i="5" s="1"/>
  <c r="D14" i="16" l="1"/>
  <c r="D36" i="16"/>
  <c r="D15" i="16"/>
  <c r="D16" i="16" s="1"/>
  <c r="D18" i="16" s="1"/>
  <c r="D22" i="16" s="1"/>
  <c r="D26" i="16" s="1"/>
  <c r="D29" i="16" s="1"/>
  <c r="D37" i="16" s="1"/>
  <c r="D38" i="16" s="1"/>
  <c r="D39" i="16" s="1"/>
  <c r="D26" i="14"/>
  <c r="D29" i="14" s="1"/>
  <c r="D37" i="14" s="1"/>
  <c r="D38" i="14" s="1"/>
  <c r="D39" i="14" s="1"/>
  <c r="D14" i="12"/>
  <c r="D36" i="12"/>
  <c r="D15" i="12"/>
  <c r="D16" i="12" s="1"/>
  <c r="D18" i="12" s="1"/>
  <c r="D22" i="12" s="1"/>
  <c r="D26" i="12" s="1"/>
  <c r="D29" i="12" s="1"/>
  <c r="D37" i="12" s="1"/>
  <c r="D38" i="12" s="1"/>
  <c r="D39" i="12" s="1"/>
  <c r="D40" i="11"/>
  <c r="D26" i="10"/>
  <c r="D29" i="10" s="1"/>
  <c r="D37" i="10" s="1"/>
  <c r="D38" i="10" s="1"/>
  <c r="D39" i="10" s="1"/>
  <c r="D39" i="9"/>
  <c r="D38" i="9"/>
  <c r="D40" i="9" s="1"/>
  <c r="D27" i="9"/>
  <c r="D30" i="9" s="1"/>
  <c r="D37" i="9" s="1"/>
  <c r="D26" i="6"/>
  <c r="D29" i="6" s="1"/>
  <c r="D37" i="6" s="1"/>
  <c r="D38" i="6" s="1"/>
  <c r="D39" i="6" s="1"/>
  <c r="D39" i="5"/>
  <c r="D38" i="5"/>
  <c r="D40" i="5" s="1"/>
  <c r="D35" i="4" l="1"/>
  <c r="D32" i="4"/>
  <c r="D33" i="4" s="1"/>
  <c r="D34" i="4" s="1"/>
  <c r="D21" i="4"/>
  <c r="D10" i="4"/>
  <c r="D6" i="4"/>
  <c r="D3" i="4"/>
  <c r="D12" i="4" s="1"/>
  <c r="D36" i="2"/>
  <c r="D33" i="2"/>
  <c r="D34" i="2" s="1"/>
  <c r="D35" i="2" s="1"/>
  <c r="D23" i="2"/>
  <c r="D12" i="2"/>
  <c r="D13" i="2" s="1"/>
  <c r="D16" i="2" s="1"/>
  <c r="D20" i="2" s="1"/>
  <c r="D24" i="2" s="1"/>
  <c r="D26" i="2" s="1"/>
  <c r="D29" i="2" s="1"/>
  <c r="D10" i="2"/>
  <c r="D6" i="2"/>
  <c r="D3" i="2"/>
  <c r="D18" i="2" s="1"/>
  <c r="D14" i="4" l="1"/>
  <c r="D36" i="4"/>
  <c r="D15" i="4"/>
  <c r="D16" i="4" s="1"/>
  <c r="D18" i="4" s="1"/>
  <c r="D22" i="4" s="1"/>
  <c r="D24" i="4"/>
  <c r="D39" i="2"/>
  <c r="D38" i="2"/>
  <c r="D27" i="2"/>
  <c r="D30" i="2" s="1"/>
  <c r="D37" i="2" s="1"/>
  <c r="D40" i="2" l="1"/>
  <c r="D26" i="4"/>
  <c r="D29" i="4" s="1"/>
  <c r="D37" i="4" s="1"/>
  <c r="D38" i="4" s="1"/>
  <c r="D39" i="4" s="1"/>
</calcChain>
</file>

<file path=xl/sharedStrings.xml><?xml version="1.0" encoding="utf-8"?>
<sst xmlns="http://schemas.openxmlformats.org/spreadsheetml/2006/main" count="1280" uniqueCount="133">
  <si>
    <t>Parámetros Generales</t>
  </si>
  <si>
    <t>A</t>
  </si>
  <si>
    <t>Frecuencia banda (MHz)</t>
  </si>
  <si>
    <t>B</t>
  </si>
  <si>
    <t>Ancho de banda de la base (MHz)</t>
  </si>
  <si>
    <t>C</t>
  </si>
  <si>
    <t>D</t>
  </si>
  <si>
    <t>% Velocidad hora cargada / media diaria</t>
  </si>
  <si>
    <t>Depende del perfil diario (OFCOM: 80%)</t>
  </si>
  <si>
    <t>E</t>
  </si>
  <si>
    <t>F</t>
  </si>
  <si>
    <t>Nº de usuarios simultaneos en hora cargada</t>
  </si>
  <si>
    <t>Modelo cola M/D/1</t>
  </si>
  <si>
    <t>Transmisor</t>
  </si>
  <si>
    <t>G</t>
  </si>
  <si>
    <t>H</t>
  </si>
  <si>
    <t>I</t>
  </si>
  <si>
    <t>Potencia transmitida (dBm)</t>
  </si>
  <si>
    <t>J</t>
  </si>
  <si>
    <t>Pérdidas en transmisor (dB)</t>
  </si>
  <si>
    <t>Cables, conectores</t>
  </si>
  <si>
    <t>K</t>
  </si>
  <si>
    <t>Ganancia de antena transmisora (dBi)</t>
  </si>
  <si>
    <t>L</t>
  </si>
  <si>
    <t>PIRE por conexión (dBm)</t>
  </si>
  <si>
    <t>Requisitos recepción</t>
  </si>
  <si>
    <t>M</t>
  </si>
  <si>
    <t>Requisito tasa media diaria (Mbps)</t>
  </si>
  <si>
    <t>N</t>
  </si>
  <si>
    <t>Tasa hora cargada</t>
  </si>
  <si>
    <t>O</t>
  </si>
  <si>
    <t>Tasa máxima alcanzable</t>
  </si>
  <si>
    <t>P</t>
  </si>
  <si>
    <t>Q</t>
  </si>
  <si>
    <t>Recepción</t>
  </si>
  <si>
    <t>R</t>
  </si>
  <si>
    <t>Factor de ruido (dB)</t>
  </si>
  <si>
    <t>Sistema receptor completo</t>
  </si>
  <si>
    <t>S</t>
  </si>
  <si>
    <t>Potencia de ruido (dBm)</t>
  </si>
  <si>
    <t>T</t>
  </si>
  <si>
    <t>Margen de interferencia (dB)</t>
  </si>
  <si>
    <t>U</t>
  </si>
  <si>
    <t>V</t>
  </si>
  <si>
    <t>Sensibilidad (dBm)</t>
  </si>
  <si>
    <t>W</t>
  </si>
  <si>
    <t>Porcentaje de cobertura ubicaciones borde de celula (%)</t>
  </si>
  <si>
    <t>X</t>
  </si>
  <si>
    <t>Desviacion típica desvanecimiento (dB)</t>
  </si>
  <si>
    <t>Y</t>
  </si>
  <si>
    <t>Margen por sombra (dB)</t>
  </si>
  <si>
    <t>Z</t>
  </si>
  <si>
    <t>Potencia mediana necesaria en recepción (dBm)</t>
  </si>
  <si>
    <t>AA</t>
  </si>
  <si>
    <t>Ganancia de antena receptora (dBi)</t>
  </si>
  <si>
    <t>AB</t>
  </si>
  <si>
    <t>Atenuación compensable (dB)</t>
  </si>
  <si>
    <t>AC</t>
  </si>
  <si>
    <t>Pérdida por penetración en interiores (dB)</t>
  </si>
  <si>
    <t>AD</t>
  </si>
  <si>
    <t>Potencia mediana necesaria en exterior (dBm)</t>
  </si>
  <si>
    <t>AE</t>
  </si>
  <si>
    <t>Atenuación en exteriores (dB)</t>
  </si>
  <si>
    <t>Modelo propagación</t>
  </si>
  <si>
    <t>AF</t>
  </si>
  <si>
    <t>Altura eNodeB (m)</t>
  </si>
  <si>
    <t>AG</t>
  </si>
  <si>
    <t>Altura UE (m)</t>
  </si>
  <si>
    <t>AH</t>
  </si>
  <si>
    <t>a(hm)</t>
  </si>
  <si>
    <t>AI</t>
  </si>
  <si>
    <t>K1</t>
  </si>
  <si>
    <t>46.3+33.9log(f)-13.82log(ht)-a(hm)</t>
  </si>
  <si>
    <t>AJ</t>
  </si>
  <si>
    <t>K1'</t>
  </si>
  <si>
    <t>K1-2(log(f/28)^2-5,4</t>
  </si>
  <si>
    <t>AK</t>
  </si>
  <si>
    <t>K2</t>
  </si>
  <si>
    <t>44.9-6.55log(ht)</t>
  </si>
  <si>
    <t>KPIs de Cobertura</t>
  </si>
  <si>
    <t>AL</t>
  </si>
  <si>
    <t>Distancia (m)</t>
  </si>
  <si>
    <t>Atenuacion = K1+K2*log(d)</t>
  </si>
  <si>
    <t>AM</t>
  </si>
  <si>
    <t>Umbral cobertura</t>
  </si>
  <si>
    <t>Atenuación en interiores (dB)</t>
  </si>
  <si>
    <t>Potencia mediana en exterior (dBm)</t>
  </si>
  <si>
    <t>Potencia mediana en interior (dBm)</t>
  </si>
  <si>
    <t>Sensibilidad receptor (dBm)</t>
  </si>
  <si>
    <t>Tasa alcanzable (Mbps)</t>
  </si>
  <si>
    <t>KPI</t>
  </si>
  <si>
    <t>Tasa pico alcanzable (Mbps)</t>
  </si>
  <si>
    <t>AN</t>
  </si>
  <si>
    <t>Tasa hora cargada (Mbps)</t>
  </si>
  <si>
    <t>Tasa media diaria (Mbps)</t>
  </si>
  <si>
    <t>Número de RB en ancho de banda</t>
  </si>
  <si>
    <t>% Carga en hora cargada</t>
  </si>
  <si>
    <t>Porcentaje de RB usados</t>
  </si>
  <si>
    <t>G-H+I</t>
  </si>
  <si>
    <t>BWeff</t>
  </si>
  <si>
    <t>SINReff</t>
  </si>
  <si>
    <t>SINR (dB)</t>
  </si>
  <si>
    <t>Modelo Shannon: Bweff*log(1+SNR/SNReff)</t>
  </si>
  <si>
    <t>−114(dBm/MHz)+10log(0.18*C)+Q</t>
  </si>
  <si>
    <t>P+R+S</t>
  </si>
  <si>
    <t>T+W</t>
  </si>
  <si>
    <t>Potencia mediana en interior</t>
  </si>
  <si>
    <t>J-Z</t>
  </si>
  <si>
    <t>13,2 @800Mhz / 16,5 @1800MHz / 17,9 @ 2600MHz</t>
  </si>
  <si>
    <t>Z+AB</t>
  </si>
  <si>
    <t>AA-AB</t>
  </si>
  <si>
    <t>f(AF); 0 para AF=1,5</t>
  </si>
  <si>
    <t>Okumura Hata: 69.55+26.16log(f)-13.82log(ht)-a(hm)</t>
  </si>
  <si>
    <t>RSRP (dBm)</t>
  </si>
  <si>
    <t>RSSI (dBm)</t>
  </si>
  <si>
    <t>RSRQ (dB)</t>
  </si>
  <si>
    <t>G-H+I-(K+10LOG10(12*C))</t>
  </si>
  <si>
    <t>L+M</t>
  </si>
  <si>
    <t>J-L</t>
  </si>
  <si>
    <t>O-M</t>
  </si>
  <si>
    <t>P+Q</t>
  </si>
  <si>
    <t>gaussiana inversa: f(S,T)</t>
  </si>
  <si>
    <t>R-U</t>
  </si>
  <si>
    <t>−114(dBm/MHz)+10log(0.18*E)+W</t>
  </si>
  <si>
    <t>f(AE); 0 para AE=1,5</t>
  </si>
  <si>
    <r>
      <t>Ganancia total antena, incluye ganancia MIMO</t>
    </r>
    <r>
      <rPr>
        <sz val="9"/>
        <rFont val="Calibri"/>
        <family val="2"/>
        <scheme val="minor"/>
      </rPr>
      <t xml:space="preserve"> (0dB SISO, 3dB SIMO MIMO)</t>
    </r>
    <r>
      <rPr>
        <sz val="11"/>
        <rFont val="Calibri"/>
        <family val="2"/>
        <scheme val="minor"/>
      </rPr>
      <t xml:space="preserve"> y atenuacion cuerpo</t>
    </r>
  </si>
  <si>
    <r>
      <t>Ganancia total antena, incluye ganancia MIMO</t>
    </r>
    <r>
      <rPr>
        <sz val="9"/>
        <rFont val="Calibri"/>
        <family val="2"/>
        <scheme val="minor"/>
      </rPr>
      <t xml:space="preserve"> (0dB SISO, 3dB SIMO MIMO) </t>
    </r>
    <r>
      <rPr>
        <sz val="11"/>
        <rFont val="Calibri"/>
        <family val="2"/>
        <scheme val="minor"/>
      </rPr>
      <t>y atenuacion cuerpo</t>
    </r>
  </si>
  <si>
    <r>
      <t>Ganancia total antena, incluye ganancia MIMO</t>
    </r>
    <r>
      <rPr>
        <sz val="10"/>
        <rFont val="Calibri"/>
        <family val="2"/>
        <scheme val="minor"/>
      </rPr>
      <t xml:space="preserve"> (0dB SISO, 3dB SIMO MIMO) </t>
    </r>
    <r>
      <rPr>
        <sz val="11"/>
        <rFont val="Calibri"/>
        <family val="2"/>
        <scheme val="minor"/>
      </rPr>
      <t>y atenuacion cuerpo</t>
    </r>
  </si>
  <si>
    <r>
      <t xml:space="preserve">Ganancia total antena, incluye ganancia MIMO </t>
    </r>
    <r>
      <rPr>
        <sz val="10"/>
        <rFont val="Calibri"/>
        <family val="2"/>
        <scheme val="minor"/>
      </rPr>
      <t>(0dB SISO, 3dB SIMO MIMO)</t>
    </r>
    <r>
      <rPr>
        <sz val="11"/>
        <rFont val="Calibri"/>
        <family val="2"/>
        <scheme val="minor"/>
      </rPr>
      <t xml:space="preserve"> y atenuacion cuerpo</t>
    </r>
  </si>
  <si>
    <r>
      <t>Ganancia total antena, incluye ganancia MIMO</t>
    </r>
    <r>
      <rPr>
        <sz val="10"/>
        <rFont val="Calibri"/>
        <family val="2"/>
        <scheme val="minor"/>
      </rPr>
      <t xml:space="preserve"> (0dB SISO, 3dB SIMO MIMO)</t>
    </r>
    <r>
      <rPr>
        <sz val="11"/>
        <rFont val="Calibri"/>
        <family val="2"/>
        <scheme val="minor"/>
      </rPr>
      <t xml:space="preserve"> y atenuacion cuerpo</t>
    </r>
  </si>
  <si>
    <r>
      <t xml:space="preserve">Ganancia total antena, incluye ganancia MIMO </t>
    </r>
    <r>
      <rPr>
        <sz val="10"/>
        <rFont val="Calibri"/>
        <family val="2"/>
        <scheme val="minor"/>
      </rPr>
      <t xml:space="preserve">(0dB SISO, 3dB SIMO MIMO) </t>
    </r>
    <r>
      <rPr>
        <sz val="11"/>
        <rFont val="Calibri"/>
        <family val="2"/>
        <scheme val="minor"/>
      </rPr>
      <t>y atenuacion cuerpo</t>
    </r>
  </si>
  <si>
    <t>Modelo de cálculo del enlace descendente LTE asociado al estudio sobre los requisitos técnicos que permitan caracterizar la cobertura con tecnología LTE necesaria para proporcionar determinados servicios de datos</t>
  </si>
  <si>
    <t>Modelo realizado por Top Optimized Technologies para la Dirección General de Telecomunicaciones y Tecnologías de la Información (http://www.optimizedtech.net)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</si>
</sst>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9"/>
      <name val="Calibri"/>
      <family val="2"/>
      <scheme val="minor"/>
    </font>
    <font>
      <sz val="1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EBFF"/>
        <bgColor indexed="64"/>
      </patternFill>
    </fill>
    <fill>
      <patternFill patternType="solid">
        <fgColor rgb="FFFFCC66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/>
  </cellStyleXfs>
  <cellXfs count="91">
    <xf numFmtId="0" fontId="0" fillId="0" borderId="0" xfId="0"/>
    <xf numFmtId="0" fontId="4" fillId="3" borderId="0" xfId="2" applyFont="1" applyFill="1" applyBorder="1" applyAlignment="1"/>
    <xf numFmtId="0" fontId="4" fillId="4" borderId="0" xfId="2" applyFont="1" applyFill="1" applyBorder="1" applyAlignment="1"/>
    <xf numFmtId="0" fontId="4" fillId="3" borderId="0" xfId="2" applyFont="1" applyFill="1" applyBorder="1"/>
    <xf numFmtId="9" fontId="4" fillId="4" borderId="0" xfId="2" applyNumberFormat="1" applyFont="1" applyFill="1" applyBorder="1" applyAlignment="1"/>
    <xf numFmtId="0" fontId="4" fillId="0" borderId="0" xfId="2" applyFont="1"/>
    <xf numFmtId="0" fontId="4" fillId="3" borderId="1" xfId="2" applyFont="1" applyFill="1" applyBorder="1" applyAlignment="1"/>
    <xf numFmtId="0" fontId="4" fillId="3" borderId="1" xfId="1" applyNumberFormat="1" applyFont="1" applyFill="1" applyBorder="1" applyAlignment="1"/>
    <xf numFmtId="0" fontId="4" fillId="3" borderId="0" xfId="2" applyFont="1" applyFill="1"/>
    <xf numFmtId="0" fontId="4" fillId="3" borderId="2" xfId="2" applyFont="1" applyFill="1" applyBorder="1"/>
    <xf numFmtId="164" fontId="4" fillId="4" borderId="2" xfId="2" applyNumberFormat="1" applyFont="1" applyFill="1" applyBorder="1"/>
    <xf numFmtId="164" fontId="4" fillId="3" borderId="0" xfId="2" applyNumberFormat="1" applyFont="1" applyFill="1" applyBorder="1"/>
    <xf numFmtId="0" fontId="4" fillId="3" borderId="2" xfId="2" applyFont="1" applyFill="1" applyBorder="1" applyAlignment="1"/>
    <xf numFmtId="1" fontId="4" fillId="3" borderId="0" xfId="2" applyNumberFormat="1" applyFont="1" applyFill="1" applyBorder="1" applyAlignment="1"/>
    <xf numFmtId="1" fontId="4" fillId="4" borderId="0" xfId="2" applyNumberFormat="1" applyFont="1" applyFill="1" applyBorder="1" applyAlignment="1"/>
    <xf numFmtId="9" fontId="4" fillId="4" borderId="0" xfId="1" applyFont="1" applyFill="1" applyBorder="1" applyAlignment="1"/>
    <xf numFmtId="2" fontId="4" fillId="3" borderId="0" xfId="2" applyNumberFormat="1" applyFont="1" applyFill="1" applyBorder="1" applyAlignment="1"/>
    <xf numFmtId="1" fontId="2" fillId="3" borderId="0" xfId="2" applyNumberFormat="1" applyFont="1" applyFill="1" applyBorder="1" applyAlignment="1"/>
    <xf numFmtId="0" fontId="4" fillId="3" borderId="1" xfId="2" applyFont="1" applyFill="1" applyBorder="1"/>
    <xf numFmtId="0" fontId="5" fillId="3" borderId="2" xfId="2" applyFont="1" applyFill="1" applyBorder="1" applyAlignment="1"/>
    <xf numFmtId="0" fontId="5" fillId="3" borderId="0" xfId="2" applyFont="1" applyFill="1" applyBorder="1" applyAlignment="1"/>
    <xf numFmtId="0" fontId="5" fillId="3" borderId="0" xfId="2" applyFont="1" applyFill="1" applyBorder="1"/>
    <xf numFmtId="0" fontId="4" fillId="3" borderId="3" xfId="2" applyFont="1" applyFill="1" applyBorder="1" applyAlignment="1"/>
    <xf numFmtId="1" fontId="4" fillId="4" borderId="3" xfId="2" applyNumberFormat="1" applyFont="1" applyFill="1" applyBorder="1" applyAlignment="1"/>
    <xf numFmtId="1" fontId="4" fillId="3" borderId="0" xfId="2" applyNumberFormat="1" applyFont="1" applyFill="1"/>
    <xf numFmtId="1" fontId="4" fillId="4" borderId="1" xfId="2" applyNumberFormat="1" applyFont="1" applyFill="1" applyBorder="1" applyAlignment="1"/>
    <xf numFmtId="164" fontId="5" fillId="3" borderId="0" xfId="2" applyNumberFormat="1" applyFont="1" applyFill="1" applyBorder="1"/>
    <xf numFmtId="0" fontId="4" fillId="9" borderId="2" xfId="2" applyFont="1" applyFill="1" applyBorder="1" applyAlignment="1">
      <alignment horizontal="center" vertical="center" wrapText="1"/>
    </xf>
    <xf numFmtId="0" fontId="0" fillId="0" borderId="0" xfId="0" applyFont="1"/>
    <xf numFmtId="0" fontId="0" fillId="3" borderId="0" xfId="0" applyFont="1" applyFill="1" applyBorder="1" applyAlignment="1"/>
    <xf numFmtId="0" fontId="0" fillId="3" borderId="0" xfId="0" applyFont="1" applyFill="1" applyBorder="1"/>
    <xf numFmtId="0" fontId="0" fillId="3" borderId="0" xfId="0" applyFont="1" applyFill="1"/>
    <xf numFmtId="0" fontId="0" fillId="3" borderId="2" xfId="0" applyFont="1" applyFill="1" applyBorder="1"/>
    <xf numFmtId="0" fontId="0" fillId="4" borderId="0" xfId="0" applyFont="1" applyFill="1" applyBorder="1"/>
    <xf numFmtId="164" fontId="0" fillId="3" borderId="1" xfId="0" applyNumberFormat="1" applyFont="1" applyFill="1" applyBorder="1"/>
    <xf numFmtId="1" fontId="0" fillId="3" borderId="0" xfId="0" applyNumberFormat="1" applyFont="1" applyFill="1" applyBorder="1"/>
    <xf numFmtId="0" fontId="0" fillId="3" borderId="1" xfId="0" applyFont="1" applyFill="1" applyBorder="1"/>
    <xf numFmtId="0" fontId="4" fillId="3" borderId="0" xfId="0" applyFont="1" applyFill="1" applyBorder="1" applyAlignment="1"/>
    <xf numFmtId="0" fontId="4" fillId="4" borderId="0" xfId="0" applyFont="1" applyFill="1" applyBorder="1" applyAlignment="1"/>
    <xf numFmtId="0" fontId="4" fillId="3" borderId="2" xfId="0" applyFont="1" applyFill="1" applyBorder="1" applyAlignment="1"/>
    <xf numFmtId="0" fontId="4" fillId="4" borderId="2" xfId="0" applyFont="1" applyFill="1" applyBorder="1" applyAlignment="1"/>
    <xf numFmtId="0" fontId="4" fillId="3" borderId="1" xfId="0" applyFont="1" applyFill="1" applyBorder="1" applyAlignment="1"/>
    <xf numFmtId="1" fontId="4" fillId="3" borderId="1" xfId="0" applyNumberFormat="1" applyFont="1" applyFill="1" applyBorder="1" applyAlignment="1">
      <alignment horizontal="right"/>
    </xf>
    <xf numFmtId="0" fontId="4" fillId="3" borderId="2" xfId="0" applyFont="1" applyFill="1" applyBorder="1"/>
    <xf numFmtId="0" fontId="4" fillId="3" borderId="0" xfId="0" applyFont="1" applyFill="1" applyBorder="1"/>
    <xf numFmtId="1" fontId="4" fillId="3" borderId="0" xfId="0" applyNumberFormat="1" applyFont="1" applyFill="1" applyBorder="1" applyAlignment="1"/>
    <xf numFmtId="2" fontId="4" fillId="3" borderId="0" xfId="0" applyNumberFormat="1" applyFont="1" applyFill="1" applyBorder="1" applyAlignment="1"/>
    <xf numFmtId="0" fontId="4" fillId="0" borderId="0" xfId="0" applyFont="1"/>
    <xf numFmtId="1" fontId="2" fillId="3" borderId="0" xfId="0" applyNumberFormat="1" applyFont="1" applyFill="1" applyBorder="1" applyAlignment="1"/>
    <xf numFmtId="1" fontId="4" fillId="3" borderId="1" xfId="0" applyNumberFormat="1" applyFont="1" applyFill="1" applyBorder="1" applyAlignment="1"/>
    <xf numFmtId="1" fontId="4" fillId="3" borderId="0" xfId="0" applyNumberFormat="1" applyFont="1" applyFill="1" applyBorder="1"/>
    <xf numFmtId="1" fontId="4" fillId="3" borderId="1" xfId="0" applyNumberFormat="1" applyFont="1" applyFill="1" applyBorder="1"/>
    <xf numFmtId="0" fontId="5" fillId="3" borderId="2" xfId="0" applyFont="1" applyFill="1" applyBorder="1" applyAlignment="1"/>
    <xf numFmtId="1" fontId="5" fillId="3" borderId="2" xfId="0" applyNumberFormat="1" applyFont="1" applyFill="1" applyBorder="1"/>
    <xf numFmtId="0" fontId="5" fillId="3" borderId="0" xfId="0" applyFont="1" applyFill="1" applyBorder="1" applyAlignment="1"/>
    <xf numFmtId="1" fontId="5" fillId="3" borderId="0" xfId="0" applyNumberFormat="1" applyFont="1" applyFill="1" applyBorder="1"/>
    <xf numFmtId="0" fontId="5" fillId="3" borderId="0" xfId="0" applyFont="1" applyFill="1" applyBorder="1"/>
    <xf numFmtId="0" fontId="5" fillId="3" borderId="1" xfId="0" applyFont="1" applyFill="1" applyBorder="1" applyAlignment="1"/>
    <xf numFmtId="1" fontId="5" fillId="3" borderId="1" xfId="0" applyNumberFormat="1" applyFont="1" applyFill="1" applyBorder="1"/>
    <xf numFmtId="0" fontId="5" fillId="3" borderId="1" xfId="0" applyFont="1" applyFill="1" applyBorder="1"/>
    <xf numFmtId="2" fontId="4" fillId="3" borderId="1" xfId="0" applyNumberFormat="1" applyFont="1" applyFill="1" applyBorder="1" applyAlignment="1">
      <alignment horizontal="right"/>
    </xf>
    <xf numFmtId="0" fontId="4" fillId="3" borderId="1" xfId="0" applyFont="1" applyFill="1" applyBorder="1"/>
    <xf numFmtId="0" fontId="5" fillId="3" borderId="1" xfId="2" applyFont="1" applyFill="1" applyBorder="1"/>
    <xf numFmtId="164" fontId="5" fillId="3" borderId="1" xfId="2" applyNumberFormat="1" applyFont="1" applyFill="1" applyBorder="1"/>
    <xf numFmtId="0" fontId="4" fillId="3" borderId="0" xfId="0" applyFont="1" applyFill="1"/>
    <xf numFmtId="0" fontId="4" fillId="4" borderId="0" xfId="0" applyFont="1" applyFill="1" applyBorder="1"/>
    <xf numFmtId="164" fontId="4" fillId="3" borderId="1" xfId="0" applyNumberFormat="1" applyFont="1" applyFill="1" applyBorder="1"/>
    <xf numFmtId="1" fontId="4" fillId="0" borderId="0" xfId="0" applyNumberFormat="1" applyFont="1" applyFill="1" applyBorder="1"/>
    <xf numFmtId="0" fontId="0" fillId="0" borderId="0" xfId="0" applyAlignment="1">
      <alignment horizontal="center" wrapText="1"/>
    </xf>
    <xf numFmtId="0" fontId="4" fillId="3" borderId="3" xfId="2" applyFont="1" applyFill="1" applyBorder="1" applyAlignment="1">
      <alignment vertical="center"/>
    </xf>
    <xf numFmtId="1" fontId="4" fillId="4" borderId="3" xfId="2" applyNumberFormat="1" applyFont="1" applyFill="1" applyBorder="1" applyAlignment="1">
      <alignment vertical="center"/>
    </xf>
    <xf numFmtId="0" fontId="8" fillId="0" borderId="0" xfId="0" applyFont="1" applyAlignment="1">
      <alignment horizontal="center" wrapText="1"/>
    </xf>
    <xf numFmtId="0" fontId="0" fillId="0" borderId="0" xfId="0" applyAlignment="1"/>
    <xf numFmtId="0" fontId="0" fillId="0" borderId="0" xfId="0" applyAlignment="1">
      <alignment horizontal="center" wrapText="1"/>
    </xf>
    <xf numFmtId="0" fontId="5" fillId="9" borderId="2" xfId="0" applyFont="1" applyFill="1" applyBorder="1" applyAlignment="1">
      <alignment horizontal="center" vertical="center" wrapText="1"/>
    </xf>
    <xf numFmtId="0" fontId="5" fillId="9" borderId="0" xfId="0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5" borderId="0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 wrapText="1"/>
    </xf>
    <xf numFmtId="0" fontId="4" fillId="6" borderId="0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4" fillId="7" borderId="2" xfId="0" applyFont="1" applyFill="1" applyBorder="1" applyAlignment="1">
      <alignment horizontal="center" vertical="center" wrapText="1"/>
    </xf>
    <xf numFmtId="0" fontId="4" fillId="7" borderId="0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4" fillId="8" borderId="2" xfId="0" applyFont="1" applyFill="1" applyBorder="1" applyAlignment="1">
      <alignment horizontal="center" vertical="center" wrapText="1"/>
    </xf>
    <xf numFmtId="0" fontId="4" fillId="8" borderId="0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 wrapText="1"/>
    </xf>
  </cellXfs>
  <cellStyles count="3">
    <cellStyle name="Normal" xfId="0" builtinId="0"/>
    <cellStyle name="Normal 2" xfId="2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gi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2</xdr:row>
      <xdr:rowOff>85726</xdr:rowOff>
    </xdr:from>
    <xdr:to>
      <xdr:col>3</xdr:col>
      <xdr:colOff>295275</xdr:colOff>
      <xdr:row>6</xdr:row>
      <xdr:rowOff>171450</xdr:rowOff>
    </xdr:to>
    <xdr:pic>
      <xdr:nvPicPr>
        <xdr:cNvPr id="8" name="Picture 6" descr="https://sedeaplicaciones2.minetur.gob.es/prestadores/img/min/Logo_MITyC.gif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0" y="466726"/>
          <a:ext cx="1724025" cy="84772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3</xdr:col>
      <xdr:colOff>304799</xdr:colOff>
      <xdr:row>2</xdr:row>
      <xdr:rowOff>114300</xdr:rowOff>
    </xdr:from>
    <xdr:to>
      <xdr:col>5</xdr:col>
      <xdr:colOff>704850</xdr:colOff>
      <xdr:row>6</xdr:row>
      <xdr:rowOff>161925</xdr:rowOff>
    </xdr:to>
    <xdr:pic>
      <xdr:nvPicPr>
        <xdr:cNvPr id="9" name="8 Imagen" descr="logoToT1"/>
        <xdr:cNvPicPr/>
      </xdr:nvPicPr>
      <xdr:blipFill>
        <a:blip xmlns:r="http://schemas.openxmlformats.org/officeDocument/2006/relationships" r:embed="rId2"/>
        <a:srcRect t="8102"/>
        <a:stretch>
          <a:fillRect/>
        </a:stretch>
      </xdr:blipFill>
      <xdr:spPr bwMode="auto">
        <a:xfrm>
          <a:off x="2590799" y="495300"/>
          <a:ext cx="1924051" cy="809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2:G26"/>
  <sheetViews>
    <sheetView showGridLines="0" showRuler="0" zoomScaleNormal="100" workbookViewId="0"/>
  </sheetViews>
  <sheetFormatPr baseColWidth="10" defaultRowHeight="15" x14ac:dyDescent="0.25"/>
  <sheetData>
    <row r="12" spans="2:6" ht="15" customHeight="1" x14ac:dyDescent="0.25">
      <c r="B12" s="71" t="s">
        <v>131</v>
      </c>
      <c r="C12" s="72"/>
      <c r="D12" s="72"/>
      <c r="E12" s="72"/>
      <c r="F12" s="72"/>
    </row>
    <row r="13" spans="2:6" ht="15" customHeight="1" x14ac:dyDescent="0.25">
      <c r="B13" s="72"/>
      <c r="C13" s="72"/>
      <c r="D13" s="72"/>
      <c r="E13" s="72"/>
      <c r="F13" s="72"/>
    </row>
    <row r="14" spans="2:6" ht="15" customHeight="1" x14ac:dyDescent="0.25">
      <c r="B14" s="72"/>
      <c r="C14" s="72"/>
      <c r="D14" s="72"/>
      <c r="E14" s="72"/>
      <c r="F14" s="72"/>
    </row>
    <row r="15" spans="2:6" ht="15" customHeight="1" x14ac:dyDescent="0.25">
      <c r="B15" s="72"/>
      <c r="C15" s="72"/>
      <c r="D15" s="72"/>
      <c r="E15" s="72"/>
      <c r="F15" s="72"/>
    </row>
    <row r="16" spans="2:6" ht="15" customHeight="1" x14ac:dyDescent="0.25">
      <c r="B16" s="72"/>
      <c r="C16" s="72"/>
      <c r="D16" s="72"/>
      <c r="E16" s="72"/>
      <c r="F16" s="72"/>
    </row>
    <row r="17" spans="2:7" ht="15" customHeight="1" x14ac:dyDescent="0.25">
      <c r="B17" s="72"/>
      <c r="C17" s="72"/>
      <c r="D17" s="72"/>
      <c r="E17" s="72"/>
      <c r="F17" s="72"/>
    </row>
    <row r="18" spans="2:7" ht="15" customHeight="1" x14ac:dyDescent="0.25">
      <c r="B18" s="72"/>
      <c r="C18" s="72"/>
      <c r="D18" s="72"/>
      <c r="E18" s="72"/>
      <c r="F18" s="72"/>
    </row>
    <row r="24" spans="2:7" x14ac:dyDescent="0.25">
      <c r="B24" s="73" t="s">
        <v>132</v>
      </c>
      <c r="C24" s="73"/>
      <c r="D24" s="73"/>
      <c r="E24" s="73"/>
      <c r="F24" s="73"/>
      <c r="G24" s="68"/>
    </row>
    <row r="25" spans="2:7" x14ac:dyDescent="0.25">
      <c r="B25" s="73"/>
      <c r="C25" s="73"/>
      <c r="D25" s="73"/>
      <c r="E25" s="73"/>
      <c r="F25" s="73"/>
      <c r="G25" s="68"/>
    </row>
    <row r="26" spans="2:7" x14ac:dyDescent="0.25">
      <c r="B26" s="72"/>
      <c r="C26" s="72"/>
      <c r="D26" s="72"/>
      <c r="E26" s="72"/>
      <c r="F26" s="72"/>
    </row>
  </sheetData>
  <mergeCells count="2">
    <mergeCell ref="B12:F18"/>
    <mergeCell ref="B24:F26"/>
  </mergeCells>
  <pageMargins left="0.7" right="0.7" top="0.75" bottom="0.75" header="0.3" footer="0.3"/>
  <pageSetup paperSize="9" fitToWidth="0" orientation="portrait" r:id="rId1"/>
  <headerFooter differentFirst="1">
    <oddHeader>&amp;R&amp;G</oddHeader>
  </headerFooter>
  <drawing r:id="rId2"/>
  <legacyDrawingHF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0"/>
  <sheetViews>
    <sheetView showRowColHeaders="0" view="pageLayout" zoomScale="85" zoomScaleNormal="100" zoomScalePageLayoutView="85" workbookViewId="0">
      <selection sqref="A1:A6"/>
    </sheetView>
  </sheetViews>
  <sheetFormatPr baseColWidth="10" defaultRowHeight="15" x14ac:dyDescent="0.25"/>
  <cols>
    <col min="1" max="1" width="13.28515625" customWidth="1"/>
    <col min="2" max="2" width="4.140625" bestFit="1" customWidth="1"/>
    <col min="3" max="3" width="51.7109375" bestFit="1" customWidth="1"/>
  </cols>
  <sheetData>
    <row r="1" spans="1:11" ht="15" customHeight="1" x14ac:dyDescent="0.25">
      <c r="A1" s="77" t="s">
        <v>0</v>
      </c>
      <c r="B1" s="37" t="s">
        <v>1</v>
      </c>
      <c r="C1" s="37" t="s">
        <v>2</v>
      </c>
      <c r="D1" s="38">
        <v>2600</v>
      </c>
      <c r="E1" s="44"/>
      <c r="F1" s="28"/>
      <c r="G1" s="28"/>
      <c r="H1" s="28"/>
      <c r="I1" s="28"/>
      <c r="J1" s="28"/>
      <c r="K1" s="28"/>
    </row>
    <row r="2" spans="1:11" x14ac:dyDescent="0.25">
      <c r="A2" s="77"/>
      <c r="B2" s="37" t="s">
        <v>3</v>
      </c>
      <c r="C2" s="37" t="s">
        <v>4</v>
      </c>
      <c r="D2" s="38">
        <v>10</v>
      </c>
      <c r="E2" s="44"/>
      <c r="F2" s="28"/>
      <c r="G2" s="28"/>
      <c r="H2" s="28"/>
      <c r="I2" s="28"/>
      <c r="J2" s="28"/>
      <c r="K2" s="28"/>
    </row>
    <row r="3" spans="1:11" x14ac:dyDescent="0.25">
      <c r="A3" s="77"/>
      <c r="B3" s="47" t="s">
        <v>5</v>
      </c>
      <c r="C3" s="37" t="s">
        <v>95</v>
      </c>
      <c r="D3" s="37">
        <f>D2*0.9/0.18</f>
        <v>50</v>
      </c>
      <c r="E3" s="64"/>
      <c r="F3" s="28"/>
      <c r="G3" s="28"/>
      <c r="H3" s="28"/>
      <c r="I3" s="28"/>
      <c r="J3" s="28"/>
      <c r="K3" s="28"/>
    </row>
    <row r="4" spans="1:11" x14ac:dyDescent="0.25">
      <c r="A4" s="77"/>
      <c r="B4" s="37" t="s">
        <v>6</v>
      </c>
      <c r="C4" s="1" t="s">
        <v>7</v>
      </c>
      <c r="D4" s="4">
        <v>0.8</v>
      </c>
      <c r="E4" s="3" t="s">
        <v>8</v>
      </c>
      <c r="F4" s="28"/>
      <c r="G4" s="28"/>
      <c r="H4" s="28"/>
      <c r="I4" s="28"/>
      <c r="J4" s="28"/>
      <c r="K4" s="28"/>
    </row>
    <row r="5" spans="1:11" x14ac:dyDescent="0.25">
      <c r="A5" s="77"/>
      <c r="B5" s="37" t="s">
        <v>9</v>
      </c>
      <c r="C5" s="1" t="s">
        <v>96</v>
      </c>
      <c r="D5" s="4">
        <v>0.6</v>
      </c>
      <c r="E5" s="3" t="s">
        <v>97</v>
      </c>
      <c r="F5" s="28"/>
      <c r="G5" s="28"/>
      <c r="H5" s="28"/>
      <c r="I5" s="28"/>
      <c r="J5" s="28"/>
      <c r="K5" s="28"/>
    </row>
    <row r="6" spans="1:11" x14ac:dyDescent="0.25">
      <c r="A6" s="78"/>
      <c r="B6" s="37" t="s">
        <v>10</v>
      </c>
      <c r="C6" s="6" t="s">
        <v>11</v>
      </c>
      <c r="D6" s="7">
        <f>1+D5/2/(1-D5)</f>
        <v>1.75</v>
      </c>
      <c r="E6" s="6" t="s">
        <v>12</v>
      </c>
      <c r="F6" s="28"/>
      <c r="G6" s="28"/>
      <c r="H6" s="28"/>
      <c r="I6" s="28"/>
      <c r="J6" s="28"/>
      <c r="K6" s="28"/>
    </row>
    <row r="7" spans="1:11" x14ac:dyDescent="0.25">
      <c r="A7" s="79" t="s">
        <v>13</v>
      </c>
      <c r="B7" s="39" t="s">
        <v>14</v>
      </c>
      <c r="C7" s="39" t="s">
        <v>17</v>
      </c>
      <c r="D7" s="40">
        <v>47.78</v>
      </c>
      <c r="E7" s="39"/>
      <c r="F7" s="28"/>
      <c r="G7" s="28"/>
      <c r="H7" s="28"/>
      <c r="I7" s="28"/>
      <c r="J7" s="28"/>
      <c r="K7" s="28"/>
    </row>
    <row r="8" spans="1:11" x14ac:dyDescent="0.25">
      <c r="A8" s="80"/>
      <c r="B8" s="37" t="s">
        <v>15</v>
      </c>
      <c r="C8" s="37" t="s">
        <v>19</v>
      </c>
      <c r="D8" s="38">
        <v>3</v>
      </c>
      <c r="E8" s="37" t="s">
        <v>20</v>
      </c>
      <c r="F8" s="28"/>
      <c r="G8" s="28"/>
      <c r="H8" s="28"/>
      <c r="I8" s="28"/>
      <c r="J8" s="28"/>
      <c r="K8" s="28"/>
    </row>
    <row r="9" spans="1:11" x14ac:dyDescent="0.25">
      <c r="A9" s="80"/>
      <c r="B9" s="37" t="s">
        <v>16</v>
      </c>
      <c r="C9" s="37" t="s">
        <v>22</v>
      </c>
      <c r="D9" s="38">
        <v>17</v>
      </c>
      <c r="E9" s="44"/>
      <c r="F9" s="28"/>
      <c r="G9" s="28"/>
      <c r="H9" s="28"/>
      <c r="I9" s="28"/>
      <c r="J9" s="28"/>
      <c r="K9" s="28"/>
    </row>
    <row r="10" spans="1:11" x14ac:dyDescent="0.25">
      <c r="A10" s="81"/>
      <c r="B10" s="41" t="s">
        <v>18</v>
      </c>
      <c r="C10" s="41" t="s">
        <v>24</v>
      </c>
      <c r="D10" s="42">
        <f>D7-D8+D9</f>
        <v>61.78</v>
      </c>
      <c r="E10" s="41" t="s">
        <v>98</v>
      </c>
      <c r="F10" s="28"/>
      <c r="G10" s="28"/>
      <c r="H10" s="28"/>
      <c r="I10" s="28"/>
      <c r="J10" s="28"/>
      <c r="K10" s="28"/>
    </row>
    <row r="11" spans="1:11" ht="15" customHeight="1" x14ac:dyDescent="0.25">
      <c r="A11" s="82" t="s">
        <v>25</v>
      </c>
      <c r="B11" s="43" t="s">
        <v>21</v>
      </c>
      <c r="C11" s="9" t="s">
        <v>27</v>
      </c>
      <c r="D11" s="10">
        <v>10</v>
      </c>
      <c r="E11" s="43"/>
      <c r="F11" s="28"/>
      <c r="G11" s="28"/>
      <c r="H11" s="28"/>
      <c r="I11" s="28"/>
      <c r="J11" s="28"/>
      <c r="K11" s="28"/>
    </row>
    <row r="12" spans="1:11" x14ac:dyDescent="0.25">
      <c r="A12" s="83"/>
      <c r="B12" s="44" t="s">
        <v>23</v>
      </c>
      <c r="C12" s="3" t="s">
        <v>29</v>
      </c>
      <c r="D12" s="11">
        <f>D11*D4</f>
        <v>8</v>
      </c>
      <c r="E12" s="44"/>
      <c r="F12" s="28"/>
      <c r="G12" s="28"/>
      <c r="H12" s="28"/>
      <c r="I12" s="28"/>
      <c r="J12" s="28"/>
      <c r="K12" s="28"/>
    </row>
    <row r="13" spans="1:11" ht="15" customHeight="1" x14ac:dyDescent="0.25">
      <c r="A13" s="83"/>
      <c r="B13" s="44" t="s">
        <v>26</v>
      </c>
      <c r="C13" s="3" t="s">
        <v>31</v>
      </c>
      <c r="D13" s="11">
        <f>IF(D12*D6/D2&lt;3.6696,D12*D6,"NO ALCANZABLE")</f>
        <v>14</v>
      </c>
      <c r="E13" s="44"/>
      <c r="F13" s="28"/>
      <c r="G13" s="28"/>
      <c r="H13" s="28"/>
      <c r="I13" s="28"/>
      <c r="J13" s="28"/>
      <c r="K13" s="28"/>
    </row>
    <row r="14" spans="1:11" x14ac:dyDescent="0.25">
      <c r="A14" s="83"/>
      <c r="B14" s="44" t="s">
        <v>28</v>
      </c>
      <c r="C14" s="44" t="s">
        <v>99</v>
      </c>
      <c r="D14" s="65">
        <v>0.6</v>
      </c>
      <c r="E14" s="44"/>
      <c r="F14" s="28"/>
      <c r="G14" s="28"/>
      <c r="H14" s="28"/>
      <c r="I14" s="28"/>
      <c r="J14" s="28"/>
      <c r="K14" s="28"/>
    </row>
    <row r="15" spans="1:11" x14ac:dyDescent="0.25">
      <c r="A15" s="83"/>
      <c r="B15" s="44" t="s">
        <v>30</v>
      </c>
      <c r="C15" s="44" t="s">
        <v>100</v>
      </c>
      <c r="D15" s="65">
        <v>1</v>
      </c>
      <c r="E15" s="44"/>
      <c r="F15" s="28"/>
      <c r="G15" s="28"/>
      <c r="H15" s="28"/>
      <c r="I15" s="28"/>
      <c r="J15" s="28"/>
      <c r="K15" s="28"/>
    </row>
    <row r="16" spans="1:11" x14ac:dyDescent="0.25">
      <c r="A16" s="84"/>
      <c r="B16" s="41" t="s">
        <v>32</v>
      </c>
      <c r="C16" s="41" t="s">
        <v>101</v>
      </c>
      <c r="D16" s="66">
        <f>10*LOG10((2^(D13/D2/D14)-1)*D15)</f>
        <v>6.063474156698371</v>
      </c>
      <c r="E16" s="41" t="s">
        <v>102</v>
      </c>
      <c r="F16" s="28"/>
      <c r="G16" s="28"/>
      <c r="H16" s="28"/>
      <c r="I16" s="28"/>
      <c r="J16" s="28"/>
      <c r="K16" s="28"/>
    </row>
    <row r="17" spans="1:11" x14ac:dyDescent="0.25">
      <c r="A17" s="85" t="s">
        <v>34</v>
      </c>
      <c r="B17" s="39" t="s">
        <v>33</v>
      </c>
      <c r="C17" s="39" t="s">
        <v>36</v>
      </c>
      <c r="D17" s="40">
        <v>7</v>
      </c>
      <c r="E17" s="39" t="s">
        <v>37</v>
      </c>
      <c r="F17" s="28"/>
      <c r="G17" s="28"/>
      <c r="H17" s="28"/>
      <c r="I17" s="28"/>
      <c r="J17" s="28"/>
      <c r="K17" s="28"/>
    </row>
    <row r="18" spans="1:11" x14ac:dyDescent="0.25">
      <c r="A18" s="86"/>
      <c r="B18" s="37" t="s">
        <v>35</v>
      </c>
      <c r="C18" s="37" t="s">
        <v>39</v>
      </c>
      <c r="D18" s="45">
        <f>-114+10*LOG10(D3*0.18)+D17</f>
        <v>-97.457574905606748</v>
      </c>
      <c r="E18" s="37" t="s">
        <v>103</v>
      </c>
      <c r="F18" s="28"/>
      <c r="G18" s="28"/>
      <c r="H18" s="28"/>
      <c r="I18" s="28"/>
      <c r="J18" s="28"/>
      <c r="K18" s="28"/>
    </row>
    <row r="19" spans="1:11" x14ac:dyDescent="0.25">
      <c r="A19" s="86"/>
      <c r="B19" s="37" t="s">
        <v>38</v>
      </c>
      <c r="C19" s="37" t="s">
        <v>41</v>
      </c>
      <c r="D19" s="38">
        <v>2</v>
      </c>
      <c r="E19" s="44"/>
      <c r="F19" s="28"/>
      <c r="G19" s="28"/>
      <c r="H19" s="28"/>
      <c r="I19" s="28"/>
      <c r="J19" s="28"/>
      <c r="K19" s="28"/>
    </row>
    <row r="20" spans="1:11" x14ac:dyDescent="0.25">
      <c r="A20" s="86"/>
      <c r="B20" s="37" t="s">
        <v>40</v>
      </c>
      <c r="C20" s="37" t="s">
        <v>44</v>
      </c>
      <c r="D20" s="45">
        <f>D16+D18+D19</f>
        <v>-89.394100748908372</v>
      </c>
      <c r="E20" s="37" t="s">
        <v>104</v>
      </c>
      <c r="F20" s="28"/>
      <c r="G20" s="28"/>
      <c r="H20" s="28"/>
      <c r="I20" s="28"/>
      <c r="J20" s="28"/>
      <c r="K20" s="28"/>
    </row>
    <row r="21" spans="1:11" x14ac:dyDescent="0.25">
      <c r="A21" s="86"/>
      <c r="B21" s="37" t="s">
        <v>42</v>
      </c>
      <c r="C21" s="1" t="s">
        <v>46</v>
      </c>
      <c r="D21" s="15">
        <v>0.9</v>
      </c>
      <c r="E21" s="37"/>
      <c r="F21" s="28"/>
      <c r="G21" s="28"/>
      <c r="H21" s="28"/>
      <c r="I21" s="28"/>
      <c r="J21" s="28"/>
      <c r="K21" s="28"/>
    </row>
    <row r="22" spans="1:11" x14ac:dyDescent="0.25">
      <c r="A22" s="86"/>
      <c r="B22" s="37" t="s">
        <v>43</v>
      </c>
      <c r="C22" s="1" t="s">
        <v>48</v>
      </c>
      <c r="D22" s="2">
        <v>8</v>
      </c>
      <c r="E22" s="37"/>
      <c r="F22" s="28"/>
      <c r="G22" s="28"/>
      <c r="H22" s="28"/>
      <c r="I22" s="28"/>
      <c r="J22" s="28"/>
      <c r="K22" s="28"/>
    </row>
    <row r="23" spans="1:11" x14ac:dyDescent="0.25">
      <c r="A23" s="86"/>
      <c r="B23" s="37" t="s">
        <v>45</v>
      </c>
      <c r="C23" s="37" t="s">
        <v>50</v>
      </c>
      <c r="D23" s="46">
        <f>NORMINV(D21,0,D22)</f>
        <v>10.252412524356805</v>
      </c>
      <c r="E23" s="37"/>
      <c r="F23" s="28"/>
      <c r="G23" s="28"/>
      <c r="H23" s="28"/>
      <c r="I23" s="28"/>
      <c r="J23" s="28"/>
      <c r="K23" s="28"/>
    </row>
    <row r="24" spans="1:11" x14ac:dyDescent="0.25">
      <c r="A24" s="86"/>
      <c r="B24" s="37" t="s">
        <v>47</v>
      </c>
      <c r="C24" s="37" t="s">
        <v>52</v>
      </c>
      <c r="D24" s="45">
        <f>D20+D23</f>
        <v>-79.141688224551572</v>
      </c>
      <c r="E24" s="37" t="s">
        <v>105</v>
      </c>
      <c r="F24" s="28"/>
      <c r="G24" s="28"/>
      <c r="H24" s="28"/>
      <c r="I24" s="28"/>
      <c r="J24" s="28"/>
      <c r="K24" s="28"/>
    </row>
    <row r="25" spans="1:11" x14ac:dyDescent="0.25">
      <c r="A25" s="86"/>
      <c r="B25" s="47" t="s">
        <v>49</v>
      </c>
      <c r="C25" s="37" t="s">
        <v>54</v>
      </c>
      <c r="D25" s="38">
        <v>3</v>
      </c>
      <c r="E25" s="1" t="s">
        <v>127</v>
      </c>
      <c r="F25" s="28"/>
      <c r="G25" s="28"/>
      <c r="H25" s="28"/>
      <c r="I25" s="28"/>
      <c r="J25" s="28"/>
      <c r="K25" s="28"/>
    </row>
    <row r="26" spans="1:11" x14ac:dyDescent="0.25">
      <c r="A26" s="86"/>
      <c r="B26" s="37" t="s">
        <v>51</v>
      </c>
      <c r="C26" s="37" t="s">
        <v>106</v>
      </c>
      <c r="D26" s="45">
        <f>D24-D25</f>
        <v>-82.141688224551572</v>
      </c>
      <c r="E26" s="37"/>
      <c r="F26" s="28"/>
      <c r="G26" s="28"/>
      <c r="H26" s="28"/>
      <c r="I26" s="28"/>
      <c r="J26" s="28"/>
      <c r="K26" s="28"/>
    </row>
    <row r="27" spans="1:11" x14ac:dyDescent="0.25">
      <c r="A27" s="86"/>
      <c r="B27" s="37" t="s">
        <v>53</v>
      </c>
      <c r="C27" s="37" t="s">
        <v>56</v>
      </c>
      <c r="D27" s="45">
        <f>D10-D26</f>
        <v>143.92168822455159</v>
      </c>
      <c r="E27" s="37" t="s">
        <v>107</v>
      </c>
      <c r="F27" s="28"/>
      <c r="G27" s="28"/>
      <c r="H27" s="28"/>
      <c r="I27" s="28"/>
      <c r="J27" s="28"/>
      <c r="K27" s="28"/>
    </row>
    <row r="28" spans="1:11" x14ac:dyDescent="0.25">
      <c r="A28" s="86"/>
      <c r="B28" s="37" t="s">
        <v>55</v>
      </c>
      <c r="C28" s="37" t="s">
        <v>58</v>
      </c>
      <c r="D28" s="38">
        <v>17.899999999999999</v>
      </c>
      <c r="E28" s="44" t="s">
        <v>108</v>
      </c>
      <c r="F28" s="28"/>
      <c r="G28" s="28"/>
      <c r="H28" s="28"/>
      <c r="I28" s="28"/>
      <c r="J28" s="28"/>
      <c r="K28" s="28"/>
    </row>
    <row r="29" spans="1:11" x14ac:dyDescent="0.25">
      <c r="A29" s="86"/>
      <c r="B29" s="37" t="s">
        <v>57</v>
      </c>
      <c r="C29" s="37" t="s">
        <v>60</v>
      </c>
      <c r="D29" s="48">
        <f>D26+D28</f>
        <v>-64.241688224551581</v>
      </c>
      <c r="E29" s="44" t="s">
        <v>109</v>
      </c>
      <c r="F29" s="28"/>
      <c r="G29" s="28"/>
      <c r="H29" s="28"/>
      <c r="I29" s="28"/>
      <c r="J29" s="28"/>
      <c r="K29" s="28"/>
    </row>
    <row r="30" spans="1:11" x14ac:dyDescent="0.25">
      <c r="A30" s="87"/>
      <c r="B30" s="41" t="s">
        <v>59</v>
      </c>
      <c r="C30" s="41" t="s">
        <v>62</v>
      </c>
      <c r="D30" s="49">
        <f>D27-D28</f>
        <v>126.02168822455158</v>
      </c>
      <c r="E30" s="41" t="s">
        <v>110</v>
      </c>
      <c r="F30" s="28"/>
      <c r="G30" s="28"/>
      <c r="H30" s="28"/>
      <c r="I30" s="28"/>
      <c r="J30" s="28"/>
      <c r="K30" s="28"/>
    </row>
    <row r="31" spans="1:11" ht="15" customHeight="1" x14ac:dyDescent="0.25">
      <c r="A31" s="88" t="s">
        <v>63</v>
      </c>
      <c r="B31" s="12" t="s">
        <v>61</v>
      </c>
      <c r="C31" s="39" t="s">
        <v>65</v>
      </c>
      <c r="D31" s="40">
        <v>35</v>
      </c>
      <c r="E31" s="43"/>
      <c r="F31" s="28"/>
      <c r="G31" s="28"/>
      <c r="H31" s="28"/>
      <c r="I31" s="28"/>
      <c r="J31" s="28"/>
      <c r="K31" s="28"/>
    </row>
    <row r="32" spans="1:11" ht="15" customHeight="1" x14ac:dyDescent="0.25">
      <c r="A32" s="89"/>
      <c r="B32" s="1" t="s">
        <v>64</v>
      </c>
      <c r="C32" s="37" t="s">
        <v>67</v>
      </c>
      <c r="D32" s="38">
        <v>1.5</v>
      </c>
      <c r="E32" s="44"/>
      <c r="F32" s="28"/>
      <c r="G32" s="28"/>
      <c r="H32" s="28"/>
      <c r="I32" s="28"/>
      <c r="J32" s="28"/>
      <c r="K32" s="28"/>
    </row>
    <row r="33" spans="1:11" x14ac:dyDescent="0.25">
      <c r="A33" s="89"/>
      <c r="B33" s="1" t="s">
        <v>66</v>
      </c>
      <c r="C33" s="37" t="s">
        <v>69</v>
      </c>
      <c r="D33" s="50">
        <f>(1.1*LOG10(D1)-0.7)*D32-(1.56*LOG10(D1)-0.8)</f>
        <v>5.7347601317373709E-2</v>
      </c>
      <c r="E33" s="3" t="s">
        <v>111</v>
      </c>
      <c r="F33" s="28"/>
      <c r="G33" s="28"/>
      <c r="H33" s="28"/>
      <c r="I33" s="28"/>
      <c r="J33" s="28"/>
      <c r="K33" s="28"/>
    </row>
    <row r="34" spans="1:11" x14ac:dyDescent="0.25">
      <c r="A34" s="89"/>
      <c r="B34" s="8" t="s">
        <v>68</v>
      </c>
      <c r="C34" s="37" t="s">
        <v>71</v>
      </c>
      <c r="D34" s="67">
        <f>46.3+33.9*LOG10(D1)-13.82*LOG10(D31)-D33</f>
        <v>140.67122852197255</v>
      </c>
      <c r="E34" s="64" t="s">
        <v>72</v>
      </c>
      <c r="F34" s="28"/>
      <c r="G34" s="28"/>
      <c r="H34" s="28"/>
      <c r="I34" s="28"/>
      <c r="J34" s="28"/>
      <c r="K34" s="28"/>
    </row>
    <row r="35" spans="1:11" x14ac:dyDescent="0.25">
      <c r="A35" s="89"/>
      <c r="B35" s="8" t="s">
        <v>70</v>
      </c>
      <c r="C35" s="37" t="s">
        <v>74</v>
      </c>
      <c r="D35" s="50">
        <f>D34-2*(LOG10(D1/28))^2-5.4</f>
        <v>127.52663428125632</v>
      </c>
      <c r="E35" s="37" t="s">
        <v>75</v>
      </c>
      <c r="F35" s="28"/>
      <c r="G35" s="28"/>
      <c r="H35" s="28"/>
      <c r="I35" s="28"/>
      <c r="J35" s="28"/>
      <c r="K35" s="28"/>
    </row>
    <row r="36" spans="1:11" x14ac:dyDescent="0.25">
      <c r="A36" s="90"/>
      <c r="B36" s="6" t="s">
        <v>73</v>
      </c>
      <c r="C36" s="41" t="s">
        <v>77</v>
      </c>
      <c r="D36" s="51">
        <f>44.9-6.55*LOG10(D31)</f>
        <v>34.786354309505697</v>
      </c>
      <c r="E36" s="61" t="s">
        <v>78</v>
      </c>
      <c r="F36" s="28"/>
      <c r="G36" s="28"/>
      <c r="H36" s="28"/>
      <c r="I36" s="28"/>
      <c r="J36" s="28"/>
      <c r="K36" s="28"/>
    </row>
    <row r="37" spans="1:11" ht="15" customHeight="1" x14ac:dyDescent="0.25">
      <c r="A37" s="74" t="s">
        <v>79</v>
      </c>
      <c r="B37" s="19" t="s">
        <v>76</v>
      </c>
      <c r="C37" s="52" t="s">
        <v>81</v>
      </c>
      <c r="D37" s="53">
        <f>1000*10^((D30-D35)/D36)</f>
        <v>905.18523155043158</v>
      </c>
      <c r="E37" s="39" t="s">
        <v>82</v>
      </c>
      <c r="F37" s="28"/>
      <c r="G37" s="28"/>
      <c r="H37" s="28"/>
      <c r="I37" s="28"/>
      <c r="J37" s="28"/>
      <c r="K37" s="28"/>
    </row>
    <row r="38" spans="1:11" ht="15" customHeight="1" x14ac:dyDescent="0.25">
      <c r="A38" s="75"/>
      <c r="B38" s="20" t="s">
        <v>80</v>
      </c>
      <c r="C38" s="54" t="s">
        <v>113</v>
      </c>
      <c r="D38" s="55">
        <f>D29-10*LOG10(D3*12)</f>
        <v>-92.023200728388019</v>
      </c>
      <c r="E38" s="56"/>
      <c r="F38" s="28"/>
      <c r="G38" s="28"/>
      <c r="H38" s="28"/>
      <c r="I38" s="28"/>
      <c r="J38" s="28"/>
      <c r="K38" s="28"/>
    </row>
    <row r="39" spans="1:11" x14ac:dyDescent="0.25">
      <c r="A39" s="75"/>
      <c r="B39" s="54" t="s">
        <v>83</v>
      </c>
      <c r="C39" s="54" t="s">
        <v>114</v>
      </c>
      <c r="D39" s="55">
        <f>10*LOG10(10^(D29/10)+10^((D18+D19)/10))</f>
        <v>-64.238407033085878</v>
      </c>
      <c r="E39" s="56"/>
      <c r="F39" s="28"/>
      <c r="G39" s="28"/>
      <c r="H39" s="28"/>
      <c r="I39" s="28"/>
      <c r="J39" s="28"/>
      <c r="K39" s="28"/>
    </row>
    <row r="40" spans="1:11" x14ac:dyDescent="0.25">
      <c r="A40" s="76"/>
      <c r="B40" s="57" t="s">
        <v>92</v>
      </c>
      <c r="C40" s="57" t="s">
        <v>115</v>
      </c>
      <c r="D40" s="58">
        <f>D38+10*LOG10(D3)-D39</f>
        <v>-10.795093651941954</v>
      </c>
      <c r="E40" s="59"/>
      <c r="F40" s="28"/>
      <c r="G40" s="28"/>
      <c r="H40" s="28"/>
      <c r="I40" s="28"/>
      <c r="J40" s="28"/>
      <c r="K40" s="28"/>
    </row>
  </sheetData>
  <mergeCells count="6">
    <mergeCell ref="A37:A40"/>
    <mergeCell ref="A1:A6"/>
    <mergeCell ref="A7:A10"/>
    <mergeCell ref="A11:A16"/>
    <mergeCell ref="A17:A30"/>
    <mergeCell ref="A31:A36"/>
  </mergeCells>
  <pageMargins left="0.7" right="0.7" top="0.75" bottom="0.75" header="0.3" footer="0.3"/>
  <pageSetup paperSize="9" scale="81" orientation="landscape" r:id="rId1"/>
  <headerFooter>
    <oddHeader>&amp;CBalance de enlace 2600MHz Suburbano UE</oddHeader>
    <oddFooter>&amp;CPágina 9 del modelo de cálculo del enlace descendente LTE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9"/>
  <sheetViews>
    <sheetView showRowColHeaders="0" view="pageLayout" zoomScale="85" zoomScaleNormal="100" zoomScalePageLayoutView="85" workbookViewId="0">
      <selection sqref="A1:A6"/>
    </sheetView>
  </sheetViews>
  <sheetFormatPr baseColWidth="10" defaultRowHeight="15" x14ac:dyDescent="0.25"/>
  <cols>
    <col min="1" max="1" width="13.42578125" customWidth="1"/>
    <col min="2" max="2" width="4.140625" bestFit="1" customWidth="1"/>
    <col min="3" max="3" width="49.42578125" customWidth="1"/>
  </cols>
  <sheetData>
    <row r="1" spans="1:11" ht="15" customHeight="1" x14ac:dyDescent="0.25">
      <c r="A1" s="77" t="s">
        <v>0</v>
      </c>
      <c r="B1" s="37" t="s">
        <v>1</v>
      </c>
      <c r="C1" s="37" t="s">
        <v>2</v>
      </c>
      <c r="D1" s="38">
        <v>2600</v>
      </c>
      <c r="E1" s="44"/>
      <c r="F1" s="28"/>
      <c r="G1" s="28"/>
      <c r="H1" s="28"/>
      <c r="I1" s="28"/>
      <c r="J1" s="28"/>
      <c r="K1" s="28"/>
    </row>
    <row r="2" spans="1:11" x14ac:dyDescent="0.25">
      <c r="A2" s="77"/>
      <c r="B2" s="37" t="s">
        <v>3</v>
      </c>
      <c r="C2" s="37" t="s">
        <v>4</v>
      </c>
      <c r="D2" s="38">
        <v>10</v>
      </c>
      <c r="E2" s="44"/>
      <c r="F2" s="28"/>
      <c r="G2" s="28"/>
      <c r="H2" s="28"/>
      <c r="I2" s="28"/>
      <c r="J2" s="28"/>
      <c r="K2" s="28"/>
    </row>
    <row r="3" spans="1:11" x14ac:dyDescent="0.25">
      <c r="A3" s="77"/>
      <c r="B3" s="47" t="s">
        <v>5</v>
      </c>
      <c r="C3" s="37" t="s">
        <v>95</v>
      </c>
      <c r="D3" s="37">
        <f>D2*0.9/0.18</f>
        <v>50</v>
      </c>
      <c r="E3" s="64"/>
      <c r="F3" s="28"/>
      <c r="G3" s="28"/>
      <c r="H3" s="28"/>
      <c r="I3" s="28"/>
      <c r="J3" s="28"/>
      <c r="K3" s="28"/>
    </row>
    <row r="4" spans="1:11" x14ac:dyDescent="0.25">
      <c r="A4" s="77"/>
      <c r="B4" s="37" t="s">
        <v>6</v>
      </c>
      <c r="C4" s="1" t="s">
        <v>7</v>
      </c>
      <c r="D4" s="4">
        <v>0.8</v>
      </c>
      <c r="E4" s="3" t="s">
        <v>8</v>
      </c>
      <c r="F4" s="28"/>
      <c r="G4" s="28"/>
      <c r="H4" s="28"/>
      <c r="I4" s="28"/>
      <c r="J4" s="28"/>
      <c r="K4" s="28"/>
    </row>
    <row r="5" spans="1:11" x14ac:dyDescent="0.25">
      <c r="A5" s="77"/>
      <c r="B5" s="37" t="s">
        <v>9</v>
      </c>
      <c r="C5" s="1" t="s">
        <v>96</v>
      </c>
      <c r="D5" s="4">
        <v>0.6</v>
      </c>
      <c r="E5" s="3" t="s">
        <v>97</v>
      </c>
      <c r="F5" s="28"/>
      <c r="G5" s="28"/>
      <c r="H5" s="28"/>
      <c r="I5" s="28"/>
      <c r="J5" s="28"/>
      <c r="K5" s="28"/>
    </row>
    <row r="6" spans="1:11" x14ac:dyDescent="0.25">
      <c r="A6" s="78"/>
      <c r="B6" s="37" t="s">
        <v>10</v>
      </c>
      <c r="C6" s="6" t="s">
        <v>11</v>
      </c>
      <c r="D6" s="7">
        <f>1+D5/2/(1-D5)</f>
        <v>1.75</v>
      </c>
      <c r="E6" s="6" t="s">
        <v>12</v>
      </c>
      <c r="F6" s="28"/>
      <c r="G6" s="28"/>
      <c r="H6" s="28"/>
      <c r="I6" s="28"/>
      <c r="J6" s="28"/>
      <c r="K6" s="28"/>
    </row>
    <row r="7" spans="1:11" x14ac:dyDescent="0.25">
      <c r="A7" s="79" t="s">
        <v>13</v>
      </c>
      <c r="B7" s="39" t="s">
        <v>14</v>
      </c>
      <c r="C7" s="39" t="s">
        <v>17</v>
      </c>
      <c r="D7" s="40">
        <v>47.78</v>
      </c>
      <c r="E7" s="39"/>
      <c r="F7" s="28"/>
      <c r="G7" s="28"/>
      <c r="H7" s="28"/>
      <c r="I7" s="28"/>
      <c r="J7" s="28"/>
      <c r="K7" s="28"/>
    </row>
    <row r="8" spans="1:11" x14ac:dyDescent="0.25">
      <c r="A8" s="80"/>
      <c r="B8" s="37" t="s">
        <v>15</v>
      </c>
      <c r="C8" s="37" t="s">
        <v>19</v>
      </c>
      <c r="D8" s="38">
        <v>3</v>
      </c>
      <c r="E8" s="37" t="s">
        <v>20</v>
      </c>
      <c r="F8" s="28"/>
      <c r="G8" s="28"/>
      <c r="H8" s="28"/>
      <c r="I8" s="28"/>
      <c r="J8" s="28"/>
      <c r="K8" s="28"/>
    </row>
    <row r="9" spans="1:11" x14ac:dyDescent="0.25">
      <c r="A9" s="80"/>
      <c r="B9" s="37" t="s">
        <v>16</v>
      </c>
      <c r="C9" s="37" t="s">
        <v>22</v>
      </c>
      <c r="D9" s="38">
        <v>17</v>
      </c>
      <c r="E9" s="44"/>
      <c r="F9" s="28"/>
      <c r="G9" s="28"/>
      <c r="H9" s="28"/>
      <c r="I9" s="28"/>
      <c r="J9" s="28"/>
      <c r="K9" s="28"/>
    </row>
    <row r="10" spans="1:11" x14ac:dyDescent="0.25">
      <c r="A10" s="81"/>
      <c r="B10" s="41" t="s">
        <v>18</v>
      </c>
      <c r="C10" s="41" t="s">
        <v>24</v>
      </c>
      <c r="D10" s="42">
        <f>D7-D8+D9</f>
        <v>61.78</v>
      </c>
      <c r="E10" s="41" t="s">
        <v>98</v>
      </c>
      <c r="F10" s="28"/>
      <c r="G10" s="28"/>
      <c r="H10" s="28"/>
      <c r="I10" s="28"/>
      <c r="J10" s="28"/>
      <c r="K10" s="28"/>
    </row>
    <row r="11" spans="1:11" ht="30" x14ac:dyDescent="0.25">
      <c r="A11" s="27" t="s">
        <v>84</v>
      </c>
      <c r="B11" s="69" t="s">
        <v>21</v>
      </c>
      <c r="C11" s="69" t="s">
        <v>113</v>
      </c>
      <c r="D11" s="70">
        <v>-103</v>
      </c>
      <c r="E11" s="41"/>
      <c r="F11" s="28"/>
      <c r="G11" s="28"/>
      <c r="H11" s="28"/>
      <c r="I11" s="28"/>
      <c r="J11" s="28"/>
      <c r="K11" s="28"/>
    </row>
    <row r="12" spans="1:11" x14ac:dyDescent="0.25">
      <c r="A12" s="85" t="s">
        <v>34</v>
      </c>
      <c r="B12" s="1" t="s">
        <v>23</v>
      </c>
      <c r="C12" s="1" t="s">
        <v>62</v>
      </c>
      <c r="D12" s="13">
        <f>D7-D8+D9-(D11+10*LOG10(D3*12))</f>
        <v>136.99848749616356</v>
      </c>
      <c r="E12" s="1" t="s">
        <v>116</v>
      </c>
      <c r="F12" s="28"/>
      <c r="G12" s="28"/>
      <c r="H12" s="28"/>
      <c r="I12" s="28"/>
      <c r="J12" s="28"/>
      <c r="K12" s="28"/>
    </row>
    <row r="13" spans="1:11" ht="15" customHeight="1" x14ac:dyDescent="0.25">
      <c r="A13" s="86"/>
      <c r="B13" s="1" t="s">
        <v>26</v>
      </c>
      <c r="C13" s="1" t="s">
        <v>58</v>
      </c>
      <c r="D13" s="2">
        <v>17.899999999999999</v>
      </c>
      <c r="E13" s="44" t="s">
        <v>108</v>
      </c>
      <c r="F13" s="28"/>
      <c r="G13" s="28"/>
      <c r="H13" s="28"/>
      <c r="I13" s="28"/>
      <c r="J13" s="28"/>
      <c r="K13" s="28"/>
    </row>
    <row r="14" spans="1:11" x14ac:dyDescent="0.25">
      <c r="A14" s="86"/>
      <c r="B14" s="1" t="s">
        <v>28</v>
      </c>
      <c r="C14" s="1" t="s">
        <v>85</v>
      </c>
      <c r="D14" s="13">
        <f>D12+D13</f>
        <v>154.89848749616357</v>
      </c>
      <c r="E14" s="1" t="s">
        <v>117</v>
      </c>
      <c r="F14" s="28"/>
      <c r="G14" s="28"/>
      <c r="H14" s="28"/>
      <c r="I14" s="28"/>
      <c r="J14" s="28"/>
      <c r="K14" s="28"/>
    </row>
    <row r="15" spans="1:11" x14ac:dyDescent="0.25">
      <c r="A15" s="86"/>
      <c r="B15" s="1" t="s">
        <v>30</v>
      </c>
      <c r="C15" s="1" t="s">
        <v>86</v>
      </c>
      <c r="D15" s="17">
        <f>D10-D12</f>
        <v>-75.218487496163561</v>
      </c>
      <c r="E15" s="3" t="s">
        <v>118</v>
      </c>
      <c r="F15" s="28"/>
      <c r="G15" s="28"/>
      <c r="H15" s="28"/>
      <c r="I15" s="28"/>
      <c r="J15" s="28"/>
      <c r="K15" s="28"/>
    </row>
    <row r="16" spans="1:11" x14ac:dyDescent="0.25">
      <c r="A16" s="86"/>
      <c r="B16" s="1" t="s">
        <v>32</v>
      </c>
      <c r="C16" s="1" t="s">
        <v>87</v>
      </c>
      <c r="D16" s="13">
        <f>D15-D13</f>
        <v>-93.118487496163567</v>
      </c>
      <c r="E16" s="1" t="s">
        <v>119</v>
      </c>
      <c r="F16" s="28"/>
      <c r="G16" s="28"/>
      <c r="H16" s="28"/>
      <c r="I16" s="28"/>
      <c r="J16" s="28"/>
      <c r="K16" s="28"/>
    </row>
    <row r="17" spans="1:11" x14ac:dyDescent="0.25">
      <c r="A17" s="86"/>
      <c r="B17" s="1" t="s">
        <v>33</v>
      </c>
      <c r="C17" s="1" t="s">
        <v>54</v>
      </c>
      <c r="D17" s="2">
        <v>3</v>
      </c>
      <c r="E17" s="1" t="s">
        <v>130</v>
      </c>
      <c r="F17" s="28"/>
      <c r="G17" s="28"/>
      <c r="H17" s="28"/>
      <c r="I17" s="28"/>
      <c r="J17" s="28"/>
      <c r="K17" s="28"/>
    </row>
    <row r="18" spans="1:11" x14ac:dyDescent="0.25">
      <c r="A18" s="86"/>
      <c r="B18" s="8" t="s">
        <v>35</v>
      </c>
      <c r="C18" s="1" t="s">
        <v>52</v>
      </c>
      <c r="D18" s="24">
        <f>D16+D17</f>
        <v>-90.118487496163567</v>
      </c>
      <c r="E18" s="8" t="s">
        <v>120</v>
      </c>
      <c r="F18" s="28"/>
      <c r="G18" s="28"/>
      <c r="H18" s="28"/>
      <c r="I18" s="28"/>
      <c r="J18" s="28"/>
      <c r="K18" s="28"/>
    </row>
    <row r="19" spans="1:11" x14ac:dyDescent="0.25">
      <c r="A19" s="86"/>
      <c r="B19" s="8" t="s">
        <v>38</v>
      </c>
      <c r="C19" s="1" t="s">
        <v>46</v>
      </c>
      <c r="D19" s="15">
        <v>0.9</v>
      </c>
      <c r="E19" s="8"/>
      <c r="F19" s="28"/>
      <c r="G19" s="28"/>
      <c r="H19" s="28"/>
      <c r="I19" s="28"/>
      <c r="J19" s="28"/>
      <c r="K19" s="28"/>
    </row>
    <row r="20" spans="1:11" x14ac:dyDescent="0.25">
      <c r="A20" s="86"/>
      <c r="B20" s="8" t="s">
        <v>40</v>
      </c>
      <c r="C20" s="1" t="s">
        <v>48</v>
      </c>
      <c r="D20" s="2">
        <v>8</v>
      </c>
      <c r="E20" s="8"/>
      <c r="F20" s="28"/>
      <c r="G20" s="28"/>
      <c r="H20" s="28"/>
      <c r="I20" s="28"/>
      <c r="J20" s="28"/>
      <c r="K20" s="28"/>
    </row>
    <row r="21" spans="1:11" x14ac:dyDescent="0.25">
      <c r="A21" s="86"/>
      <c r="B21" s="1" t="s">
        <v>42</v>
      </c>
      <c r="C21" s="1" t="s">
        <v>50</v>
      </c>
      <c r="D21" s="16">
        <f>NORMINV(D19,0,D20)</f>
        <v>10.252412524356805</v>
      </c>
      <c r="E21" s="1" t="s">
        <v>121</v>
      </c>
      <c r="F21" s="28"/>
      <c r="G21" s="28"/>
      <c r="H21" s="28"/>
      <c r="I21" s="28"/>
      <c r="J21" s="28"/>
      <c r="K21" s="28"/>
    </row>
    <row r="22" spans="1:11" x14ac:dyDescent="0.25">
      <c r="A22" s="86"/>
      <c r="B22" s="1" t="s">
        <v>43</v>
      </c>
      <c r="C22" s="1" t="s">
        <v>88</v>
      </c>
      <c r="D22" s="13">
        <f>D18-D21</f>
        <v>-100.37090002052037</v>
      </c>
      <c r="E22" s="8" t="s">
        <v>122</v>
      </c>
      <c r="F22" s="28"/>
      <c r="G22" s="28"/>
      <c r="H22" s="28"/>
      <c r="I22" s="28"/>
      <c r="J22" s="28"/>
      <c r="K22" s="28"/>
    </row>
    <row r="23" spans="1:11" x14ac:dyDescent="0.25">
      <c r="A23" s="86"/>
      <c r="B23" s="1" t="s">
        <v>45</v>
      </c>
      <c r="C23" s="1" t="s">
        <v>36</v>
      </c>
      <c r="D23" s="14">
        <v>7</v>
      </c>
      <c r="E23" s="1" t="s">
        <v>37</v>
      </c>
      <c r="F23" s="28"/>
      <c r="G23" s="28"/>
      <c r="H23" s="28"/>
      <c r="I23" s="28"/>
      <c r="J23" s="28"/>
      <c r="K23" s="28"/>
    </row>
    <row r="24" spans="1:11" x14ac:dyDescent="0.25">
      <c r="A24" s="86"/>
      <c r="B24" s="5" t="s">
        <v>47</v>
      </c>
      <c r="C24" s="1" t="s">
        <v>39</v>
      </c>
      <c r="D24" s="45">
        <f>-114+10*LOG10(D3*0.18)+D23</f>
        <v>-97.457574905606748</v>
      </c>
      <c r="E24" s="37" t="s">
        <v>123</v>
      </c>
      <c r="F24" s="28"/>
      <c r="G24" s="28"/>
      <c r="H24" s="28"/>
      <c r="I24" s="28"/>
      <c r="J24" s="28"/>
      <c r="K24" s="28"/>
    </row>
    <row r="25" spans="1:11" x14ac:dyDescent="0.25">
      <c r="A25" s="87"/>
      <c r="B25" s="6" t="s">
        <v>49</v>
      </c>
      <c r="C25" s="6" t="s">
        <v>41</v>
      </c>
      <c r="D25" s="25">
        <v>2</v>
      </c>
      <c r="E25" s="18"/>
      <c r="F25" s="28"/>
      <c r="G25" s="28"/>
      <c r="H25" s="28"/>
      <c r="I25" s="28"/>
      <c r="J25" s="28"/>
      <c r="K25" s="28"/>
    </row>
    <row r="26" spans="1:11" ht="15" customHeight="1" x14ac:dyDescent="0.25">
      <c r="A26" s="82" t="s">
        <v>25</v>
      </c>
      <c r="B26" s="37" t="s">
        <v>51</v>
      </c>
      <c r="C26" s="39" t="s">
        <v>101</v>
      </c>
      <c r="D26" s="11">
        <f>D22-D24-D25</f>
        <v>-4.9133251149136186</v>
      </c>
      <c r="E26" s="39" t="s">
        <v>102</v>
      </c>
      <c r="F26" s="28"/>
      <c r="G26" s="28"/>
      <c r="H26" s="28"/>
      <c r="I26" s="28"/>
      <c r="J26" s="28"/>
      <c r="K26" s="28"/>
    </row>
    <row r="27" spans="1:11" x14ac:dyDescent="0.25">
      <c r="A27" s="83"/>
      <c r="B27" s="44" t="s">
        <v>53</v>
      </c>
      <c r="C27" s="44" t="s">
        <v>99</v>
      </c>
      <c r="D27" s="65">
        <v>0.6</v>
      </c>
      <c r="E27" s="44"/>
      <c r="F27" s="28"/>
      <c r="G27" s="28"/>
      <c r="H27" s="28"/>
      <c r="I27" s="28"/>
      <c r="J27" s="28"/>
      <c r="K27" s="28"/>
    </row>
    <row r="28" spans="1:11" x14ac:dyDescent="0.25">
      <c r="A28" s="83"/>
      <c r="B28" s="44" t="s">
        <v>55</v>
      </c>
      <c r="C28" s="44" t="s">
        <v>100</v>
      </c>
      <c r="D28" s="65">
        <v>1</v>
      </c>
      <c r="E28" s="44"/>
      <c r="F28" s="28"/>
      <c r="G28" s="28"/>
      <c r="H28" s="28"/>
      <c r="I28" s="28"/>
      <c r="J28" s="28"/>
      <c r="K28" s="28"/>
    </row>
    <row r="29" spans="1:11" x14ac:dyDescent="0.25">
      <c r="A29" s="84"/>
      <c r="B29" s="44" t="s">
        <v>57</v>
      </c>
      <c r="C29" s="61" t="s">
        <v>89</v>
      </c>
      <c r="D29" s="60">
        <f>D2*MIN(3.6696,D27*LOG(1+10^(D26/10)/D28,2))</f>
        <v>2.4202760348127415</v>
      </c>
      <c r="E29" s="61"/>
      <c r="F29" s="28"/>
      <c r="G29" s="28"/>
      <c r="H29" s="28"/>
      <c r="I29" s="28"/>
      <c r="J29" s="28"/>
      <c r="K29" s="28"/>
    </row>
    <row r="30" spans="1:11" ht="15" customHeight="1" x14ac:dyDescent="0.25">
      <c r="A30" s="88" t="s">
        <v>63</v>
      </c>
      <c r="B30" s="12" t="s">
        <v>59</v>
      </c>
      <c r="C30" s="39" t="s">
        <v>65</v>
      </c>
      <c r="D30" s="40">
        <v>35</v>
      </c>
      <c r="E30" s="43"/>
      <c r="F30" s="28"/>
      <c r="G30" s="28"/>
      <c r="H30" s="28"/>
      <c r="I30" s="28"/>
      <c r="J30" s="28"/>
      <c r="K30" s="28"/>
    </row>
    <row r="31" spans="1:11" x14ac:dyDescent="0.25">
      <c r="A31" s="89"/>
      <c r="B31" s="1" t="s">
        <v>61</v>
      </c>
      <c r="C31" s="37" t="s">
        <v>67</v>
      </c>
      <c r="D31" s="38">
        <v>1.5</v>
      </c>
      <c r="E31" s="44"/>
      <c r="F31" s="28"/>
      <c r="G31" s="28"/>
      <c r="H31" s="28"/>
      <c r="I31" s="28"/>
      <c r="J31" s="28"/>
      <c r="K31" s="28"/>
    </row>
    <row r="32" spans="1:11" ht="15" customHeight="1" x14ac:dyDescent="0.25">
      <c r="A32" s="89"/>
      <c r="B32" s="1" t="s">
        <v>64</v>
      </c>
      <c r="C32" s="37" t="s">
        <v>69</v>
      </c>
      <c r="D32" s="50">
        <f>(1.1*LOG10(D1)-0.7)*D31-(1.56*LOG10(D1)-0.8)</f>
        <v>5.7347601317373709E-2</v>
      </c>
      <c r="E32" s="3" t="s">
        <v>124</v>
      </c>
      <c r="F32" s="28"/>
      <c r="G32" s="28"/>
      <c r="H32" s="28"/>
      <c r="I32" s="28"/>
      <c r="J32" s="28"/>
      <c r="K32" s="28"/>
    </row>
    <row r="33" spans="1:11" x14ac:dyDescent="0.25">
      <c r="A33" s="89"/>
      <c r="B33" s="8" t="s">
        <v>66</v>
      </c>
      <c r="C33" s="37" t="s">
        <v>71</v>
      </c>
      <c r="D33" s="67">
        <f>46.3+33.9*LOG10(D1)-13.82*LOG10(D30)-D32</f>
        <v>140.67122852197255</v>
      </c>
      <c r="E33" s="64" t="s">
        <v>72</v>
      </c>
      <c r="F33" s="28"/>
      <c r="G33" s="28"/>
      <c r="H33" s="28"/>
      <c r="I33" s="28"/>
      <c r="J33" s="28"/>
      <c r="K33" s="28"/>
    </row>
    <row r="34" spans="1:11" x14ac:dyDescent="0.25">
      <c r="A34" s="89"/>
      <c r="B34" s="8" t="s">
        <v>68</v>
      </c>
      <c r="C34" s="37" t="s">
        <v>74</v>
      </c>
      <c r="D34" s="50">
        <f>D33-2*(LOG10(D1/28))^2-5.4</f>
        <v>127.52663428125632</v>
      </c>
      <c r="E34" s="37" t="s">
        <v>75</v>
      </c>
      <c r="F34" s="28"/>
      <c r="G34" s="28"/>
      <c r="H34" s="28"/>
      <c r="I34" s="28"/>
      <c r="J34" s="28"/>
      <c r="K34" s="28"/>
    </row>
    <row r="35" spans="1:11" x14ac:dyDescent="0.25">
      <c r="A35" s="90"/>
      <c r="B35" s="6" t="s">
        <v>70</v>
      </c>
      <c r="C35" s="41" t="s">
        <v>77</v>
      </c>
      <c r="D35" s="51">
        <f>44.9-6.55*LOG10(D30)</f>
        <v>34.786354309505697</v>
      </c>
      <c r="E35" s="61" t="s">
        <v>78</v>
      </c>
      <c r="F35" s="28"/>
      <c r="G35" s="28"/>
      <c r="H35" s="28"/>
      <c r="I35" s="28"/>
      <c r="J35" s="28"/>
      <c r="K35" s="28"/>
    </row>
    <row r="36" spans="1:11" x14ac:dyDescent="0.25">
      <c r="A36" s="74" t="s">
        <v>90</v>
      </c>
      <c r="B36" s="19" t="s">
        <v>73</v>
      </c>
      <c r="C36" s="52" t="s">
        <v>81</v>
      </c>
      <c r="D36" s="53">
        <f>1000*10^((D12-D34)/D35)</f>
        <v>1871.9164395961284</v>
      </c>
      <c r="E36" s="39" t="s">
        <v>82</v>
      </c>
      <c r="F36" s="28"/>
      <c r="G36" s="28"/>
      <c r="H36" s="28"/>
      <c r="I36" s="28"/>
      <c r="J36" s="28"/>
      <c r="K36" s="28"/>
    </row>
    <row r="37" spans="1:11" x14ac:dyDescent="0.25">
      <c r="A37" s="75"/>
      <c r="B37" s="20" t="s">
        <v>76</v>
      </c>
      <c r="C37" s="21" t="s">
        <v>91</v>
      </c>
      <c r="D37" s="26">
        <f>D29</f>
        <v>2.4202760348127415</v>
      </c>
      <c r="E37" s="56"/>
      <c r="F37" s="28"/>
      <c r="G37" s="28"/>
      <c r="H37" s="28"/>
      <c r="I37" s="28"/>
      <c r="J37" s="28"/>
      <c r="K37" s="28"/>
    </row>
    <row r="38" spans="1:11" ht="15" customHeight="1" x14ac:dyDescent="0.25">
      <c r="A38" s="75"/>
      <c r="B38" s="54" t="s">
        <v>80</v>
      </c>
      <c r="C38" s="21" t="s">
        <v>93</v>
      </c>
      <c r="D38" s="26">
        <f>D37/D6</f>
        <v>1.3830148770358524</v>
      </c>
      <c r="E38" s="56"/>
      <c r="F38" s="28"/>
      <c r="G38" s="28"/>
      <c r="H38" s="28"/>
      <c r="I38" s="28"/>
      <c r="J38" s="28"/>
      <c r="K38" s="28"/>
    </row>
    <row r="39" spans="1:11" x14ac:dyDescent="0.25">
      <c r="A39" s="76"/>
      <c r="B39" s="57" t="s">
        <v>83</v>
      </c>
      <c r="C39" s="62" t="s">
        <v>94</v>
      </c>
      <c r="D39" s="63">
        <f>D38/D4</f>
        <v>1.7287685962948154</v>
      </c>
      <c r="E39" s="59"/>
      <c r="F39" s="28"/>
      <c r="G39" s="28"/>
      <c r="H39" s="28"/>
      <c r="I39" s="28"/>
      <c r="J39" s="28"/>
      <c r="K39" s="28"/>
    </row>
  </sheetData>
  <mergeCells count="6">
    <mergeCell ref="A30:A35"/>
    <mergeCell ref="A36:A39"/>
    <mergeCell ref="A1:A6"/>
    <mergeCell ref="A7:A10"/>
    <mergeCell ref="A12:A25"/>
    <mergeCell ref="A26:A29"/>
  </mergeCells>
  <pageMargins left="0.7" right="0.7" top="0.75" bottom="0.75" header="0.3" footer="0.3"/>
  <pageSetup paperSize="9" scale="82" orientation="landscape" r:id="rId1"/>
  <headerFooter>
    <oddHeader>&amp;CBalance de enlace 2600MHz Suburbano UE inverso</oddHeader>
    <oddFooter>&amp;CPágina 10 del modelo de cálculo del enlace descendente LTE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0"/>
  <sheetViews>
    <sheetView showRowColHeaders="0" view="pageLayout" zoomScale="85" zoomScaleNormal="100" zoomScalePageLayoutView="85" workbookViewId="0">
      <selection sqref="A1:A6"/>
    </sheetView>
  </sheetViews>
  <sheetFormatPr baseColWidth="10" defaultRowHeight="15" x14ac:dyDescent="0.25"/>
  <cols>
    <col min="1" max="1" width="13.42578125" customWidth="1"/>
    <col min="2" max="2" width="4.140625" bestFit="1" customWidth="1"/>
    <col min="3" max="3" width="49.42578125" customWidth="1"/>
  </cols>
  <sheetData>
    <row r="1" spans="1:11" ht="15" customHeight="1" x14ac:dyDescent="0.25">
      <c r="A1" s="77" t="s">
        <v>0</v>
      </c>
      <c r="B1" s="37" t="s">
        <v>1</v>
      </c>
      <c r="C1" s="37" t="s">
        <v>2</v>
      </c>
      <c r="D1" s="38">
        <v>2600</v>
      </c>
      <c r="E1" s="44"/>
      <c r="F1" s="28"/>
      <c r="G1" s="28"/>
      <c r="H1" s="28"/>
      <c r="I1" s="28"/>
      <c r="J1" s="28"/>
      <c r="K1" s="28"/>
    </row>
    <row r="2" spans="1:11" x14ac:dyDescent="0.25">
      <c r="A2" s="77"/>
      <c r="B2" s="37" t="s">
        <v>3</v>
      </c>
      <c r="C2" s="37" t="s">
        <v>4</v>
      </c>
      <c r="D2" s="38">
        <v>10</v>
      </c>
      <c r="E2" s="44"/>
      <c r="F2" s="28"/>
      <c r="G2" s="28"/>
      <c r="H2" s="28"/>
      <c r="I2" s="28"/>
      <c r="J2" s="28"/>
      <c r="K2" s="28"/>
    </row>
    <row r="3" spans="1:11" x14ac:dyDescent="0.25">
      <c r="A3" s="77"/>
      <c r="B3" s="47" t="s">
        <v>5</v>
      </c>
      <c r="C3" s="37" t="s">
        <v>95</v>
      </c>
      <c r="D3" s="37">
        <f>D2*0.9/0.18</f>
        <v>50</v>
      </c>
      <c r="E3" s="64"/>
      <c r="F3" s="28"/>
      <c r="G3" s="28"/>
      <c r="H3" s="28"/>
      <c r="I3" s="28"/>
      <c r="J3" s="28"/>
      <c r="K3" s="28"/>
    </row>
    <row r="4" spans="1:11" x14ac:dyDescent="0.25">
      <c r="A4" s="77"/>
      <c r="B4" s="37" t="s">
        <v>6</v>
      </c>
      <c r="C4" s="1" t="s">
        <v>7</v>
      </c>
      <c r="D4" s="4">
        <v>0.8</v>
      </c>
      <c r="E4" s="3" t="s">
        <v>8</v>
      </c>
      <c r="F4" s="28"/>
      <c r="G4" s="28"/>
      <c r="H4" s="28"/>
      <c r="I4" s="28"/>
      <c r="J4" s="28"/>
      <c r="K4" s="28"/>
    </row>
    <row r="5" spans="1:11" x14ac:dyDescent="0.25">
      <c r="A5" s="77"/>
      <c r="B5" s="37" t="s">
        <v>9</v>
      </c>
      <c r="C5" s="1" t="s">
        <v>96</v>
      </c>
      <c r="D5" s="4">
        <v>0.6</v>
      </c>
      <c r="E5" s="3" t="s">
        <v>97</v>
      </c>
      <c r="F5" s="28"/>
      <c r="G5" s="28"/>
      <c r="H5" s="28"/>
      <c r="I5" s="28"/>
      <c r="J5" s="28"/>
      <c r="K5" s="28"/>
    </row>
    <row r="6" spans="1:11" x14ac:dyDescent="0.25">
      <c r="A6" s="78"/>
      <c r="B6" s="37" t="s">
        <v>10</v>
      </c>
      <c r="C6" s="6" t="s">
        <v>11</v>
      </c>
      <c r="D6" s="7">
        <f>1+D5/2/(1-D5)</f>
        <v>1.75</v>
      </c>
      <c r="E6" s="6" t="s">
        <v>12</v>
      </c>
      <c r="F6" s="28"/>
      <c r="G6" s="28"/>
      <c r="H6" s="28"/>
      <c r="I6" s="28"/>
      <c r="J6" s="28"/>
      <c r="K6" s="28"/>
    </row>
    <row r="7" spans="1:11" x14ac:dyDescent="0.25">
      <c r="A7" s="79" t="s">
        <v>13</v>
      </c>
      <c r="B7" s="39" t="s">
        <v>14</v>
      </c>
      <c r="C7" s="39" t="s">
        <v>17</v>
      </c>
      <c r="D7" s="40">
        <v>47.78</v>
      </c>
      <c r="E7" s="39"/>
      <c r="F7" s="28"/>
      <c r="G7" s="28"/>
      <c r="H7" s="28"/>
      <c r="I7" s="28"/>
      <c r="J7" s="28"/>
      <c r="K7" s="28"/>
    </row>
    <row r="8" spans="1:11" x14ac:dyDescent="0.25">
      <c r="A8" s="80"/>
      <c r="B8" s="37" t="s">
        <v>15</v>
      </c>
      <c r="C8" s="37" t="s">
        <v>19</v>
      </c>
      <c r="D8" s="38">
        <v>3</v>
      </c>
      <c r="E8" s="37" t="s">
        <v>20</v>
      </c>
      <c r="F8" s="28"/>
      <c r="G8" s="28"/>
      <c r="H8" s="28"/>
      <c r="I8" s="28"/>
      <c r="J8" s="28"/>
      <c r="K8" s="28"/>
    </row>
    <row r="9" spans="1:11" x14ac:dyDescent="0.25">
      <c r="A9" s="80"/>
      <c r="B9" s="37" t="s">
        <v>16</v>
      </c>
      <c r="C9" s="37" t="s">
        <v>22</v>
      </c>
      <c r="D9" s="38">
        <v>17</v>
      </c>
      <c r="E9" s="44"/>
      <c r="F9" s="28"/>
      <c r="G9" s="28"/>
      <c r="H9" s="28"/>
      <c r="I9" s="28"/>
      <c r="J9" s="28"/>
      <c r="K9" s="28"/>
    </row>
    <row r="10" spans="1:11" x14ac:dyDescent="0.25">
      <c r="A10" s="81"/>
      <c r="B10" s="41" t="s">
        <v>18</v>
      </c>
      <c r="C10" s="41" t="s">
        <v>24</v>
      </c>
      <c r="D10" s="42">
        <f>D7-D8+D9</f>
        <v>61.78</v>
      </c>
      <c r="E10" s="41" t="s">
        <v>98</v>
      </c>
      <c r="F10" s="28"/>
      <c r="G10" s="28"/>
      <c r="H10" s="28"/>
      <c r="I10" s="28"/>
      <c r="J10" s="28"/>
      <c r="K10" s="28"/>
    </row>
    <row r="11" spans="1:11" ht="15" customHeight="1" x14ac:dyDescent="0.25">
      <c r="A11" s="82" t="s">
        <v>25</v>
      </c>
      <c r="B11" s="43" t="s">
        <v>21</v>
      </c>
      <c r="C11" s="9" t="s">
        <v>27</v>
      </c>
      <c r="D11" s="10">
        <v>10</v>
      </c>
      <c r="E11" s="43"/>
      <c r="F11" s="28"/>
      <c r="G11" s="28"/>
      <c r="H11" s="28"/>
      <c r="I11" s="28"/>
      <c r="J11" s="28"/>
      <c r="K11" s="28"/>
    </row>
    <row r="12" spans="1:11" x14ac:dyDescent="0.25">
      <c r="A12" s="83"/>
      <c r="B12" s="44" t="s">
        <v>23</v>
      </c>
      <c r="C12" s="3" t="s">
        <v>29</v>
      </c>
      <c r="D12" s="11">
        <f>D11*D4</f>
        <v>8</v>
      </c>
      <c r="E12" s="44"/>
      <c r="F12" s="28"/>
      <c r="G12" s="28"/>
      <c r="H12" s="28"/>
      <c r="I12" s="28"/>
      <c r="J12" s="28"/>
      <c r="K12" s="28"/>
    </row>
    <row r="13" spans="1:11" ht="15" customHeight="1" x14ac:dyDescent="0.25">
      <c r="A13" s="83"/>
      <c r="B13" s="44" t="s">
        <v>26</v>
      </c>
      <c r="C13" s="3" t="s">
        <v>31</v>
      </c>
      <c r="D13" s="11">
        <f>IF(D12*D6/D2&lt;3.6696,D12*D6,"NO ALCANZABLE")</f>
        <v>14</v>
      </c>
      <c r="E13" s="44"/>
      <c r="F13" s="28"/>
      <c r="G13" s="28"/>
      <c r="H13" s="28"/>
      <c r="I13" s="28"/>
      <c r="J13" s="28"/>
      <c r="K13" s="28"/>
    </row>
    <row r="14" spans="1:11" x14ac:dyDescent="0.25">
      <c r="A14" s="83"/>
      <c r="B14" s="44" t="s">
        <v>28</v>
      </c>
      <c r="C14" s="44" t="s">
        <v>99</v>
      </c>
      <c r="D14" s="65">
        <v>0.6</v>
      </c>
      <c r="E14" s="44"/>
      <c r="F14" s="28"/>
      <c r="G14" s="28"/>
      <c r="H14" s="28"/>
      <c r="I14" s="28"/>
      <c r="J14" s="28"/>
      <c r="K14" s="28"/>
    </row>
    <row r="15" spans="1:11" x14ac:dyDescent="0.25">
      <c r="A15" s="83"/>
      <c r="B15" s="44" t="s">
        <v>30</v>
      </c>
      <c r="C15" s="44" t="s">
        <v>100</v>
      </c>
      <c r="D15" s="65">
        <v>1</v>
      </c>
      <c r="E15" s="44"/>
      <c r="F15" s="28"/>
      <c r="G15" s="28"/>
      <c r="H15" s="28"/>
      <c r="I15" s="28"/>
      <c r="J15" s="28"/>
      <c r="K15" s="28"/>
    </row>
    <row r="16" spans="1:11" x14ac:dyDescent="0.25">
      <c r="A16" s="84"/>
      <c r="B16" s="41" t="s">
        <v>32</v>
      </c>
      <c r="C16" s="41" t="s">
        <v>101</v>
      </c>
      <c r="D16" s="66">
        <f>10*LOG10((2^(D13/D2/D14)-1)*D15)</f>
        <v>6.063474156698371</v>
      </c>
      <c r="E16" s="41" t="s">
        <v>102</v>
      </c>
      <c r="F16" s="28"/>
      <c r="G16" s="28"/>
      <c r="H16" s="28"/>
      <c r="I16" s="28"/>
      <c r="J16" s="28"/>
      <c r="K16" s="28"/>
    </row>
    <row r="17" spans="1:11" x14ac:dyDescent="0.25">
      <c r="A17" s="85" t="s">
        <v>34</v>
      </c>
      <c r="B17" s="39" t="s">
        <v>33</v>
      </c>
      <c r="C17" s="39" t="s">
        <v>36</v>
      </c>
      <c r="D17" s="40">
        <v>7</v>
      </c>
      <c r="E17" s="39" t="s">
        <v>37</v>
      </c>
      <c r="F17" s="28"/>
      <c r="G17" s="28"/>
      <c r="H17" s="28"/>
      <c r="I17" s="28"/>
      <c r="J17" s="28"/>
      <c r="K17" s="28"/>
    </row>
    <row r="18" spans="1:11" x14ac:dyDescent="0.25">
      <c r="A18" s="86"/>
      <c r="B18" s="37" t="s">
        <v>35</v>
      </c>
      <c r="C18" s="37" t="s">
        <v>39</v>
      </c>
      <c r="D18" s="45">
        <f>-114+10*LOG10(D3*0.18)+D17</f>
        <v>-97.457574905606748</v>
      </c>
      <c r="E18" s="37" t="s">
        <v>103</v>
      </c>
      <c r="F18" s="28"/>
      <c r="G18" s="28"/>
      <c r="H18" s="28"/>
      <c r="I18" s="28"/>
      <c r="J18" s="28"/>
      <c r="K18" s="28"/>
    </row>
    <row r="19" spans="1:11" x14ac:dyDescent="0.25">
      <c r="A19" s="86"/>
      <c r="B19" s="37" t="s">
        <v>38</v>
      </c>
      <c r="C19" s="37" t="s">
        <v>41</v>
      </c>
      <c r="D19" s="38">
        <v>2</v>
      </c>
      <c r="E19" s="44"/>
      <c r="F19" s="28"/>
      <c r="G19" s="28"/>
      <c r="H19" s="28"/>
      <c r="I19" s="28"/>
      <c r="J19" s="28"/>
      <c r="K19" s="28"/>
    </row>
    <row r="20" spans="1:11" x14ac:dyDescent="0.25">
      <c r="A20" s="86"/>
      <c r="B20" s="37" t="s">
        <v>40</v>
      </c>
      <c r="C20" s="37" t="s">
        <v>44</v>
      </c>
      <c r="D20" s="45">
        <f>D16+D18+D19</f>
        <v>-89.394100748908372</v>
      </c>
      <c r="E20" s="37" t="s">
        <v>104</v>
      </c>
      <c r="F20" s="28"/>
      <c r="G20" s="28"/>
      <c r="H20" s="28"/>
      <c r="I20" s="28"/>
      <c r="J20" s="28"/>
      <c r="K20" s="28"/>
    </row>
    <row r="21" spans="1:11" x14ac:dyDescent="0.25">
      <c r="A21" s="86"/>
      <c r="B21" s="37" t="s">
        <v>42</v>
      </c>
      <c r="C21" s="1" t="s">
        <v>46</v>
      </c>
      <c r="D21" s="15">
        <v>0.95</v>
      </c>
      <c r="E21" s="37"/>
      <c r="F21" s="28"/>
      <c r="G21" s="28"/>
      <c r="H21" s="28"/>
      <c r="I21" s="28"/>
      <c r="J21" s="28"/>
      <c r="K21" s="28"/>
    </row>
    <row r="22" spans="1:11" x14ac:dyDescent="0.25">
      <c r="A22" s="86"/>
      <c r="B22" s="37" t="s">
        <v>43</v>
      </c>
      <c r="C22" s="1" t="s">
        <v>48</v>
      </c>
      <c r="D22" s="2">
        <v>8</v>
      </c>
      <c r="E22" s="37"/>
      <c r="F22" s="28"/>
      <c r="G22" s="28"/>
      <c r="H22" s="28"/>
      <c r="I22" s="28"/>
      <c r="J22" s="28"/>
      <c r="K22" s="28"/>
    </row>
    <row r="23" spans="1:11" x14ac:dyDescent="0.25">
      <c r="A23" s="86"/>
      <c r="B23" s="37" t="s">
        <v>45</v>
      </c>
      <c r="C23" s="37" t="s">
        <v>50</v>
      </c>
      <c r="D23" s="46">
        <f>NORMINV(D21,0,D22)</f>
        <v>13.158829015611772</v>
      </c>
      <c r="E23" s="37"/>
      <c r="F23" s="28"/>
      <c r="G23" s="28"/>
      <c r="H23" s="28"/>
      <c r="I23" s="28"/>
      <c r="J23" s="28"/>
      <c r="K23" s="28"/>
    </row>
    <row r="24" spans="1:11" x14ac:dyDescent="0.25">
      <c r="A24" s="86"/>
      <c r="B24" s="37" t="s">
        <v>47</v>
      </c>
      <c r="C24" s="37" t="s">
        <v>52</v>
      </c>
      <c r="D24" s="45">
        <f>D20+D23</f>
        <v>-76.235271733296599</v>
      </c>
      <c r="E24" s="37" t="s">
        <v>105</v>
      </c>
      <c r="F24" s="28"/>
      <c r="G24" s="28"/>
      <c r="H24" s="28"/>
      <c r="I24" s="28"/>
      <c r="J24" s="28"/>
      <c r="K24" s="28"/>
    </row>
    <row r="25" spans="1:11" x14ac:dyDescent="0.25">
      <c r="A25" s="86"/>
      <c r="B25" s="47" t="s">
        <v>49</v>
      </c>
      <c r="C25" s="37" t="s">
        <v>54</v>
      </c>
      <c r="D25" s="38">
        <v>13</v>
      </c>
      <c r="E25" s="1" t="s">
        <v>130</v>
      </c>
      <c r="F25" s="28"/>
      <c r="G25" s="28"/>
      <c r="H25" s="28"/>
      <c r="I25" s="28"/>
      <c r="J25" s="28"/>
      <c r="K25" s="28"/>
    </row>
    <row r="26" spans="1:11" x14ac:dyDescent="0.25">
      <c r="A26" s="86"/>
      <c r="B26" s="37" t="s">
        <v>51</v>
      </c>
      <c r="C26" s="37" t="s">
        <v>106</v>
      </c>
      <c r="D26" s="45">
        <f>D24-D25</f>
        <v>-89.235271733296599</v>
      </c>
      <c r="E26" s="37"/>
      <c r="F26" s="28"/>
      <c r="G26" s="28"/>
      <c r="H26" s="28"/>
      <c r="I26" s="28"/>
      <c r="J26" s="28"/>
      <c r="K26" s="28"/>
    </row>
    <row r="27" spans="1:11" x14ac:dyDescent="0.25">
      <c r="A27" s="86"/>
      <c r="B27" s="37" t="s">
        <v>53</v>
      </c>
      <c r="C27" s="37" t="s">
        <v>56</v>
      </c>
      <c r="D27" s="45">
        <f>D10-D26</f>
        <v>151.0152717332966</v>
      </c>
      <c r="E27" s="37" t="s">
        <v>107</v>
      </c>
      <c r="F27" s="28"/>
      <c r="G27" s="28"/>
      <c r="H27" s="28"/>
      <c r="I27" s="28"/>
      <c r="J27" s="28"/>
      <c r="K27" s="28"/>
    </row>
    <row r="28" spans="1:11" x14ac:dyDescent="0.25">
      <c r="A28" s="86"/>
      <c r="B28" s="37" t="s">
        <v>55</v>
      </c>
      <c r="C28" s="37" t="s">
        <v>58</v>
      </c>
      <c r="D28" s="38">
        <v>0</v>
      </c>
      <c r="E28" s="44" t="s">
        <v>108</v>
      </c>
      <c r="F28" s="28"/>
      <c r="G28" s="28"/>
      <c r="H28" s="28"/>
      <c r="I28" s="28"/>
      <c r="J28" s="28"/>
      <c r="K28" s="28"/>
    </row>
    <row r="29" spans="1:11" x14ac:dyDescent="0.25">
      <c r="A29" s="86"/>
      <c r="B29" s="37" t="s">
        <v>57</v>
      </c>
      <c r="C29" s="37" t="s">
        <v>60</v>
      </c>
      <c r="D29" s="48">
        <f>D26+D28</f>
        <v>-89.235271733296599</v>
      </c>
      <c r="E29" s="44" t="s">
        <v>109</v>
      </c>
      <c r="F29" s="28"/>
      <c r="G29" s="28"/>
      <c r="H29" s="28"/>
      <c r="I29" s="28"/>
      <c r="J29" s="28"/>
      <c r="K29" s="28"/>
    </row>
    <row r="30" spans="1:11" x14ac:dyDescent="0.25">
      <c r="A30" s="87"/>
      <c r="B30" s="41" t="s">
        <v>59</v>
      </c>
      <c r="C30" s="41" t="s">
        <v>62</v>
      </c>
      <c r="D30" s="49">
        <f>D27-D28</f>
        <v>151.0152717332966</v>
      </c>
      <c r="E30" s="41" t="s">
        <v>110</v>
      </c>
      <c r="F30" s="28"/>
      <c r="G30" s="28"/>
      <c r="H30" s="28"/>
      <c r="I30" s="28"/>
      <c r="J30" s="28"/>
      <c r="K30" s="28"/>
    </row>
    <row r="31" spans="1:11" ht="15" customHeight="1" x14ac:dyDescent="0.25">
      <c r="A31" s="88" t="s">
        <v>63</v>
      </c>
      <c r="B31" s="12" t="s">
        <v>61</v>
      </c>
      <c r="C31" s="39" t="s">
        <v>65</v>
      </c>
      <c r="D31" s="40">
        <v>35</v>
      </c>
      <c r="E31" s="43"/>
      <c r="F31" s="28"/>
      <c r="G31" s="28"/>
      <c r="H31" s="28"/>
      <c r="I31" s="28"/>
      <c r="J31" s="28"/>
      <c r="K31" s="28"/>
    </row>
    <row r="32" spans="1:11" ht="15" customHeight="1" x14ac:dyDescent="0.25">
      <c r="A32" s="89"/>
      <c r="B32" s="1" t="s">
        <v>64</v>
      </c>
      <c r="C32" s="37" t="s">
        <v>67</v>
      </c>
      <c r="D32" s="38">
        <v>6</v>
      </c>
      <c r="E32" s="44"/>
      <c r="F32" s="28"/>
      <c r="G32" s="28"/>
      <c r="H32" s="28"/>
      <c r="I32" s="28"/>
      <c r="J32" s="28"/>
      <c r="K32" s="28"/>
    </row>
    <row r="33" spans="1:11" x14ac:dyDescent="0.25">
      <c r="A33" s="89"/>
      <c r="B33" s="1" t="s">
        <v>66</v>
      </c>
      <c r="C33" s="37" t="s">
        <v>69</v>
      </c>
      <c r="D33" s="50">
        <f>(1.1*LOG10(D1)-0.7)*D32-(1.56*LOG10(D1)-0.8)</f>
        <v>13.811465673772924</v>
      </c>
      <c r="E33" s="3" t="s">
        <v>111</v>
      </c>
      <c r="F33" s="28"/>
      <c r="G33" s="28"/>
      <c r="H33" s="28"/>
      <c r="I33" s="28"/>
      <c r="J33" s="28"/>
      <c r="K33" s="28"/>
    </row>
    <row r="34" spans="1:11" x14ac:dyDescent="0.25">
      <c r="A34" s="89"/>
      <c r="B34" s="8" t="s">
        <v>68</v>
      </c>
      <c r="C34" s="37" t="s">
        <v>71</v>
      </c>
      <c r="D34" s="67">
        <f>46.3+33.9*LOG10(D1)-13.82*LOG10(D31)-D33</f>
        <v>126.91711044951698</v>
      </c>
      <c r="E34" s="64" t="s">
        <v>72</v>
      </c>
      <c r="F34" s="28"/>
      <c r="G34" s="28"/>
      <c r="H34" s="28"/>
      <c r="I34" s="28"/>
      <c r="J34" s="28"/>
      <c r="K34" s="28"/>
    </row>
    <row r="35" spans="1:11" x14ac:dyDescent="0.25">
      <c r="A35" s="89"/>
      <c r="B35" s="8" t="s">
        <v>70</v>
      </c>
      <c r="C35" s="37" t="s">
        <v>74</v>
      </c>
      <c r="D35" s="50">
        <f>D34-2*(LOG10(D1/28))^2-5.4</f>
        <v>113.77251620880075</v>
      </c>
      <c r="E35" s="37" t="s">
        <v>75</v>
      </c>
      <c r="F35" s="28"/>
      <c r="G35" s="28"/>
      <c r="H35" s="28"/>
      <c r="I35" s="28"/>
      <c r="J35" s="28"/>
      <c r="K35" s="28"/>
    </row>
    <row r="36" spans="1:11" x14ac:dyDescent="0.25">
      <c r="A36" s="90"/>
      <c r="B36" s="6" t="s">
        <v>73</v>
      </c>
      <c r="C36" s="41" t="s">
        <v>77</v>
      </c>
      <c r="D36" s="51">
        <f>44.9-6.55*LOG10(D31)</f>
        <v>34.786354309505697</v>
      </c>
      <c r="E36" s="61" t="s">
        <v>78</v>
      </c>
      <c r="F36" s="28"/>
      <c r="G36" s="28"/>
      <c r="H36" s="28"/>
      <c r="I36" s="28"/>
      <c r="J36" s="28"/>
      <c r="K36" s="28"/>
    </row>
    <row r="37" spans="1:11" ht="15" customHeight="1" x14ac:dyDescent="0.25">
      <c r="A37" s="74" t="s">
        <v>79</v>
      </c>
      <c r="B37" s="19" t="s">
        <v>76</v>
      </c>
      <c r="C37" s="52" t="s">
        <v>81</v>
      </c>
      <c r="D37" s="53">
        <f>1000*10^((D30-D35)/D36)</f>
        <v>11765.595973121865</v>
      </c>
      <c r="E37" s="39" t="s">
        <v>82</v>
      </c>
      <c r="F37" s="28"/>
      <c r="G37" s="28"/>
      <c r="H37" s="28"/>
      <c r="I37" s="28"/>
      <c r="J37" s="28"/>
      <c r="K37" s="28"/>
    </row>
    <row r="38" spans="1:11" ht="15" customHeight="1" x14ac:dyDescent="0.25">
      <c r="A38" s="75"/>
      <c r="B38" s="20" t="s">
        <v>80</v>
      </c>
      <c r="C38" s="54" t="s">
        <v>113</v>
      </c>
      <c r="D38" s="55">
        <f>D29-10*LOG10(D3*12)</f>
        <v>-117.01678423713304</v>
      </c>
      <c r="E38" s="56"/>
      <c r="F38" s="28"/>
      <c r="G38" s="28"/>
      <c r="H38" s="28"/>
      <c r="I38" s="28"/>
      <c r="J38" s="28"/>
      <c r="K38" s="28"/>
    </row>
    <row r="39" spans="1:11" x14ac:dyDescent="0.25">
      <c r="A39" s="75"/>
      <c r="B39" s="54" t="s">
        <v>83</v>
      </c>
      <c r="C39" s="54" t="s">
        <v>114</v>
      </c>
      <c r="D39" s="55">
        <f>10*LOG10(10^(D29/10)+10^((D18+D19)/10))</f>
        <v>-88.30576977949994</v>
      </c>
      <c r="E39" s="56"/>
      <c r="F39" s="28"/>
      <c r="G39" s="28"/>
      <c r="H39" s="28"/>
      <c r="I39" s="28"/>
      <c r="J39" s="28"/>
      <c r="K39" s="28"/>
    </row>
    <row r="40" spans="1:11" x14ac:dyDescent="0.25">
      <c r="A40" s="76"/>
      <c r="B40" s="57" t="s">
        <v>92</v>
      </c>
      <c r="C40" s="57" t="s">
        <v>115</v>
      </c>
      <c r="D40" s="58">
        <f>D38+10*LOG10(D3)-D39</f>
        <v>-11.721314414272911</v>
      </c>
      <c r="E40" s="59"/>
      <c r="F40" s="28"/>
      <c r="G40" s="28"/>
      <c r="H40" s="28"/>
      <c r="I40" s="28"/>
      <c r="J40" s="28"/>
      <c r="K40" s="28"/>
    </row>
  </sheetData>
  <mergeCells count="6">
    <mergeCell ref="A37:A40"/>
    <mergeCell ref="A1:A6"/>
    <mergeCell ref="A7:A10"/>
    <mergeCell ref="A11:A16"/>
    <mergeCell ref="A17:A30"/>
    <mergeCell ref="A31:A36"/>
  </mergeCells>
  <pageMargins left="0.7" right="0.7" top="0.75" bottom="0.75" header="0.3" footer="0.3"/>
  <pageSetup paperSize="9" scale="82" orientation="landscape" r:id="rId1"/>
  <headerFooter>
    <oddHeader xml:space="preserve">&amp;CBalance de enlace 2600MHz Suburbano con antena externa (CPE) </oddHeader>
    <oddFooter>&amp;CPágina 11 del modelo de cálculo del enlace descendente LTE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0"/>
  <sheetViews>
    <sheetView showRowColHeaders="0" tabSelected="1" view="pageLayout" topLeftCell="A7" zoomScale="85" zoomScaleNormal="100" zoomScalePageLayoutView="85" workbookViewId="0">
      <selection activeCell="D37" sqref="D37"/>
    </sheetView>
  </sheetViews>
  <sheetFormatPr baseColWidth="10" defaultRowHeight="15" x14ac:dyDescent="0.25"/>
  <cols>
    <col min="1" max="1" width="13.42578125" customWidth="1"/>
    <col min="2" max="2" width="4.140625" bestFit="1" customWidth="1"/>
    <col min="3" max="3" width="49.42578125" customWidth="1"/>
  </cols>
  <sheetData>
    <row r="1" spans="1:11" ht="15" customHeight="1" x14ac:dyDescent="0.25">
      <c r="A1" s="77" t="s">
        <v>0</v>
      </c>
      <c r="B1" s="37" t="s">
        <v>1</v>
      </c>
      <c r="C1" s="37" t="s">
        <v>2</v>
      </c>
      <c r="D1" s="38">
        <v>2600</v>
      </c>
      <c r="E1" s="44"/>
      <c r="F1" s="28"/>
      <c r="G1" s="28"/>
      <c r="H1" s="28"/>
      <c r="I1" s="28"/>
      <c r="J1" s="28"/>
      <c r="K1" s="28"/>
    </row>
    <row r="2" spans="1:11" x14ac:dyDescent="0.25">
      <c r="A2" s="77"/>
      <c r="B2" s="37" t="s">
        <v>3</v>
      </c>
      <c r="C2" s="37" t="s">
        <v>4</v>
      </c>
      <c r="D2" s="38">
        <v>10</v>
      </c>
      <c r="E2" s="44"/>
      <c r="F2" s="28"/>
      <c r="G2" s="28"/>
      <c r="H2" s="28"/>
      <c r="I2" s="28"/>
      <c r="J2" s="28"/>
      <c r="K2" s="28"/>
    </row>
    <row r="3" spans="1:11" x14ac:dyDescent="0.25">
      <c r="A3" s="77"/>
      <c r="B3" s="47" t="s">
        <v>5</v>
      </c>
      <c r="C3" s="37" t="s">
        <v>95</v>
      </c>
      <c r="D3" s="37">
        <f>D2*0.9/0.18</f>
        <v>50</v>
      </c>
      <c r="E3" s="64"/>
      <c r="F3" s="28"/>
      <c r="G3" s="28"/>
      <c r="H3" s="28"/>
      <c r="I3" s="28"/>
      <c r="J3" s="28"/>
      <c r="K3" s="28"/>
    </row>
    <row r="4" spans="1:11" x14ac:dyDescent="0.25">
      <c r="A4" s="77"/>
      <c r="B4" s="37" t="s">
        <v>6</v>
      </c>
      <c r="C4" s="1" t="s">
        <v>7</v>
      </c>
      <c r="D4" s="4">
        <v>0.8</v>
      </c>
      <c r="E4" s="3" t="s">
        <v>8</v>
      </c>
      <c r="F4" s="28"/>
      <c r="G4" s="28"/>
      <c r="H4" s="28"/>
      <c r="I4" s="28"/>
      <c r="J4" s="28"/>
      <c r="K4" s="28"/>
    </row>
    <row r="5" spans="1:11" x14ac:dyDescent="0.25">
      <c r="A5" s="77"/>
      <c r="B5" s="37" t="s">
        <v>9</v>
      </c>
      <c r="C5" s="1" t="s">
        <v>96</v>
      </c>
      <c r="D5" s="4">
        <v>0.6</v>
      </c>
      <c r="E5" s="3" t="s">
        <v>97</v>
      </c>
      <c r="F5" s="28"/>
      <c r="G5" s="28"/>
      <c r="H5" s="28"/>
      <c r="I5" s="28"/>
      <c r="J5" s="28"/>
      <c r="K5" s="28"/>
    </row>
    <row r="6" spans="1:11" x14ac:dyDescent="0.25">
      <c r="A6" s="78"/>
      <c r="B6" s="37" t="s">
        <v>10</v>
      </c>
      <c r="C6" s="6" t="s">
        <v>11</v>
      </c>
      <c r="D6" s="7">
        <f>1+D5/2/(1-D5)</f>
        <v>1.75</v>
      </c>
      <c r="E6" s="6" t="s">
        <v>12</v>
      </c>
      <c r="F6" s="28"/>
      <c r="G6" s="28"/>
      <c r="H6" s="28"/>
      <c r="I6" s="28"/>
      <c r="J6" s="28"/>
      <c r="K6" s="28"/>
    </row>
    <row r="7" spans="1:11" x14ac:dyDescent="0.25">
      <c r="A7" s="79" t="s">
        <v>13</v>
      </c>
      <c r="B7" s="39" t="s">
        <v>14</v>
      </c>
      <c r="C7" s="39" t="s">
        <v>17</v>
      </c>
      <c r="D7" s="40">
        <v>47.78</v>
      </c>
      <c r="E7" s="39"/>
      <c r="F7" s="28"/>
      <c r="G7" s="28"/>
      <c r="H7" s="28"/>
      <c r="I7" s="28"/>
      <c r="J7" s="28"/>
      <c r="K7" s="28"/>
    </row>
    <row r="8" spans="1:11" x14ac:dyDescent="0.25">
      <c r="A8" s="80"/>
      <c r="B8" s="37" t="s">
        <v>15</v>
      </c>
      <c r="C8" s="37" t="s">
        <v>19</v>
      </c>
      <c r="D8" s="38">
        <v>3</v>
      </c>
      <c r="E8" s="37" t="s">
        <v>20</v>
      </c>
      <c r="F8" s="28"/>
      <c r="G8" s="28"/>
      <c r="H8" s="28"/>
      <c r="I8" s="28"/>
      <c r="J8" s="28"/>
      <c r="K8" s="28"/>
    </row>
    <row r="9" spans="1:11" x14ac:dyDescent="0.25">
      <c r="A9" s="80"/>
      <c r="B9" s="37" t="s">
        <v>16</v>
      </c>
      <c r="C9" s="37" t="s">
        <v>22</v>
      </c>
      <c r="D9" s="38">
        <v>17</v>
      </c>
      <c r="E9" s="44"/>
      <c r="F9" s="28"/>
      <c r="G9" s="28"/>
      <c r="H9" s="28"/>
      <c r="I9" s="28"/>
      <c r="J9" s="28"/>
      <c r="K9" s="28"/>
    </row>
    <row r="10" spans="1:11" x14ac:dyDescent="0.25">
      <c r="A10" s="81"/>
      <c r="B10" s="41" t="s">
        <v>18</v>
      </c>
      <c r="C10" s="41" t="s">
        <v>24</v>
      </c>
      <c r="D10" s="42">
        <f>D7-D8+D9</f>
        <v>61.78</v>
      </c>
      <c r="E10" s="41" t="s">
        <v>98</v>
      </c>
      <c r="F10" s="28"/>
      <c r="G10" s="28"/>
      <c r="H10" s="28"/>
      <c r="I10" s="28"/>
      <c r="J10" s="28"/>
      <c r="K10" s="28"/>
    </row>
    <row r="11" spans="1:11" ht="30" x14ac:dyDescent="0.25">
      <c r="A11" s="27" t="s">
        <v>84</v>
      </c>
      <c r="B11" s="22" t="s">
        <v>21</v>
      </c>
      <c r="C11" s="22" t="s">
        <v>113</v>
      </c>
      <c r="D11" s="23">
        <v>-116.57874317271705</v>
      </c>
      <c r="E11" s="41"/>
      <c r="F11" s="28"/>
      <c r="G11" s="28"/>
      <c r="H11" s="28"/>
      <c r="I11" s="28"/>
      <c r="J11" s="28"/>
      <c r="K11" s="28"/>
    </row>
    <row r="12" spans="1:11" x14ac:dyDescent="0.25">
      <c r="A12" s="85" t="s">
        <v>34</v>
      </c>
      <c r="B12" s="1" t="s">
        <v>23</v>
      </c>
      <c r="C12" s="1" t="s">
        <v>62</v>
      </c>
      <c r="D12" s="13">
        <f>D7-D8+D9-(D11+10*LOG10(D3*12))</f>
        <v>150.57723066888062</v>
      </c>
      <c r="E12" s="1" t="s">
        <v>116</v>
      </c>
      <c r="F12" s="28"/>
      <c r="G12" s="28"/>
      <c r="H12" s="28"/>
      <c r="I12" s="28"/>
      <c r="J12" s="28"/>
      <c r="K12" s="28"/>
    </row>
    <row r="13" spans="1:11" ht="15" customHeight="1" x14ac:dyDescent="0.25">
      <c r="A13" s="86"/>
      <c r="B13" s="1" t="s">
        <v>26</v>
      </c>
      <c r="C13" s="1" t="s">
        <v>58</v>
      </c>
      <c r="D13" s="2">
        <v>0</v>
      </c>
      <c r="E13" s="44" t="s">
        <v>108</v>
      </c>
      <c r="F13" s="28"/>
      <c r="G13" s="28"/>
      <c r="H13" s="28"/>
      <c r="I13" s="28"/>
      <c r="J13" s="28"/>
      <c r="K13" s="28"/>
    </row>
    <row r="14" spans="1:11" x14ac:dyDescent="0.25">
      <c r="A14" s="86"/>
      <c r="B14" s="1" t="s">
        <v>28</v>
      </c>
      <c r="C14" s="1" t="s">
        <v>85</v>
      </c>
      <c r="D14" s="13">
        <f>D12+D13</f>
        <v>150.57723066888062</v>
      </c>
      <c r="E14" s="1" t="s">
        <v>117</v>
      </c>
      <c r="F14" s="28"/>
      <c r="G14" s="28"/>
      <c r="H14" s="28"/>
      <c r="I14" s="28"/>
      <c r="J14" s="28"/>
      <c r="K14" s="28"/>
    </row>
    <row r="15" spans="1:11" x14ac:dyDescent="0.25">
      <c r="A15" s="86"/>
      <c r="B15" s="1" t="s">
        <v>30</v>
      </c>
      <c r="C15" s="1" t="s">
        <v>86</v>
      </c>
      <c r="D15" s="17">
        <f>D10-D12</f>
        <v>-88.797230668880616</v>
      </c>
      <c r="E15" s="3" t="s">
        <v>118</v>
      </c>
      <c r="F15" s="28"/>
      <c r="G15" s="28"/>
      <c r="H15" s="28"/>
      <c r="I15" s="28"/>
      <c r="J15" s="28"/>
      <c r="K15" s="28"/>
    </row>
    <row r="16" spans="1:11" x14ac:dyDescent="0.25">
      <c r="A16" s="86"/>
      <c r="B16" s="1" t="s">
        <v>32</v>
      </c>
      <c r="C16" s="1" t="s">
        <v>87</v>
      </c>
      <c r="D16" s="13">
        <f>D15-D13</f>
        <v>-88.797230668880616</v>
      </c>
      <c r="E16" s="1" t="s">
        <v>119</v>
      </c>
      <c r="F16" s="28"/>
      <c r="G16" s="28"/>
      <c r="H16" s="28"/>
      <c r="I16" s="28"/>
      <c r="J16" s="28"/>
      <c r="K16" s="28"/>
    </row>
    <row r="17" spans="1:11" x14ac:dyDescent="0.25">
      <c r="A17" s="86"/>
      <c r="B17" s="1" t="s">
        <v>33</v>
      </c>
      <c r="C17" s="1" t="s">
        <v>54</v>
      </c>
      <c r="D17" s="2">
        <v>13</v>
      </c>
      <c r="E17" s="1" t="s">
        <v>127</v>
      </c>
      <c r="F17" s="28"/>
      <c r="G17" s="28"/>
      <c r="H17" s="28"/>
      <c r="I17" s="28"/>
      <c r="J17" s="28"/>
      <c r="K17" s="28"/>
    </row>
    <row r="18" spans="1:11" x14ac:dyDescent="0.25">
      <c r="A18" s="86"/>
      <c r="B18" s="8" t="s">
        <v>35</v>
      </c>
      <c r="C18" s="1" t="s">
        <v>52</v>
      </c>
      <c r="D18" s="24">
        <f>D16+D17</f>
        <v>-75.797230668880616</v>
      </c>
      <c r="E18" s="8" t="s">
        <v>120</v>
      </c>
      <c r="F18" s="28"/>
      <c r="G18" s="28"/>
      <c r="H18" s="28"/>
      <c r="I18" s="28"/>
      <c r="J18" s="28"/>
      <c r="K18" s="28"/>
    </row>
    <row r="19" spans="1:11" x14ac:dyDescent="0.25">
      <c r="A19" s="86"/>
      <c r="B19" s="8" t="s">
        <v>38</v>
      </c>
      <c r="C19" s="1" t="s">
        <v>46</v>
      </c>
      <c r="D19" s="15">
        <v>0.95</v>
      </c>
      <c r="E19" s="8"/>
      <c r="F19" s="28"/>
      <c r="G19" s="28"/>
      <c r="H19" s="28"/>
      <c r="I19" s="28"/>
      <c r="J19" s="28"/>
      <c r="K19" s="28"/>
    </row>
    <row r="20" spans="1:11" x14ac:dyDescent="0.25">
      <c r="A20" s="86"/>
      <c r="B20" s="8" t="s">
        <v>40</v>
      </c>
      <c r="C20" s="1" t="s">
        <v>48</v>
      </c>
      <c r="D20" s="2">
        <v>8</v>
      </c>
      <c r="E20" s="8"/>
      <c r="F20" s="28"/>
      <c r="G20" s="28"/>
      <c r="H20" s="28"/>
      <c r="I20" s="28"/>
      <c r="J20" s="28"/>
      <c r="K20" s="28"/>
    </row>
    <row r="21" spans="1:11" x14ac:dyDescent="0.25">
      <c r="A21" s="86"/>
      <c r="B21" s="1" t="s">
        <v>42</v>
      </c>
      <c r="C21" s="1" t="s">
        <v>50</v>
      </c>
      <c r="D21" s="16">
        <f>NORMINV(D19,0,D20)</f>
        <v>13.158829015611772</v>
      </c>
      <c r="E21" s="1" t="s">
        <v>121</v>
      </c>
      <c r="F21" s="28"/>
      <c r="G21" s="28"/>
      <c r="H21" s="28"/>
      <c r="I21" s="28"/>
      <c r="J21" s="28"/>
      <c r="K21" s="28"/>
    </row>
    <row r="22" spans="1:11" x14ac:dyDescent="0.25">
      <c r="A22" s="86"/>
      <c r="B22" s="1" t="s">
        <v>43</v>
      </c>
      <c r="C22" s="1" t="s">
        <v>88</v>
      </c>
      <c r="D22" s="13">
        <f>D18-D21</f>
        <v>-88.956059684492388</v>
      </c>
      <c r="E22" s="8" t="s">
        <v>122</v>
      </c>
      <c r="F22" s="28"/>
      <c r="G22" s="28"/>
      <c r="H22" s="28"/>
      <c r="I22" s="28"/>
      <c r="J22" s="28"/>
      <c r="K22" s="28"/>
    </row>
    <row r="23" spans="1:11" x14ac:dyDescent="0.25">
      <c r="A23" s="86"/>
      <c r="B23" s="1" t="s">
        <v>45</v>
      </c>
      <c r="C23" s="1" t="s">
        <v>36</v>
      </c>
      <c r="D23" s="14">
        <v>7</v>
      </c>
      <c r="E23" s="1" t="s">
        <v>37</v>
      </c>
      <c r="F23" s="28"/>
      <c r="G23" s="28"/>
      <c r="H23" s="28"/>
      <c r="I23" s="28"/>
      <c r="J23" s="28"/>
      <c r="K23" s="28"/>
    </row>
    <row r="24" spans="1:11" x14ac:dyDescent="0.25">
      <c r="A24" s="86"/>
      <c r="B24" s="5" t="s">
        <v>47</v>
      </c>
      <c r="C24" s="1" t="s">
        <v>39</v>
      </c>
      <c r="D24" s="45">
        <f>-114+10*LOG10(D3*0.18)+D23</f>
        <v>-97.457574905606748</v>
      </c>
      <c r="E24" s="37" t="s">
        <v>123</v>
      </c>
      <c r="F24" s="28"/>
      <c r="G24" s="28"/>
      <c r="H24" s="28"/>
      <c r="I24" s="28"/>
      <c r="J24" s="28"/>
      <c r="K24" s="28"/>
    </row>
    <row r="25" spans="1:11" x14ac:dyDescent="0.25">
      <c r="A25" s="87"/>
      <c r="B25" s="6" t="s">
        <v>49</v>
      </c>
      <c r="C25" s="6" t="s">
        <v>41</v>
      </c>
      <c r="D25" s="25">
        <v>2</v>
      </c>
      <c r="E25" s="18"/>
      <c r="F25" s="28"/>
      <c r="G25" s="28"/>
      <c r="H25" s="28"/>
      <c r="I25" s="28"/>
      <c r="J25" s="28"/>
      <c r="K25" s="28"/>
    </row>
    <row r="26" spans="1:11" ht="15" customHeight="1" x14ac:dyDescent="0.25">
      <c r="A26" s="82" t="s">
        <v>25</v>
      </c>
      <c r="B26" s="37" t="s">
        <v>51</v>
      </c>
      <c r="C26" s="39" t="s">
        <v>101</v>
      </c>
      <c r="D26" s="11">
        <f>D22-D24-D25</f>
        <v>6.5015152211143601</v>
      </c>
      <c r="E26" s="39" t="s">
        <v>102</v>
      </c>
      <c r="F26" s="28"/>
      <c r="G26" s="28"/>
      <c r="H26" s="28"/>
      <c r="I26" s="28"/>
      <c r="J26" s="28"/>
      <c r="K26" s="28"/>
    </row>
    <row r="27" spans="1:11" x14ac:dyDescent="0.25">
      <c r="A27" s="83"/>
      <c r="B27" s="44" t="s">
        <v>53</v>
      </c>
      <c r="C27" s="44" t="s">
        <v>99</v>
      </c>
      <c r="D27" s="65">
        <v>0.6</v>
      </c>
      <c r="E27" s="44"/>
      <c r="F27" s="28"/>
      <c r="G27" s="28"/>
      <c r="H27" s="28"/>
      <c r="I27" s="28"/>
      <c r="J27" s="28"/>
      <c r="K27" s="28"/>
    </row>
    <row r="28" spans="1:11" x14ac:dyDescent="0.25">
      <c r="A28" s="83"/>
      <c r="B28" s="44" t="s">
        <v>55</v>
      </c>
      <c r="C28" s="44" t="s">
        <v>100</v>
      </c>
      <c r="D28" s="65">
        <v>1</v>
      </c>
      <c r="E28" s="44"/>
      <c r="F28" s="28"/>
      <c r="G28" s="28"/>
      <c r="H28" s="28"/>
      <c r="I28" s="28"/>
      <c r="J28" s="28"/>
      <c r="K28" s="28"/>
    </row>
    <row r="29" spans="1:11" x14ac:dyDescent="0.25">
      <c r="A29" s="84"/>
      <c r="B29" s="44" t="s">
        <v>57</v>
      </c>
      <c r="C29" s="61" t="s">
        <v>89</v>
      </c>
      <c r="D29" s="60">
        <f>D2*MIN(3.6696,D27*LOG(1+10^(D26/10)/D28,2))</f>
        <v>14.706704172526319</v>
      </c>
      <c r="E29" s="61"/>
      <c r="F29" s="28"/>
      <c r="G29" s="28"/>
      <c r="H29" s="28"/>
      <c r="I29" s="28"/>
      <c r="J29" s="28"/>
      <c r="K29" s="28"/>
    </row>
    <row r="30" spans="1:11" ht="15" customHeight="1" x14ac:dyDescent="0.25">
      <c r="A30" s="88" t="s">
        <v>63</v>
      </c>
      <c r="B30" s="12" t="s">
        <v>59</v>
      </c>
      <c r="C30" s="39" t="s">
        <v>65</v>
      </c>
      <c r="D30" s="40">
        <v>35</v>
      </c>
      <c r="E30" s="43"/>
      <c r="F30" s="28"/>
      <c r="G30" s="28"/>
      <c r="H30" s="28"/>
      <c r="I30" s="28"/>
      <c r="J30" s="28"/>
      <c r="K30" s="28"/>
    </row>
    <row r="31" spans="1:11" x14ac:dyDescent="0.25">
      <c r="A31" s="89"/>
      <c r="B31" s="1" t="s">
        <v>61</v>
      </c>
      <c r="C31" s="37" t="s">
        <v>67</v>
      </c>
      <c r="D31" s="38">
        <v>6</v>
      </c>
      <c r="E31" s="44"/>
      <c r="F31" s="28"/>
      <c r="G31" s="28"/>
      <c r="H31" s="28"/>
      <c r="I31" s="28"/>
      <c r="J31" s="28"/>
      <c r="K31" s="28"/>
    </row>
    <row r="32" spans="1:11" ht="15" customHeight="1" x14ac:dyDescent="0.25">
      <c r="A32" s="89"/>
      <c r="B32" s="1" t="s">
        <v>64</v>
      </c>
      <c r="C32" s="37" t="s">
        <v>69</v>
      </c>
      <c r="D32" s="50">
        <f>(1.1*LOG10(D1)-0.7)*D31-(1.56*LOG10(D1)-0.8)</f>
        <v>13.811465673772924</v>
      </c>
      <c r="E32" s="3" t="s">
        <v>124</v>
      </c>
      <c r="F32" s="28"/>
      <c r="G32" s="28"/>
      <c r="H32" s="28"/>
      <c r="I32" s="28"/>
      <c r="J32" s="28"/>
      <c r="K32" s="28"/>
    </row>
    <row r="33" spans="1:11" x14ac:dyDescent="0.25">
      <c r="A33" s="89"/>
      <c r="B33" s="8" t="s">
        <v>66</v>
      </c>
      <c r="C33" s="37" t="s">
        <v>71</v>
      </c>
      <c r="D33" s="67">
        <f>46.3+33.9*LOG10(D1)-13.82*LOG10(D30)-D32</f>
        <v>126.91711044951698</v>
      </c>
      <c r="E33" s="64" t="s">
        <v>72</v>
      </c>
      <c r="F33" s="28"/>
      <c r="G33" s="28"/>
      <c r="H33" s="28"/>
      <c r="I33" s="28"/>
      <c r="J33" s="28"/>
      <c r="K33" s="28"/>
    </row>
    <row r="34" spans="1:11" x14ac:dyDescent="0.25">
      <c r="A34" s="89"/>
      <c r="B34" s="8" t="s">
        <v>68</v>
      </c>
      <c r="C34" s="37" t="s">
        <v>74</v>
      </c>
      <c r="D34" s="50">
        <f>D33-2*(LOG10(D1/28))^2-5.4</f>
        <v>113.77251620880075</v>
      </c>
      <c r="E34" s="37" t="s">
        <v>75</v>
      </c>
      <c r="F34" s="28"/>
      <c r="G34" s="28"/>
      <c r="H34" s="28"/>
      <c r="I34" s="28"/>
      <c r="J34" s="28"/>
      <c r="K34" s="28"/>
    </row>
    <row r="35" spans="1:11" x14ac:dyDescent="0.25">
      <c r="A35" s="90"/>
      <c r="B35" s="6" t="s">
        <v>70</v>
      </c>
      <c r="C35" s="41" t="s">
        <v>77</v>
      </c>
      <c r="D35" s="51">
        <f>44.9-6.55*LOG10(D30)</f>
        <v>34.786354309505697</v>
      </c>
      <c r="E35" s="61" t="s">
        <v>78</v>
      </c>
      <c r="F35" s="28"/>
      <c r="G35" s="28"/>
      <c r="H35" s="28"/>
      <c r="I35" s="28"/>
      <c r="J35" s="28"/>
      <c r="K35" s="28"/>
    </row>
    <row r="36" spans="1:11" x14ac:dyDescent="0.25">
      <c r="A36" s="74" t="s">
        <v>90</v>
      </c>
      <c r="B36" s="19" t="s">
        <v>73</v>
      </c>
      <c r="C36" s="52" t="s">
        <v>81</v>
      </c>
      <c r="D36" s="53">
        <f>1000*10^((D12-D34)/D35)</f>
        <v>11429.351945085122</v>
      </c>
      <c r="E36" s="39" t="s">
        <v>82</v>
      </c>
      <c r="F36" s="28"/>
      <c r="G36" s="28"/>
      <c r="H36" s="28"/>
      <c r="I36" s="28"/>
      <c r="J36" s="28"/>
      <c r="K36" s="28"/>
    </row>
    <row r="37" spans="1:11" x14ac:dyDescent="0.25">
      <c r="A37" s="75"/>
      <c r="B37" s="20" t="s">
        <v>76</v>
      </c>
      <c r="C37" s="21" t="s">
        <v>91</v>
      </c>
      <c r="D37" s="26">
        <f>D29</f>
        <v>14.706704172526319</v>
      </c>
      <c r="E37" s="56"/>
      <c r="F37" s="28"/>
      <c r="G37" s="28"/>
      <c r="H37" s="28"/>
      <c r="I37" s="28"/>
      <c r="J37" s="28"/>
      <c r="K37" s="28"/>
    </row>
    <row r="38" spans="1:11" ht="15" customHeight="1" x14ac:dyDescent="0.25">
      <c r="A38" s="75"/>
      <c r="B38" s="54" t="s">
        <v>80</v>
      </c>
      <c r="C38" s="21" t="s">
        <v>93</v>
      </c>
      <c r="D38" s="26">
        <f>D37/D6</f>
        <v>8.4038309557293243</v>
      </c>
      <c r="E38" s="56"/>
      <c r="F38" s="28"/>
      <c r="G38" s="28"/>
      <c r="H38" s="28"/>
      <c r="I38" s="28"/>
      <c r="J38" s="28"/>
      <c r="K38" s="28"/>
    </row>
    <row r="39" spans="1:11" x14ac:dyDescent="0.25">
      <c r="A39" s="76"/>
      <c r="B39" s="57" t="s">
        <v>83</v>
      </c>
      <c r="C39" s="62" t="s">
        <v>94</v>
      </c>
      <c r="D39" s="63">
        <f>D38/D4</f>
        <v>10.504788694661654</v>
      </c>
      <c r="E39" s="59"/>
      <c r="F39" s="28"/>
      <c r="G39" s="28"/>
      <c r="H39" s="28"/>
      <c r="I39" s="28"/>
      <c r="J39" s="28"/>
      <c r="K39" s="28"/>
    </row>
    <row r="40" spans="1:11" x14ac:dyDescent="0.25">
      <c r="A40" s="28"/>
      <c r="B40" s="28"/>
      <c r="C40" s="28"/>
      <c r="D40" s="28"/>
      <c r="E40" s="28"/>
      <c r="F40" s="28"/>
      <c r="G40" s="28"/>
      <c r="H40" s="28"/>
      <c r="I40" s="28"/>
      <c r="J40" s="28"/>
      <c r="K40" s="28"/>
    </row>
  </sheetData>
  <mergeCells count="6">
    <mergeCell ref="A36:A39"/>
    <mergeCell ref="A1:A6"/>
    <mergeCell ref="A7:A10"/>
    <mergeCell ref="A12:A25"/>
    <mergeCell ref="A26:A29"/>
    <mergeCell ref="A30:A35"/>
  </mergeCells>
  <pageMargins left="0.7" right="0.7" top="0.75" bottom="0.75" header="0.3" footer="0.3"/>
  <pageSetup paperSize="9" scale="82" orientation="landscape" r:id="rId1"/>
  <headerFooter>
    <oddHeader>&amp;CBalance de enlace 2600MHz Suburbano con antena externa (CPE) inverso</oddHeader>
    <oddFooter>&amp;CPágina 12 del modelo de cálculo del enlace descendente LTE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0"/>
  <sheetViews>
    <sheetView showRowColHeaders="0" view="pageLayout" zoomScale="85" zoomScaleNormal="100" zoomScalePageLayoutView="85" workbookViewId="0">
      <selection activeCell="I13" sqref="I13"/>
    </sheetView>
  </sheetViews>
  <sheetFormatPr baseColWidth="10" defaultRowHeight="15" x14ac:dyDescent="0.25"/>
  <cols>
    <col min="1" max="1" width="13.28515625" customWidth="1"/>
    <col min="2" max="2" width="4.140625" bestFit="1" customWidth="1"/>
    <col min="3" max="3" width="51.7109375" bestFit="1" customWidth="1"/>
  </cols>
  <sheetData>
    <row r="1" spans="1:11" ht="15" customHeight="1" x14ac:dyDescent="0.25">
      <c r="A1" s="77" t="s">
        <v>0</v>
      </c>
      <c r="B1" s="37" t="s">
        <v>1</v>
      </c>
      <c r="C1" s="37" t="s">
        <v>2</v>
      </c>
      <c r="D1" s="38">
        <v>800</v>
      </c>
      <c r="E1" s="30"/>
      <c r="F1" s="28"/>
      <c r="G1" s="28"/>
      <c r="H1" s="28"/>
      <c r="I1" s="28"/>
      <c r="J1" s="28"/>
      <c r="K1" s="28"/>
    </row>
    <row r="2" spans="1:11" x14ac:dyDescent="0.25">
      <c r="A2" s="77"/>
      <c r="B2" s="37" t="s">
        <v>3</v>
      </c>
      <c r="C2" s="37" t="s">
        <v>4</v>
      </c>
      <c r="D2" s="38">
        <v>10</v>
      </c>
      <c r="E2" s="30"/>
      <c r="F2" s="28"/>
      <c r="G2" s="28"/>
      <c r="H2" s="28"/>
      <c r="I2" s="28"/>
      <c r="J2" s="28"/>
      <c r="K2" s="28"/>
    </row>
    <row r="3" spans="1:11" x14ac:dyDescent="0.25">
      <c r="A3" s="77"/>
      <c r="B3" s="28" t="s">
        <v>5</v>
      </c>
      <c r="C3" s="37" t="s">
        <v>95</v>
      </c>
      <c r="D3" s="37">
        <f>D2*0.9/0.18</f>
        <v>50</v>
      </c>
      <c r="E3" s="31"/>
      <c r="F3" s="28"/>
      <c r="G3" s="28"/>
      <c r="H3" s="28"/>
      <c r="I3" s="28"/>
      <c r="J3" s="28"/>
      <c r="K3" s="28"/>
    </row>
    <row r="4" spans="1:11" x14ac:dyDescent="0.25">
      <c r="A4" s="77"/>
      <c r="B4" s="37" t="s">
        <v>6</v>
      </c>
      <c r="C4" s="1" t="s">
        <v>7</v>
      </c>
      <c r="D4" s="4">
        <v>0.8</v>
      </c>
      <c r="E4" s="3" t="s">
        <v>8</v>
      </c>
      <c r="F4" s="28"/>
      <c r="G4" s="28"/>
      <c r="H4" s="28"/>
      <c r="I4" s="28"/>
      <c r="J4" s="28"/>
      <c r="K4" s="28"/>
    </row>
    <row r="5" spans="1:11" x14ac:dyDescent="0.25">
      <c r="A5" s="77"/>
      <c r="B5" s="37" t="s">
        <v>9</v>
      </c>
      <c r="C5" s="1" t="s">
        <v>96</v>
      </c>
      <c r="D5" s="4">
        <v>0.6</v>
      </c>
      <c r="E5" s="3" t="s">
        <v>97</v>
      </c>
      <c r="F5" s="28"/>
      <c r="G5" s="28"/>
      <c r="H5" s="28"/>
      <c r="I5" s="28"/>
      <c r="J5" s="28"/>
      <c r="K5" s="28"/>
    </row>
    <row r="6" spans="1:11" x14ac:dyDescent="0.25">
      <c r="A6" s="78"/>
      <c r="B6" s="37" t="s">
        <v>10</v>
      </c>
      <c r="C6" s="6" t="s">
        <v>11</v>
      </c>
      <c r="D6" s="7">
        <f>1+D5/2/(1-D5)</f>
        <v>1.75</v>
      </c>
      <c r="E6" s="6" t="s">
        <v>12</v>
      </c>
      <c r="F6" s="28"/>
      <c r="G6" s="28"/>
      <c r="H6" s="28"/>
      <c r="I6" s="28"/>
      <c r="J6" s="28"/>
      <c r="K6" s="28"/>
    </row>
    <row r="7" spans="1:11" x14ac:dyDescent="0.25">
      <c r="A7" s="79" t="s">
        <v>13</v>
      </c>
      <c r="B7" s="39" t="s">
        <v>14</v>
      </c>
      <c r="C7" s="39" t="s">
        <v>17</v>
      </c>
      <c r="D7" s="40">
        <v>47.78</v>
      </c>
      <c r="E7" s="39"/>
      <c r="F7" s="28"/>
      <c r="G7" s="28"/>
      <c r="H7" s="28"/>
      <c r="I7" s="28"/>
      <c r="J7" s="28"/>
      <c r="K7" s="28"/>
    </row>
    <row r="8" spans="1:11" x14ac:dyDescent="0.25">
      <c r="A8" s="80"/>
      <c r="B8" s="37" t="s">
        <v>15</v>
      </c>
      <c r="C8" s="37" t="s">
        <v>19</v>
      </c>
      <c r="D8" s="38">
        <v>3</v>
      </c>
      <c r="E8" s="37" t="s">
        <v>20</v>
      </c>
      <c r="F8" s="28"/>
      <c r="G8" s="28"/>
      <c r="H8" s="28"/>
      <c r="I8" s="28"/>
      <c r="J8" s="28"/>
      <c r="K8" s="28"/>
    </row>
    <row r="9" spans="1:11" x14ac:dyDescent="0.25">
      <c r="A9" s="80"/>
      <c r="B9" s="37" t="s">
        <v>16</v>
      </c>
      <c r="C9" s="37" t="s">
        <v>22</v>
      </c>
      <c r="D9" s="38">
        <v>17</v>
      </c>
      <c r="E9" s="30"/>
      <c r="F9" s="28"/>
      <c r="G9" s="28"/>
      <c r="H9" s="28"/>
      <c r="I9" s="28"/>
      <c r="J9" s="28"/>
      <c r="K9" s="28"/>
    </row>
    <row r="10" spans="1:11" x14ac:dyDescent="0.25">
      <c r="A10" s="81"/>
      <c r="B10" s="41" t="s">
        <v>18</v>
      </c>
      <c r="C10" s="41" t="s">
        <v>24</v>
      </c>
      <c r="D10" s="42">
        <f>D7-D8+D9</f>
        <v>61.78</v>
      </c>
      <c r="E10" s="41" t="s">
        <v>98</v>
      </c>
      <c r="F10" s="28"/>
      <c r="G10" s="28"/>
      <c r="H10" s="28"/>
      <c r="I10" s="28"/>
      <c r="J10" s="28"/>
      <c r="K10" s="28"/>
    </row>
    <row r="11" spans="1:11" x14ac:dyDescent="0.25">
      <c r="A11" s="82" t="s">
        <v>25</v>
      </c>
      <c r="B11" s="32" t="s">
        <v>21</v>
      </c>
      <c r="C11" s="9" t="s">
        <v>27</v>
      </c>
      <c r="D11" s="10">
        <v>3</v>
      </c>
      <c r="E11" s="43"/>
      <c r="F11" s="28"/>
      <c r="G11" s="28"/>
      <c r="H11" s="28"/>
      <c r="I11" s="28"/>
      <c r="J11" s="28"/>
      <c r="K11" s="28"/>
    </row>
    <row r="12" spans="1:11" x14ac:dyDescent="0.25">
      <c r="A12" s="83"/>
      <c r="B12" s="30" t="s">
        <v>23</v>
      </c>
      <c r="C12" s="3" t="s">
        <v>29</v>
      </c>
      <c r="D12" s="11">
        <f>D11*D4</f>
        <v>2.4000000000000004</v>
      </c>
      <c r="E12" s="44"/>
      <c r="F12" s="28"/>
      <c r="G12" s="28"/>
      <c r="H12" s="28"/>
      <c r="I12" s="28"/>
      <c r="J12" s="28"/>
      <c r="K12" s="28"/>
    </row>
    <row r="13" spans="1:11" ht="15" customHeight="1" x14ac:dyDescent="0.25">
      <c r="A13" s="83"/>
      <c r="B13" s="30" t="s">
        <v>26</v>
      </c>
      <c r="C13" s="3" t="s">
        <v>31</v>
      </c>
      <c r="D13" s="11">
        <f>IF(D12*D6/D2&lt;3.6696,D12*D6,"NO ALCANZABLE")</f>
        <v>4.2000000000000011</v>
      </c>
      <c r="E13" s="44"/>
      <c r="F13" s="28"/>
      <c r="G13" s="28"/>
      <c r="H13" s="28"/>
      <c r="I13" s="28"/>
      <c r="J13" s="28"/>
      <c r="K13" s="28"/>
    </row>
    <row r="14" spans="1:11" x14ac:dyDescent="0.25">
      <c r="A14" s="83"/>
      <c r="B14" s="30" t="s">
        <v>28</v>
      </c>
      <c r="C14" s="30" t="s">
        <v>99</v>
      </c>
      <c r="D14" s="33">
        <v>0.6</v>
      </c>
      <c r="E14" s="30"/>
      <c r="F14" s="28"/>
      <c r="G14" s="28"/>
      <c r="H14" s="28"/>
      <c r="I14" s="28"/>
      <c r="J14" s="28"/>
      <c r="K14" s="28"/>
    </row>
    <row r="15" spans="1:11" x14ac:dyDescent="0.25">
      <c r="A15" s="83"/>
      <c r="B15" s="30" t="s">
        <v>30</v>
      </c>
      <c r="C15" s="30" t="s">
        <v>100</v>
      </c>
      <c r="D15" s="33">
        <v>1</v>
      </c>
      <c r="E15" s="30"/>
      <c r="F15" s="28"/>
      <c r="G15" s="28"/>
      <c r="H15" s="28"/>
      <c r="I15" s="28"/>
      <c r="J15" s="28"/>
      <c r="K15" s="28"/>
    </row>
    <row r="16" spans="1:11" x14ac:dyDescent="0.25">
      <c r="A16" s="84"/>
      <c r="B16" s="41" t="s">
        <v>32</v>
      </c>
      <c r="C16" s="41" t="s">
        <v>101</v>
      </c>
      <c r="D16" s="34">
        <f>10*LOG10((2^(D13/D2/D14)-1)*D15)</f>
        <v>-2.0446422431852045</v>
      </c>
      <c r="E16" s="41" t="s">
        <v>102</v>
      </c>
      <c r="F16" s="28"/>
      <c r="G16" s="28"/>
      <c r="H16" s="28"/>
      <c r="I16" s="28"/>
      <c r="J16" s="28"/>
      <c r="K16" s="28"/>
    </row>
    <row r="17" spans="1:11" x14ac:dyDescent="0.25">
      <c r="A17" s="85" t="s">
        <v>34</v>
      </c>
      <c r="B17" s="39" t="s">
        <v>33</v>
      </c>
      <c r="C17" s="39" t="s">
        <v>36</v>
      </c>
      <c r="D17" s="40">
        <v>7</v>
      </c>
      <c r="E17" s="39" t="s">
        <v>37</v>
      </c>
      <c r="F17" s="28"/>
      <c r="G17" s="28"/>
      <c r="H17" s="28"/>
      <c r="I17" s="28"/>
      <c r="J17" s="28"/>
      <c r="K17" s="28"/>
    </row>
    <row r="18" spans="1:11" x14ac:dyDescent="0.25">
      <c r="A18" s="86"/>
      <c r="B18" s="37" t="s">
        <v>35</v>
      </c>
      <c r="C18" s="37" t="s">
        <v>39</v>
      </c>
      <c r="D18" s="45">
        <f>-114+10*LOG10(D3*0.18)+D17</f>
        <v>-97.457574905606748</v>
      </c>
      <c r="E18" s="37" t="s">
        <v>103</v>
      </c>
      <c r="F18" s="28"/>
      <c r="G18" s="28"/>
      <c r="H18" s="28"/>
      <c r="I18" s="28"/>
      <c r="J18" s="28"/>
      <c r="K18" s="28"/>
    </row>
    <row r="19" spans="1:11" x14ac:dyDescent="0.25">
      <c r="A19" s="86"/>
      <c r="B19" s="37" t="s">
        <v>38</v>
      </c>
      <c r="C19" s="37" t="s">
        <v>41</v>
      </c>
      <c r="D19" s="38">
        <v>2</v>
      </c>
      <c r="E19" s="30"/>
      <c r="F19" s="28"/>
      <c r="G19" s="28"/>
      <c r="H19" s="28"/>
      <c r="I19" s="28"/>
      <c r="J19" s="28"/>
      <c r="K19" s="28"/>
    </row>
    <row r="20" spans="1:11" x14ac:dyDescent="0.25">
      <c r="A20" s="86"/>
      <c r="B20" s="37" t="s">
        <v>40</v>
      </c>
      <c r="C20" s="37" t="s">
        <v>44</v>
      </c>
      <c r="D20" s="45">
        <f>D16+D18+D19</f>
        <v>-97.502217148791956</v>
      </c>
      <c r="E20" s="37" t="s">
        <v>104</v>
      </c>
      <c r="F20" s="28"/>
      <c r="G20" s="28"/>
      <c r="H20" s="28"/>
      <c r="I20" s="28"/>
      <c r="J20" s="28"/>
      <c r="K20" s="28"/>
    </row>
    <row r="21" spans="1:11" x14ac:dyDescent="0.25">
      <c r="A21" s="86"/>
      <c r="B21" s="37" t="s">
        <v>42</v>
      </c>
      <c r="C21" s="1" t="s">
        <v>46</v>
      </c>
      <c r="D21" s="15">
        <v>0.9</v>
      </c>
      <c r="E21" s="37"/>
      <c r="F21" s="28"/>
      <c r="G21" s="28"/>
      <c r="H21" s="28"/>
      <c r="I21" s="28"/>
      <c r="J21" s="28"/>
      <c r="K21" s="28"/>
    </row>
    <row r="22" spans="1:11" x14ac:dyDescent="0.25">
      <c r="A22" s="86"/>
      <c r="B22" s="37" t="s">
        <v>43</v>
      </c>
      <c r="C22" s="1" t="s">
        <v>48</v>
      </c>
      <c r="D22" s="2">
        <v>8</v>
      </c>
      <c r="E22" s="37"/>
      <c r="F22" s="28"/>
      <c r="G22" s="28"/>
      <c r="H22" s="28"/>
      <c r="I22" s="28"/>
      <c r="J22" s="28"/>
      <c r="K22" s="28"/>
    </row>
    <row r="23" spans="1:11" x14ac:dyDescent="0.25">
      <c r="A23" s="86"/>
      <c r="B23" s="37" t="s">
        <v>45</v>
      </c>
      <c r="C23" s="37" t="s">
        <v>50</v>
      </c>
      <c r="D23" s="46">
        <f>NORMINV(D21,0,D22)</f>
        <v>10.252412524356805</v>
      </c>
      <c r="E23" s="37"/>
      <c r="F23" s="28"/>
      <c r="G23" s="28"/>
      <c r="H23" s="28"/>
      <c r="I23" s="28"/>
      <c r="J23" s="28"/>
      <c r="K23" s="28"/>
    </row>
    <row r="24" spans="1:11" x14ac:dyDescent="0.25">
      <c r="A24" s="86"/>
      <c r="B24" s="37" t="s">
        <v>47</v>
      </c>
      <c r="C24" s="37" t="s">
        <v>52</v>
      </c>
      <c r="D24" s="45">
        <f>D20+D23</f>
        <v>-87.249804624435157</v>
      </c>
      <c r="E24" s="37" t="s">
        <v>105</v>
      </c>
      <c r="F24" s="28"/>
      <c r="G24" s="28"/>
      <c r="H24" s="28"/>
      <c r="I24" s="28"/>
      <c r="J24" s="28"/>
      <c r="K24" s="28"/>
    </row>
    <row r="25" spans="1:11" x14ac:dyDescent="0.25">
      <c r="A25" s="86"/>
      <c r="B25" s="47" t="s">
        <v>49</v>
      </c>
      <c r="C25" s="37" t="s">
        <v>54</v>
      </c>
      <c r="D25" s="38">
        <v>3</v>
      </c>
      <c r="E25" s="1" t="s">
        <v>125</v>
      </c>
      <c r="F25" s="28"/>
      <c r="G25" s="28"/>
      <c r="H25" s="28"/>
      <c r="I25" s="28"/>
      <c r="J25" s="28"/>
      <c r="K25" s="28"/>
    </row>
    <row r="26" spans="1:11" x14ac:dyDescent="0.25">
      <c r="A26" s="86"/>
      <c r="B26" s="37" t="s">
        <v>51</v>
      </c>
      <c r="C26" s="37" t="s">
        <v>106</v>
      </c>
      <c r="D26" s="45">
        <f>D24-D25</f>
        <v>-90.249804624435157</v>
      </c>
      <c r="E26" s="37"/>
      <c r="F26" s="28"/>
      <c r="G26" s="28"/>
      <c r="H26" s="28"/>
      <c r="I26" s="28"/>
      <c r="J26" s="28"/>
      <c r="K26" s="28"/>
    </row>
    <row r="27" spans="1:11" x14ac:dyDescent="0.25">
      <c r="A27" s="86"/>
      <c r="B27" s="37" t="s">
        <v>53</v>
      </c>
      <c r="C27" s="37" t="s">
        <v>56</v>
      </c>
      <c r="D27" s="45">
        <f>D10-D26</f>
        <v>152.02980462443514</v>
      </c>
      <c r="E27" s="37" t="s">
        <v>107</v>
      </c>
      <c r="F27" s="28"/>
      <c r="G27" s="28"/>
      <c r="H27" s="28"/>
      <c r="I27" s="28"/>
      <c r="J27" s="28"/>
      <c r="K27" s="28"/>
    </row>
    <row r="28" spans="1:11" x14ac:dyDescent="0.25">
      <c r="A28" s="86"/>
      <c r="B28" s="37" t="s">
        <v>55</v>
      </c>
      <c r="C28" s="37" t="s">
        <v>58</v>
      </c>
      <c r="D28" s="38">
        <v>0</v>
      </c>
      <c r="E28" s="44" t="s">
        <v>108</v>
      </c>
      <c r="F28" s="28"/>
      <c r="G28" s="28"/>
      <c r="H28" s="28"/>
      <c r="I28" s="28"/>
      <c r="J28" s="28"/>
      <c r="K28" s="28"/>
    </row>
    <row r="29" spans="1:11" x14ac:dyDescent="0.25">
      <c r="A29" s="86"/>
      <c r="B29" s="37" t="s">
        <v>57</v>
      </c>
      <c r="C29" s="29" t="s">
        <v>60</v>
      </c>
      <c r="D29" s="48">
        <f>D26+D28</f>
        <v>-90.249804624435157</v>
      </c>
      <c r="E29" s="44" t="s">
        <v>109</v>
      </c>
      <c r="F29" s="28"/>
      <c r="G29" s="28"/>
      <c r="H29" s="28"/>
      <c r="I29" s="28"/>
      <c r="J29" s="28"/>
      <c r="K29" s="28"/>
    </row>
    <row r="30" spans="1:11" x14ac:dyDescent="0.25">
      <c r="A30" s="87"/>
      <c r="B30" s="41" t="s">
        <v>59</v>
      </c>
      <c r="C30" s="41" t="s">
        <v>62</v>
      </c>
      <c r="D30" s="49">
        <f>D27-D28</f>
        <v>152.02980462443514</v>
      </c>
      <c r="E30" s="41" t="s">
        <v>110</v>
      </c>
      <c r="F30" s="28"/>
      <c r="G30" s="28"/>
      <c r="H30" s="28"/>
      <c r="I30" s="28"/>
      <c r="J30" s="28"/>
      <c r="K30" s="28"/>
    </row>
    <row r="31" spans="1:11" x14ac:dyDescent="0.25">
      <c r="A31" s="88" t="s">
        <v>63</v>
      </c>
      <c r="B31" s="12" t="s">
        <v>61</v>
      </c>
      <c r="C31" s="39" t="s">
        <v>65</v>
      </c>
      <c r="D31" s="40">
        <v>35</v>
      </c>
      <c r="E31" s="32"/>
      <c r="F31" s="28"/>
      <c r="G31" s="28"/>
      <c r="H31" s="28"/>
      <c r="I31" s="28"/>
      <c r="J31" s="28"/>
      <c r="K31" s="28"/>
    </row>
    <row r="32" spans="1:11" ht="15" customHeight="1" x14ac:dyDescent="0.25">
      <c r="A32" s="89"/>
      <c r="B32" s="1" t="s">
        <v>64</v>
      </c>
      <c r="C32" s="37" t="s">
        <v>67</v>
      </c>
      <c r="D32" s="38">
        <v>1.5</v>
      </c>
      <c r="E32" s="30"/>
      <c r="F32" s="28"/>
      <c r="G32" s="28"/>
      <c r="H32" s="28"/>
      <c r="I32" s="28"/>
      <c r="J32" s="28"/>
      <c r="K32" s="28"/>
    </row>
    <row r="33" spans="1:11" x14ac:dyDescent="0.25">
      <c r="A33" s="89"/>
      <c r="B33" s="1" t="s">
        <v>66</v>
      </c>
      <c r="C33" s="37" t="s">
        <v>69</v>
      </c>
      <c r="D33" s="35">
        <f>(1.1*LOG10(D1)-0.7)*D32-(1.56*LOG10(D1)-0.8)</f>
        <v>1.1278098829275329E-2</v>
      </c>
      <c r="E33" s="3" t="s">
        <v>111</v>
      </c>
      <c r="F33" s="28"/>
      <c r="G33" s="28"/>
      <c r="H33" s="28"/>
      <c r="I33" s="28"/>
      <c r="J33" s="28"/>
      <c r="K33" s="28"/>
    </row>
    <row r="34" spans="1:11" x14ac:dyDescent="0.25">
      <c r="A34" s="89"/>
      <c r="B34" s="8" t="s">
        <v>68</v>
      </c>
      <c r="C34" s="37" t="s">
        <v>71</v>
      </c>
      <c r="D34" s="50">
        <f>69.55+26.16*LOG10(D1)-13.82*LOG10(D31)-D33</f>
        <v>124.14453558795917</v>
      </c>
      <c r="E34" s="44" t="s">
        <v>112</v>
      </c>
      <c r="F34" s="28"/>
      <c r="G34" s="28"/>
      <c r="H34" s="28"/>
      <c r="I34" s="28"/>
      <c r="J34" s="28"/>
      <c r="K34" s="28"/>
    </row>
    <row r="35" spans="1:11" x14ac:dyDescent="0.25">
      <c r="A35" s="89"/>
      <c r="B35" s="8" t="s">
        <v>70</v>
      </c>
      <c r="C35" s="37" t="s">
        <v>74</v>
      </c>
      <c r="D35" s="50">
        <f>D34-2*(LOG10(D1/28))^2-5.4</f>
        <v>114.5050598689951</v>
      </c>
      <c r="E35" s="37" t="s">
        <v>75</v>
      </c>
      <c r="F35" s="28"/>
      <c r="G35" s="28"/>
      <c r="H35" s="28"/>
      <c r="I35" s="28"/>
      <c r="J35" s="28"/>
      <c r="K35" s="28"/>
    </row>
    <row r="36" spans="1:11" x14ac:dyDescent="0.25">
      <c r="A36" s="90"/>
      <c r="B36" s="6" t="s">
        <v>73</v>
      </c>
      <c r="C36" s="41" t="s">
        <v>77</v>
      </c>
      <c r="D36" s="51">
        <f>44.9-6.55*LOG10(D31)</f>
        <v>34.786354309505697</v>
      </c>
      <c r="E36" s="36" t="s">
        <v>78</v>
      </c>
      <c r="F36" s="28"/>
      <c r="G36" s="28"/>
      <c r="H36" s="28"/>
      <c r="I36" s="28"/>
      <c r="J36" s="28"/>
      <c r="K36" s="28"/>
    </row>
    <row r="37" spans="1:11" x14ac:dyDescent="0.25">
      <c r="A37" s="74" t="s">
        <v>79</v>
      </c>
      <c r="B37" s="19" t="s">
        <v>76</v>
      </c>
      <c r="C37" s="52" t="s">
        <v>81</v>
      </c>
      <c r="D37" s="53">
        <f>1000*10^((D30-D35)/D36)</f>
        <v>11987.268917440297</v>
      </c>
      <c r="E37" s="39" t="s">
        <v>82</v>
      </c>
      <c r="F37" s="28"/>
      <c r="G37" s="28"/>
      <c r="H37" s="28"/>
      <c r="I37" s="28"/>
      <c r="J37" s="28"/>
      <c r="K37" s="28"/>
    </row>
    <row r="38" spans="1:11" ht="15" customHeight="1" x14ac:dyDescent="0.25">
      <c r="A38" s="75"/>
      <c r="B38" s="20" t="s">
        <v>80</v>
      </c>
      <c r="C38" s="54" t="s">
        <v>113</v>
      </c>
      <c r="D38" s="55">
        <f>D29-10*LOG10(D3*12)</f>
        <v>-118.0313171282716</v>
      </c>
      <c r="E38" s="56"/>
      <c r="F38" s="28"/>
      <c r="G38" s="28"/>
      <c r="H38" s="28"/>
      <c r="I38" s="28"/>
      <c r="J38" s="28"/>
      <c r="K38" s="28"/>
    </row>
    <row r="39" spans="1:11" x14ac:dyDescent="0.25">
      <c r="A39" s="75"/>
      <c r="B39" s="54" t="s">
        <v>83</v>
      </c>
      <c r="C39" s="54" t="s">
        <v>114</v>
      </c>
      <c r="D39" s="55">
        <f>10*LOG10(10^(D29/10)+10^((D18+D19)/10))</f>
        <v>-89.105511949469403</v>
      </c>
      <c r="E39" s="56"/>
      <c r="F39" s="28"/>
      <c r="G39" s="28"/>
      <c r="H39" s="28"/>
      <c r="I39" s="28"/>
      <c r="J39" s="28"/>
      <c r="K39" s="28"/>
    </row>
    <row r="40" spans="1:11" x14ac:dyDescent="0.25">
      <c r="A40" s="76"/>
      <c r="B40" s="57" t="s">
        <v>92</v>
      </c>
      <c r="C40" s="57" t="s">
        <v>115</v>
      </c>
      <c r="D40" s="58">
        <f>D38+10*LOG10(D3)-D39</f>
        <v>-11.936105135442006</v>
      </c>
      <c r="E40" s="59"/>
      <c r="F40" s="28"/>
      <c r="G40" s="28"/>
      <c r="H40" s="28"/>
      <c r="I40" s="28"/>
      <c r="J40" s="28"/>
      <c r="K40" s="28"/>
    </row>
  </sheetData>
  <mergeCells count="6">
    <mergeCell ref="A37:A40"/>
    <mergeCell ref="A1:A6"/>
    <mergeCell ref="A7:A10"/>
    <mergeCell ref="A11:A16"/>
    <mergeCell ref="A17:A30"/>
    <mergeCell ref="A31:A36"/>
  </mergeCells>
  <pageMargins left="0.70866141732283472" right="0.70866141732283472" top="0.74803149606299213" bottom="0.74803149606299213" header="0.31496062992125984" footer="0.31496062992125984"/>
  <pageSetup paperSize="9" scale="81" orientation="landscape" r:id="rId1"/>
  <headerFooter>
    <oddHeader>&amp;CBalance de enlace 800MHz Suburbano UE</oddHeader>
    <oddFooter xml:space="preserve">&amp;CPágina 1 del modelo de cálculo del enlace descendente LTE 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9"/>
  <sheetViews>
    <sheetView showRowColHeaders="0" view="pageLayout" zoomScale="85" zoomScaleNormal="100" zoomScalePageLayoutView="85" workbookViewId="0">
      <selection activeCell="D18" sqref="D18"/>
    </sheetView>
  </sheetViews>
  <sheetFormatPr baseColWidth="10" defaultRowHeight="15" x14ac:dyDescent="0.25"/>
  <cols>
    <col min="1" max="1" width="13.42578125" customWidth="1"/>
    <col min="2" max="2" width="4.140625" bestFit="1" customWidth="1"/>
    <col min="3" max="3" width="49.42578125" customWidth="1"/>
  </cols>
  <sheetData>
    <row r="1" spans="1:11" ht="15" customHeight="1" x14ac:dyDescent="0.25">
      <c r="A1" s="77" t="s">
        <v>0</v>
      </c>
      <c r="B1" s="37" t="s">
        <v>1</v>
      </c>
      <c r="C1" s="37" t="s">
        <v>2</v>
      </c>
      <c r="D1" s="38">
        <v>800</v>
      </c>
      <c r="E1" s="30"/>
      <c r="F1" s="28"/>
      <c r="G1" s="28"/>
      <c r="H1" s="28"/>
      <c r="I1" s="28"/>
      <c r="J1" s="28"/>
      <c r="K1" s="28"/>
    </row>
    <row r="2" spans="1:11" x14ac:dyDescent="0.25">
      <c r="A2" s="77"/>
      <c r="B2" s="37" t="s">
        <v>3</v>
      </c>
      <c r="C2" s="37" t="s">
        <v>4</v>
      </c>
      <c r="D2" s="38">
        <v>10</v>
      </c>
      <c r="E2" s="30"/>
      <c r="F2" s="28"/>
      <c r="G2" s="28"/>
      <c r="H2" s="28"/>
      <c r="I2" s="28"/>
      <c r="J2" s="28"/>
      <c r="K2" s="28"/>
    </row>
    <row r="3" spans="1:11" x14ac:dyDescent="0.25">
      <c r="A3" s="77"/>
      <c r="B3" s="28" t="s">
        <v>5</v>
      </c>
      <c r="C3" s="37" t="s">
        <v>95</v>
      </c>
      <c r="D3" s="37">
        <f>D2*0.9/0.18</f>
        <v>50</v>
      </c>
      <c r="E3" s="31"/>
      <c r="F3" s="28"/>
      <c r="G3" s="28"/>
      <c r="H3" s="28"/>
      <c r="I3" s="28"/>
      <c r="J3" s="28"/>
      <c r="K3" s="28"/>
    </row>
    <row r="4" spans="1:11" x14ac:dyDescent="0.25">
      <c r="A4" s="77"/>
      <c r="B4" s="37" t="s">
        <v>6</v>
      </c>
      <c r="C4" s="1" t="s">
        <v>7</v>
      </c>
      <c r="D4" s="4">
        <v>0.8</v>
      </c>
      <c r="E4" s="3" t="s">
        <v>8</v>
      </c>
      <c r="F4" s="28"/>
      <c r="G4" s="28"/>
      <c r="H4" s="28"/>
      <c r="I4" s="28"/>
      <c r="J4" s="28"/>
      <c r="K4" s="28"/>
    </row>
    <row r="5" spans="1:11" x14ac:dyDescent="0.25">
      <c r="A5" s="77"/>
      <c r="B5" s="37" t="s">
        <v>9</v>
      </c>
      <c r="C5" s="1" t="s">
        <v>96</v>
      </c>
      <c r="D5" s="4">
        <v>0.6</v>
      </c>
      <c r="E5" s="3" t="s">
        <v>97</v>
      </c>
      <c r="F5" s="28"/>
      <c r="G5" s="28"/>
      <c r="H5" s="28"/>
      <c r="I5" s="28"/>
      <c r="J5" s="28"/>
      <c r="K5" s="28"/>
    </row>
    <row r="6" spans="1:11" x14ac:dyDescent="0.25">
      <c r="A6" s="78"/>
      <c r="B6" s="37" t="s">
        <v>10</v>
      </c>
      <c r="C6" s="6" t="s">
        <v>11</v>
      </c>
      <c r="D6" s="7">
        <f>1+D5/2/(1-D5)</f>
        <v>1.75</v>
      </c>
      <c r="E6" s="6" t="s">
        <v>12</v>
      </c>
      <c r="F6" s="28"/>
      <c r="G6" s="28"/>
      <c r="H6" s="28"/>
      <c r="I6" s="28"/>
      <c r="J6" s="28"/>
      <c r="K6" s="28"/>
    </row>
    <row r="7" spans="1:11" x14ac:dyDescent="0.25">
      <c r="A7" s="79" t="s">
        <v>13</v>
      </c>
      <c r="B7" s="39" t="s">
        <v>14</v>
      </c>
      <c r="C7" s="39" t="s">
        <v>17</v>
      </c>
      <c r="D7" s="40">
        <v>47.78</v>
      </c>
      <c r="E7" s="39"/>
      <c r="F7" s="28"/>
      <c r="G7" s="28"/>
      <c r="H7" s="28"/>
      <c r="I7" s="28"/>
      <c r="J7" s="28"/>
      <c r="K7" s="28"/>
    </row>
    <row r="8" spans="1:11" x14ac:dyDescent="0.25">
      <c r="A8" s="80"/>
      <c r="B8" s="37" t="s">
        <v>15</v>
      </c>
      <c r="C8" s="37" t="s">
        <v>19</v>
      </c>
      <c r="D8" s="38">
        <v>3</v>
      </c>
      <c r="E8" s="37" t="s">
        <v>20</v>
      </c>
      <c r="F8" s="28"/>
      <c r="G8" s="28"/>
      <c r="H8" s="28"/>
      <c r="I8" s="28"/>
      <c r="J8" s="28"/>
      <c r="K8" s="28"/>
    </row>
    <row r="9" spans="1:11" x14ac:dyDescent="0.25">
      <c r="A9" s="80"/>
      <c r="B9" s="37" t="s">
        <v>16</v>
      </c>
      <c r="C9" s="37" t="s">
        <v>22</v>
      </c>
      <c r="D9" s="38">
        <v>17</v>
      </c>
      <c r="E9" s="30"/>
      <c r="F9" s="28"/>
      <c r="G9" s="28"/>
      <c r="H9" s="28"/>
      <c r="I9" s="28"/>
      <c r="J9" s="28"/>
      <c r="K9" s="28"/>
    </row>
    <row r="10" spans="1:11" x14ac:dyDescent="0.25">
      <c r="A10" s="81"/>
      <c r="B10" s="41" t="s">
        <v>18</v>
      </c>
      <c r="C10" s="41" t="s">
        <v>24</v>
      </c>
      <c r="D10" s="42">
        <f>D7-D8+D9</f>
        <v>61.78</v>
      </c>
      <c r="E10" s="41" t="s">
        <v>98</v>
      </c>
      <c r="F10" s="28"/>
      <c r="G10" s="28"/>
      <c r="H10" s="28"/>
      <c r="I10" s="28"/>
      <c r="J10" s="28"/>
      <c r="K10" s="28"/>
    </row>
    <row r="11" spans="1:11" ht="30" x14ac:dyDescent="0.25">
      <c r="A11" s="27" t="s">
        <v>84</v>
      </c>
      <c r="B11" s="69" t="s">
        <v>21</v>
      </c>
      <c r="C11" s="69" t="s">
        <v>113</v>
      </c>
      <c r="D11" s="70">
        <v>-118</v>
      </c>
      <c r="E11" s="41"/>
      <c r="F11" s="28"/>
      <c r="G11" s="28"/>
      <c r="H11" s="28"/>
      <c r="I11" s="28"/>
      <c r="J11" s="28"/>
      <c r="K11" s="28"/>
    </row>
    <row r="12" spans="1:11" x14ac:dyDescent="0.25">
      <c r="A12" s="85" t="s">
        <v>34</v>
      </c>
      <c r="B12" s="1" t="s">
        <v>23</v>
      </c>
      <c r="C12" s="1" t="s">
        <v>62</v>
      </c>
      <c r="D12" s="13">
        <f>D7-D8+D9-(D11+10*LOG10(D3*12))</f>
        <v>151.99848749616356</v>
      </c>
      <c r="E12" s="1" t="s">
        <v>116</v>
      </c>
      <c r="F12" s="28"/>
      <c r="G12" s="28"/>
      <c r="H12" s="28"/>
      <c r="I12" s="28"/>
      <c r="J12" s="28"/>
      <c r="K12" s="28"/>
    </row>
    <row r="13" spans="1:11" ht="15" customHeight="1" x14ac:dyDescent="0.25">
      <c r="A13" s="86"/>
      <c r="B13" s="1" t="s">
        <v>26</v>
      </c>
      <c r="C13" s="1" t="s">
        <v>58</v>
      </c>
      <c r="D13" s="2">
        <v>0</v>
      </c>
      <c r="E13" s="44" t="s">
        <v>108</v>
      </c>
      <c r="F13" s="28"/>
      <c r="G13" s="28"/>
      <c r="H13" s="28"/>
      <c r="I13" s="28"/>
      <c r="J13" s="28"/>
      <c r="K13" s="28"/>
    </row>
    <row r="14" spans="1:11" x14ac:dyDescent="0.25">
      <c r="A14" s="86"/>
      <c r="B14" s="1" t="s">
        <v>28</v>
      </c>
      <c r="C14" s="1" t="s">
        <v>85</v>
      </c>
      <c r="D14" s="13">
        <f>D12+D13</f>
        <v>151.99848749616356</v>
      </c>
      <c r="E14" s="1" t="s">
        <v>117</v>
      </c>
      <c r="F14" s="28"/>
      <c r="G14" s="28"/>
      <c r="H14" s="28"/>
      <c r="I14" s="28"/>
      <c r="J14" s="28"/>
      <c r="K14" s="28"/>
    </row>
    <row r="15" spans="1:11" x14ac:dyDescent="0.25">
      <c r="A15" s="86"/>
      <c r="B15" s="1" t="s">
        <v>30</v>
      </c>
      <c r="C15" s="1" t="s">
        <v>86</v>
      </c>
      <c r="D15" s="17">
        <f>D10-D12</f>
        <v>-90.218487496163561</v>
      </c>
      <c r="E15" s="3" t="s">
        <v>118</v>
      </c>
      <c r="F15" s="28"/>
      <c r="G15" s="28"/>
      <c r="H15" s="28"/>
      <c r="I15" s="28"/>
      <c r="J15" s="28"/>
      <c r="K15" s="28"/>
    </row>
    <row r="16" spans="1:11" x14ac:dyDescent="0.25">
      <c r="A16" s="86"/>
      <c r="B16" s="1" t="s">
        <v>32</v>
      </c>
      <c r="C16" s="1" t="s">
        <v>87</v>
      </c>
      <c r="D16" s="13">
        <f>D15-D13</f>
        <v>-90.218487496163561</v>
      </c>
      <c r="E16" s="1" t="s">
        <v>119</v>
      </c>
      <c r="F16" s="28"/>
      <c r="G16" s="28"/>
      <c r="H16" s="28"/>
      <c r="I16" s="28"/>
      <c r="J16" s="28"/>
      <c r="K16" s="28"/>
    </row>
    <row r="17" spans="1:11" x14ac:dyDescent="0.25">
      <c r="A17" s="86"/>
      <c r="B17" s="1" t="s">
        <v>33</v>
      </c>
      <c r="C17" s="1" t="s">
        <v>54</v>
      </c>
      <c r="D17" s="2">
        <v>3</v>
      </c>
      <c r="E17" s="1" t="s">
        <v>125</v>
      </c>
      <c r="F17" s="28"/>
      <c r="G17" s="28"/>
      <c r="H17" s="28"/>
      <c r="I17" s="28"/>
      <c r="J17" s="28"/>
      <c r="K17" s="28"/>
    </row>
    <row r="18" spans="1:11" x14ac:dyDescent="0.25">
      <c r="A18" s="86"/>
      <c r="B18" s="8" t="s">
        <v>35</v>
      </c>
      <c r="C18" s="1" t="s">
        <v>52</v>
      </c>
      <c r="D18" s="24">
        <f>D16+D17</f>
        <v>-87.218487496163561</v>
      </c>
      <c r="E18" s="8" t="s">
        <v>120</v>
      </c>
      <c r="F18" s="28"/>
      <c r="G18" s="28"/>
      <c r="H18" s="28"/>
      <c r="I18" s="28"/>
      <c r="J18" s="28"/>
      <c r="K18" s="28"/>
    </row>
    <row r="19" spans="1:11" x14ac:dyDescent="0.25">
      <c r="A19" s="86"/>
      <c r="B19" s="8" t="s">
        <v>38</v>
      </c>
      <c r="C19" s="1" t="s">
        <v>46</v>
      </c>
      <c r="D19" s="15">
        <v>0.9</v>
      </c>
      <c r="E19" s="8"/>
      <c r="F19" s="28"/>
      <c r="G19" s="28"/>
      <c r="H19" s="28"/>
      <c r="I19" s="28"/>
      <c r="J19" s="28"/>
      <c r="K19" s="28"/>
    </row>
    <row r="20" spans="1:11" x14ac:dyDescent="0.25">
      <c r="A20" s="86"/>
      <c r="B20" s="8" t="s">
        <v>40</v>
      </c>
      <c r="C20" s="1" t="s">
        <v>48</v>
      </c>
      <c r="D20" s="2">
        <v>8</v>
      </c>
      <c r="E20" s="8"/>
      <c r="F20" s="28"/>
      <c r="G20" s="28"/>
      <c r="H20" s="28"/>
      <c r="I20" s="28"/>
      <c r="J20" s="28"/>
      <c r="K20" s="28"/>
    </row>
    <row r="21" spans="1:11" x14ac:dyDescent="0.25">
      <c r="A21" s="86"/>
      <c r="B21" s="1" t="s">
        <v>42</v>
      </c>
      <c r="C21" s="1" t="s">
        <v>50</v>
      </c>
      <c r="D21" s="16">
        <f>NORMINV(D19,0,D20)</f>
        <v>10.252412524356805</v>
      </c>
      <c r="E21" s="1" t="s">
        <v>121</v>
      </c>
      <c r="F21" s="28"/>
      <c r="G21" s="28"/>
      <c r="H21" s="28"/>
      <c r="I21" s="28"/>
      <c r="J21" s="28"/>
      <c r="K21" s="28"/>
    </row>
    <row r="22" spans="1:11" x14ac:dyDescent="0.25">
      <c r="A22" s="86"/>
      <c r="B22" s="1" t="s">
        <v>43</v>
      </c>
      <c r="C22" s="1" t="s">
        <v>88</v>
      </c>
      <c r="D22" s="13">
        <f>D18-D21</f>
        <v>-97.470900020520361</v>
      </c>
      <c r="E22" s="8" t="s">
        <v>122</v>
      </c>
      <c r="F22" s="28"/>
      <c r="G22" s="28"/>
      <c r="H22" s="28"/>
      <c r="I22" s="28"/>
      <c r="J22" s="28"/>
      <c r="K22" s="28"/>
    </row>
    <row r="23" spans="1:11" x14ac:dyDescent="0.25">
      <c r="A23" s="86"/>
      <c r="B23" s="1" t="s">
        <v>45</v>
      </c>
      <c r="C23" s="1" t="s">
        <v>36</v>
      </c>
      <c r="D23" s="14">
        <v>7</v>
      </c>
      <c r="E23" s="1" t="s">
        <v>37</v>
      </c>
      <c r="F23" s="28"/>
      <c r="G23" s="28"/>
      <c r="H23" s="28"/>
      <c r="I23" s="28"/>
      <c r="J23" s="28"/>
      <c r="K23" s="28"/>
    </row>
    <row r="24" spans="1:11" x14ac:dyDescent="0.25">
      <c r="A24" s="86"/>
      <c r="B24" s="5" t="s">
        <v>47</v>
      </c>
      <c r="C24" s="1" t="s">
        <v>39</v>
      </c>
      <c r="D24" s="45">
        <f>-114+10*LOG10(D3*0.18)+D23</f>
        <v>-97.457574905606748</v>
      </c>
      <c r="E24" s="37" t="s">
        <v>123</v>
      </c>
      <c r="F24" s="28"/>
      <c r="G24" s="28"/>
      <c r="H24" s="28"/>
      <c r="I24" s="28"/>
      <c r="J24" s="28"/>
      <c r="K24" s="28"/>
    </row>
    <row r="25" spans="1:11" x14ac:dyDescent="0.25">
      <c r="A25" s="87"/>
      <c r="B25" s="6" t="s">
        <v>49</v>
      </c>
      <c r="C25" s="6" t="s">
        <v>41</v>
      </c>
      <c r="D25" s="25">
        <v>2</v>
      </c>
      <c r="E25" s="18"/>
      <c r="F25" s="28"/>
      <c r="G25" s="28"/>
      <c r="H25" s="28"/>
      <c r="I25" s="28"/>
      <c r="J25" s="28"/>
      <c r="K25" s="28"/>
    </row>
    <row r="26" spans="1:11" x14ac:dyDescent="0.25">
      <c r="A26" s="82" t="s">
        <v>25</v>
      </c>
      <c r="B26" s="37" t="s">
        <v>51</v>
      </c>
      <c r="C26" s="39" t="s">
        <v>101</v>
      </c>
      <c r="D26" s="11">
        <f>D22-D24-D25</f>
        <v>-2.0133251149136129</v>
      </c>
      <c r="E26" s="39" t="s">
        <v>102</v>
      </c>
      <c r="F26" s="28"/>
      <c r="G26" s="28"/>
      <c r="H26" s="28"/>
      <c r="I26" s="28"/>
      <c r="J26" s="28"/>
      <c r="K26" s="28"/>
    </row>
    <row r="27" spans="1:11" x14ac:dyDescent="0.25">
      <c r="A27" s="83"/>
      <c r="B27" s="30" t="s">
        <v>53</v>
      </c>
      <c r="C27" s="30" t="s">
        <v>99</v>
      </c>
      <c r="D27" s="33">
        <v>0.6</v>
      </c>
      <c r="E27" s="30"/>
      <c r="F27" s="28"/>
      <c r="G27" s="28"/>
      <c r="H27" s="28"/>
      <c r="I27" s="28"/>
      <c r="J27" s="28"/>
      <c r="K27" s="28"/>
    </row>
    <row r="28" spans="1:11" x14ac:dyDescent="0.25">
      <c r="A28" s="83"/>
      <c r="B28" s="30" t="s">
        <v>55</v>
      </c>
      <c r="C28" s="30" t="s">
        <v>100</v>
      </c>
      <c r="D28" s="33">
        <v>1</v>
      </c>
      <c r="E28" s="30"/>
      <c r="F28" s="28"/>
      <c r="G28" s="28"/>
      <c r="H28" s="28"/>
      <c r="I28" s="28"/>
      <c r="J28" s="28"/>
      <c r="K28" s="28"/>
    </row>
    <row r="29" spans="1:11" x14ac:dyDescent="0.25">
      <c r="A29" s="84"/>
      <c r="B29" s="30" t="s">
        <v>57</v>
      </c>
      <c r="C29" s="36" t="s">
        <v>89</v>
      </c>
      <c r="D29" s="60">
        <f>D2*MIN(3.6696,D27*LOG(1+10^(D26/10)/D28,2))</f>
        <v>4.224049250724236</v>
      </c>
      <c r="E29" s="61"/>
      <c r="F29" s="28"/>
      <c r="G29" s="28"/>
      <c r="H29" s="28"/>
      <c r="I29" s="28"/>
      <c r="J29" s="28"/>
      <c r="K29" s="28"/>
    </row>
    <row r="30" spans="1:11" x14ac:dyDescent="0.25">
      <c r="A30" s="88" t="s">
        <v>63</v>
      </c>
      <c r="B30" s="12" t="s">
        <v>59</v>
      </c>
      <c r="C30" s="39" t="s">
        <v>65</v>
      </c>
      <c r="D30" s="40">
        <v>35</v>
      </c>
      <c r="E30" s="32"/>
      <c r="F30" s="28"/>
      <c r="G30" s="28"/>
      <c r="H30" s="28"/>
      <c r="I30" s="28"/>
      <c r="J30" s="28"/>
      <c r="K30" s="28"/>
    </row>
    <row r="31" spans="1:11" x14ac:dyDescent="0.25">
      <c r="A31" s="89"/>
      <c r="B31" s="1" t="s">
        <v>61</v>
      </c>
      <c r="C31" s="37" t="s">
        <v>67</v>
      </c>
      <c r="D31" s="38">
        <v>1.5</v>
      </c>
      <c r="E31" s="30"/>
      <c r="F31" s="28"/>
      <c r="G31" s="28"/>
      <c r="H31" s="28"/>
      <c r="I31" s="28"/>
      <c r="J31" s="28"/>
      <c r="K31" s="28"/>
    </row>
    <row r="32" spans="1:11" ht="15" customHeight="1" x14ac:dyDescent="0.25">
      <c r="A32" s="89"/>
      <c r="B32" s="1" t="s">
        <v>64</v>
      </c>
      <c r="C32" s="37" t="s">
        <v>69</v>
      </c>
      <c r="D32" s="35">
        <f>(1.1*LOG10(D1)-0.7)*D31-(1.56*LOG10(D1)-0.8)</f>
        <v>1.1278098829275329E-2</v>
      </c>
      <c r="E32" s="3" t="s">
        <v>124</v>
      </c>
      <c r="F32" s="28"/>
      <c r="G32" s="28"/>
      <c r="H32" s="28"/>
      <c r="I32" s="28"/>
      <c r="J32" s="28"/>
      <c r="K32" s="28"/>
    </row>
    <row r="33" spans="1:11" x14ac:dyDescent="0.25">
      <c r="A33" s="89"/>
      <c r="B33" s="8" t="s">
        <v>66</v>
      </c>
      <c r="C33" s="37" t="s">
        <v>71</v>
      </c>
      <c r="D33" s="50">
        <f>69.55+26.16*LOG10(D1)-13.82*LOG10(D30)-D32</f>
        <v>124.14453558795917</v>
      </c>
      <c r="E33" s="44" t="s">
        <v>112</v>
      </c>
      <c r="F33" s="28"/>
      <c r="G33" s="28"/>
      <c r="H33" s="28"/>
      <c r="I33" s="28"/>
      <c r="J33" s="28"/>
      <c r="K33" s="28"/>
    </row>
    <row r="34" spans="1:11" x14ac:dyDescent="0.25">
      <c r="A34" s="89"/>
      <c r="B34" s="8" t="s">
        <v>68</v>
      </c>
      <c r="C34" s="37" t="s">
        <v>74</v>
      </c>
      <c r="D34" s="50">
        <f>D33-2*(LOG10(D1/28))^2-5.4</f>
        <v>114.5050598689951</v>
      </c>
      <c r="E34" s="37" t="s">
        <v>75</v>
      </c>
      <c r="F34" s="28"/>
      <c r="G34" s="28"/>
      <c r="H34" s="28"/>
      <c r="I34" s="28"/>
      <c r="J34" s="28"/>
      <c r="K34" s="28"/>
    </row>
    <row r="35" spans="1:11" x14ac:dyDescent="0.25">
      <c r="A35" s="90"/>
      <c r="B35" s="6" t="s">
        <v>70</v>
      </c>
      <c r="C35" s="41" t="s">
        <v>77</v>
      </c>
      <c r="D35" s="51">
        <f>44.9-6.55*LOG10(D30)</f>
        <v>34.786354309505697</v>
      </c>
      <c r="E35" s="36" t="s">
        <v>78</v>
      </c>
      <c r="F35" s="28"/>
      <c r="G35" s="28"/>
      <c r="H35" s="28"/>
      <c r="I35" s="28"/>
      <c r="J35" s="28"/>
      <c r="K35" s="28"/>
    </row>
    <row r="36" spans="1:11" x14ac:dyDescent="0.25">
      <c r="A36" s="74" t="s">
        <v>90</v>
      </c>
      <c r="B36" s="19" t="s">
        <v>73</v>
      </c>
      <c r="C36" s="52" t="s">
        <v>81</v>
      </c>
      <c r="D36" s="53">
        <f>1000*10^((D12-D34)/D35)</f>
        <v>11962.445652960507</v>
      </c>
      <c r="E36" s="39" t="s">
        <v>82</v>
      </c>
      <c r="F36" s="28"/>
      <c r="G36" s="28"/>
      <c r="H36" s="28"/>
      <c r="I36" s="28"/>
      <c r="J36" s="28"/>
      <c r="K36" s="28"/>
    </row>
    <row r="37" spans="1:11" x14ac:dyDescent="0.25">
      <c r="A37" s="75"/>
      <c r="B37" s="20" t="s">
        <v>76</v>
      </c>
      <c r="C37" s="21" t="s">
        <v>91</v>
      </c>
      <c r="D37" s="26">
        <f>D29</f>
        <v>4.224049250724236</v>
      </c>
      <c r="E37" s="56"/>
      <c r="F37" s="28"/>
      <c r="G37" s="28"/>
      <c r="H37" s="28"/>
      <c r="I37" s="28"/>
      <c r="J37" s="28"/>
      <c r="K37" s="28"/>
    </row>
    <row r="38" spans="1:11" ht="15" customHeight="1" x14ac:dyDescent="0.25">
      <c r="A38" s="75"/>
      <c r="B38" s="54" t="s">
        <v>80</v>
      </c>
      <c r="C38" s="21" t="s">
        <v>93</v>
      </c>
      <c r="D38" s="26">
        <f>D37/D6</f>
        <v>2.4137424289852776</v>
      </c>
      <c r="E38" s="56"/>
      <c r="F38" s="28"/>
      <c r="G38" s="28"/>
      <c r="H38" s="28"/>
      <c r="I38" s="28"/>
      <c r="J38" s="28"/>
      <c r="K38" s="28"/>
    </row>
    <row r="39" spans="1:11" x14ac:dyDescent="0.25">
      <c r="A39" s="76"/>
      <c r="B39" s="57" t="s">
        <v>83</v>
      </c>
      <c r="C39" s="62" t="s">
        <v>94</v>
      </c>
      <c r="D39" s="63">
        <f>D38/D4</f>
        <v>3.0171780362315967</v>
      </c>
      <c r="E39" s="59"/>
      <c r="F39" s="28"/>
      <c r="G39" s="28"/>
      <c r="H39" s="28"/>
      <c r="I39" s="28"/>
      <c r="J39" s="28"/>
      <c r="K39" s="28"/>
    </row>
  </sheetData>
  <mergeCells count="6">
    <mergeCell ref="A36:A39"/>
    <mergeCell ref="A1:A6"/>
    <mergeCell ref="A7:A10"/>
    <mergeCell ref="A12:A25"/>
    <mergeCell ref="A26:A29"/>
    <mergeCell ref="A30:A35"/>
  </mergeCells>
  <pageMargins left="0.7" right="0.7" top="0.75" bottom="0.75" header="0.3" footer="0.3"/>
  <pageSetup paperSize="9" scale="82" orientation="landscape" r:id="rId1"/>
  <headerFooter>
    <oddHeader>&amp;CBalance de enlace 800MHz Suburbano UE inverso</oddHeader>
    <oddFooter>&amp;CPágina 2 del modelo de cálculo del enlace descendente LTE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0"/>
  <sheetViews>
    <sheetView showRowColHeaders="0" view="pageLayout" zoomScale="85" zoomScaleNormal="100" zoomScalePageLayoutView="85" workbookViewId="0">
      <selection activeCell="D12" sqref="D12"/>
    </sheetView>
  </sheetViews>
  <sheetFormatPr baseColWidth="10" defaultRowHeight="15" x14ac:dyDescent="0.25"/>
  <cols>
    <col min="1" max="1" width="13.42578125" customWidth="1"/>
    <col min="2" max="2" width="4.140625" bestFit="1" customWidth="1"/>
    <col min="3" max="3" width="49.42578125" customWidth="1"/>
  </cols>
  <sheetData>
    <row r="1" spans="1:11" ht="15" customHeight="1" x14ac:dyDescent="0.25">
      <c r="A1" s="77" t="s">
        <v>0</v>
      </c>
      <c r="B1" s="37" t="s">
        <v>1</v>
      </c>
      <c r="C1" s="37" t="s">
        <v>2</v>
      </c>
      <c r="D1" s="38">
        <v>800</v>
      </c>
      <c r="E1" s="30"/>
      <c r="F1" s="28"/>
      <c r="G1" s="28"/>
      <c r="H1" s="28"/>
      <c r="I1" s="28"/>
      <c r="J1" s="28"/>
      <c r="K1" s="28"/>
    </row>
    <row r="2" spans="1:11" x14ac:dyDescent="0.25">
      <c r="A2" s="77"/>
      <c r="B2" s="37" t="s">
        <v>3</v>
      </c>
      <c r="C2" s="37" t="s">
        <v>4</v>
      </c>
      <c r="D2" s="38">
        <v>10</v>
      </c>
      <c r="E2" s="30"/>
      <c r="F2" s="28"/>
      <c r="G2" s="28"/>
      <c r="H2" s="28"/>
      <c r="I2" s="28"/>
      <c r="J2" s="28"/>
      <c r="K2" s="28"/>
    </row>
    <row r="3" spans="1:11" x14ac:dyDescent="0.25">
      <c r="A3" s="77"/>
      <c r="B3" s="28" t="s">
        <v>5</v>
      </c>
      <c r="C3" s="37" t="s">
        <v>95</v>
      </c>
      <c r="D3" s="37">
        <f>D2*0.9/0.18</f>
        <v>50</v>
      </c>
      <c r="E3" s="31"/>
      <c r="F3" s="28"/>
      <c r="G3" s="28"/>
      <c r="H3" s="28"/>
      <c r="I3" s="28"/>
      <c r="J3" s="28"/>
      <c r="K3" s="28"/>
    </row>
    <row r="4" spans="1:11" x14ac:dyDescent="0.25">
      <c r="A4" s="77"/>
      <c r="B4" s="37" t="s">
        <v>6</v>
      </c>
      <c r="C4" s="1" t="s">
        <v>7</v>
      </c>
      <c r="D4" s="4">
        <v>0.8</v>
      </c>
      <c r="E4" s="3" t="s">
        <v>8</v>
      </c>
      <c r="F4" s="28"/>
      <c r="G4" s="28"/>
      <c r="H4" s="28"/>
      <c r="I4" s="28"/>
      <c r="J4" s="28"/>
      <c r="K4" s="28"/>
    </row>
    <row r="5" spans="1:11" x14ac:dyDescent="0.25">
      <c r="A5" s="77"/>
      <c r="B5" s="37" t="s">
        <v>9</v>
      </c>
      <c r="C5" s="1" t="s">
        <v>96</v>
      </c>
      <c r="D5" s="4">
        <v>0.6</v>
      </c>
      <c r="E5" s="3" t="s">
        <v>97</v>
      </c>
      <c r="F5" s="28"/>
      <c r="G5" s="28"/>
      <c r="H5" s="28"/>
      <c r="I5" s="28"/>
      <c r="J5" s="28"/>
      <c r="K5" s="28"/>
    </row>
    <row r="6" spans="1:11" x14ac:dyDescent="0.25">
      <c r="A6" s="78"/>
      <c r="B6" s="37" t="s">
        <v>10</v>
      </c>
      <c r="C6" s="6" t="s">
        <v>11</v>
      </c>
      <c r="D6" s="7">
        <f>1+D5/2/(1-D5)</f>
        <v>1.75</v>
      </c>
      <c r="E6" s="6" t="s">
        <v>12</v>
      </c>
      <c r="F6" s="28"/>
      <c r="G6" s="28"/>
      <c r="H6" s="28"/>
      <c r="I6" s="28"/>
      <c r="J6" s="28"/>
      <c r="K6" s="28"/>
    </row>
    <row r="7" spans="1:11" x14ac:dyDescent="0.25">
      <c r="A7" s="79" t="s">
        <v>13</v>
      </c>
      <c r="B7" s="39" t="s">
        <v>14</v>
      </c>
      <c r="C7" s="39" t="s">
        <v>17</v>
      </c>
      <c r="D7" s="40">
        <v>47.78</v>
      </c>
      <c r="E7" s="39"/>
      <c r="F7" s="28"/>
      <c r="G7" s="28"/>
      <c r="H7" s="28"/>
      <c r="I7" s="28"/>
      <c r="J7" s="28"/>
      <c r="K7" s="28"/>
    </row>
    <row r="8" spans="1:11" x14ac:dyDescent="0.25">
      <c r="A8" s="80"/>
      <c r="B8" s="37" t="s">
        <v>15</v>
      </c>
      <c r="C8" s="37" t="s">
        <v>19</v>
      </c>
      <c r="D8" s="38">
        <v>3</v>
      </c>
      <c r="E8" s="37" t="s">
        <v>20</v>
      </c>
      <c r="F8" s="28"/>
      <c r="G8" s="28"/>
      <c r="H8" s="28"/>
      <c r="I8" s="28"/>
      <c r="J8" s="28"/>
      <c r="K8" s="28"/>
    </row>
    <row r="9" spans="1:11" x14ac:dyDescent="0.25">
      <c r="A9" s="80"/>
      <c r="B9" s="37" t="s">
        <v>16</v>
      </c>
      <c r="C9" s="37" t="s">
        <v>22</v>
      </c>
      <c r="D9" s="38">
        <v>17</v>
      </c>
      <c r="E9" s="30"/>
      <c r="F9" s="28"/>
      <c r="G9" s="28"/>
      <c r="H9" s="28"/>
      <c r="I9" s="28"/>
      <c r="J9" s="28"/>
      <c r="K9" s="28"/>
    </row>
    <row r="10" spans="1:11" x14ac:dyDescent="0.25">
      <c r="A10" s="81"/>
      <c r="B10" s="41" t="s">
        <v>18</v>
      </c>
      <c r="C10" s="41" t="s">
        <v>24</v>
      </c>
      <c r="D10" s="42">
        <f>D7-D8+D9</f>
        <v>61.78</v>
      </c>
      <c r="E10" s="41" t="s">
        <v>98</v>
      </c>
      <c r="F10" s="28"/>
      <c r="G10" s="28"/>
      <c r="H10" s="28"/>
      <c r="I10" s="28"/>
      <c r="J10" s="28"/>
      <c r="K10" s="28"/>
    </row>
    <row r="11" spans="1:11" x14ac:dyDescent="0.25">
      <c r="A11" s="82" t="s">
        <v>25</v>
      </c>
      <c r="B11" s="32" t="s">
        <v>21</v>
      </c>
      <c r="C11" s="9" t="s">
        <v>27</v>
      </c>
      <c r="D11" s="10">
        <v>8.9</v>
      </c>
      <c r="E11" s="43"/>
      <c r="F11" s="28"/>
      <c r="G11" s="28"/>
      <c r="H11" s="28"/>
      <c r="I11" s="28"/>
      <c r="J11" s="28"/>
      <c r="K11" s="28"/>
    </row>
    <row r="12" spans="1:11" x14ac:dyDescent="0.25">
      <c r="A12" s="83"/>
      <c r="B12" s="30" t="s">
        <v>23</v>
      </c>
      <c r="C12" s="3" t="s">
        <v>29</v>
      </c>
      <c r="D12" s="11">
        <f>D11*D4</f>
        <v>7.120000000000001</v>
      </c>
      <c r="E12" s="44"/>
      <c r="F12" s="28"/>
      <c r="G12" s="28"/>
      <c r="H12" s="28"/>
      <c r="I12" s="28"/>
      <c r="J12" s="28"/>
      <c r="K12" s="28"/>
    </row>
    <row r="13" spans="1:11" ht="15" customHeight="1" x14ac:dyDescent="0.25">
      <c r="A13" s="83"/>
      <c r="B13" s="30" t="s">
        <v>26</v>
      </c>
      <c r="C13" s="3" t="s">
        <v>31</v>
      </c>
      <c r="D13" s="11">
        <f>IF(D12*D6/D2&lt;3.6696,D12*D6,"NO ALCANZABLE")</f>
        <v>12.46</v>
      </c>
      <c r="E13" s="44"/>
      <c r="F13" s="28"/>
      <c r="G13" s="28"/>
      <c r="H13" s="28"/>
      <c r="I13" s="28"/>
      <c r="J13" s="28"/>
      <c r="K13" s="28"/>
    </row>
    <row r="14" spans="1:11" x14ac:dyDescent="0.25">
      <c r="A14" s="83"/>
      <c r="B14" s="30" t="s">
        <v>28</v>
      </c>
      <c r="C14" s="30" t="s">
        <v>99</v>
      </c>
      <c r="D14" s="33">
        <v>0.6</v>
      </c>
      <c r="E14" s="30"/>
      <c r="F14" s="28"/>
      <c r="G14" s="28"/>
      <c r="H14" s="28"/>
      <c r="I14" s="28"/>
      <c r="J14" s="28"/>
      <c r="K14" s="28"/>
    </row>
    <row r="15" spans="1:11" x14ac:dyDescent="0.25">
      <c r="A15" s="83"/>
      <c r="B15" s="30" t="s">
        <v>30</v>
      </c>
      <c r="C15" s="30" t="s">
        <v>100</v>
      </c>
      <c r="D15" s="33">
        <v>1</v>
      </c>
      <c r="E15" s="30"/>
      <c r="F15" s="28"/>
      <c r="G15" s="28"/>
      <c r="H15" s="28"/>
      <c r="I15" s="28"/>
      <c r="J15" s="28"/>
      <c r="K15" s="28"/>
    </row>
    <row r="16" spans="1:11" x14ac:dyDescent="0.25">
      <c r="A16" s="84"/>
      <c r="B16" s="41" t="s">
        <v>32</v>
      </c>
      <c r="C16" s="41" t="s">
        <v>101</v>
      </c>
      <c r="D16" s="34">
        <f>10*LOG10((2^(D13/D2/D14)-1)*D15)</f>
        <v>5.0762848438233501</v>
      </c>
      <c r="E16" s="41" t="s">
        <v>102</v>
      </c>
      <c r="F16" s="28"/>
      <c r="G16" s="28"/>
      <c r="H16" s="28"/>
      <c r="I16" s="28"/>
      <c r="J16" s="28"/>
      <c r="K16" s="28"/>
    </row>
    <row r="17" spans="1:11" x14ac:dyDescent="0.25">
      <c r="A17" s="85" t="s">
        <v>34</v>
      </c>
      <c r="B17" s="39" t="s">
        <v>33</v>
      </c>
      <c r="C17" s="39" t="s">
        <v>36</v>
      </c>
      <c r="D17" s="40">
        <v>7</v>
      </c>
      <c r="E17" s="39" t="s">
        <v>37</v>
      </c>
      <c r="F17" s="28"/>
      <c r="G17" s="28"/>
      <c r="H17" s="28"/>
      <c r="I17" s="28"/>
      <c r="J17" s="28"/>
      <c r="K17" s="28"/>
    </row>
    <row r="18" spans="1:11" x14ac:dyDescent="0.25">
      <c r="A18" s="86"/>
      <c r="B18" s="37" t="s">
        <v>35</v>
      </c>
      <c r="C18" s="37" t="s">
        <v>39</v>
      </c>
      <c r="D18" s="45">
        <f>-114+10*LOG10(D3*0.18)+D17</f>
        <v>-97.457574905606748</v>
      </c>
      <c r="E18" s="37" t="s">
        <v>103</v>
      </c>
      <c r="F18" s="28"/>
      <c r="G18" s="28"/>
      <c r="H18" s="28"/>
      <c r="I18" s="28"/>
      <c r="J18" s="28"/>
      <c r="K18" s="28"/>
    </row>
    <row r="19" spans="1:11" x14ac:dyDescent="0.25">
      <c r="A19" s="86"/>
      <c r="B19" s="37" t="s">
        <v>38</v>
      </c>
      <c r="C19" s="37" t="s">
        <v>41</v>
      </c>
      <c r="D19" s="38">
        <v>2</v>
      </c>
      <c r="E19" s="30"/>
      <c r="F19" s="28"/>
      <c r="G19" s="28"/>
      <c r="H19" s="28"/>
      <c r="I19" s="28"/>
      <c r="J19" s="28"/>
      <c r="K19" s="28"/>
    </row>
    <row r="20" spans="1:11" x14ac:dyDescent="0.25">
      <c r="A20" s="86"/>
      <c r="B20" s="37" t="s">
        <v>40</v>
      </c>
      <c r="C20" s="37" t="s">
        <v>44</v>
      </c>
      <c r="D20" s="46">
        <f>D16+D18+D19</f>
        <v>-90.381290061783403</v>
      </c>
      <c r="E20" s="37" t="s">
        <v>104</v>
      </c>
      <c r="F20" s="28"/>
      <c r="G20" s="28"/>
      <c r="H20" s="28"/>
      <c r="I20" s="28"/>
      <c r="J20" s="28"/>
      <c r="K20" s="28"/>
    </row>
    <row r="21" spans="1:11" x14ac:dyDescent="0.25">
      <c r="A21" s="86"/>
      <c r="B21" s="37" t="s">
        <v>42</v>
      </c>
      <c r="C21" s="1" t="s">
        <v>46</v>
      </c>
      <c r="D21" s="15">
        <v>0.95</v>
      </c>
      <c r="E21" s="37"/>
      <c r="F21" s="28"/>
      <c r="G21" s="28"/>
      <c r="H21" s="28"/>
      <c r="I21" s="28"/>
      <c r="J21" s="28"/>
      <c r="K21" s="28"/>
    </row>
    <row r="22" spans="1:11" x14ac:dyDescent="0.25">
      <c r="A22" s="86"/>
      <c r="B22" s="37" t="s">
        <v>43</v>
      </c>
      <c r="C22" s="1" t="s">
        <v>48</v>
      </c>
      <c r="D22" s="2">
        <v>8</v>
      </c>
      <c r="E22" s="37"/>
      <c r="F22" s="28"/>
      <c r="G22" s="28"/>
      <c r="H22" s="28"/>
      <c r="I22" s="28"/>
      <c r="J22" s="28"/>
      <c r="K22" s="28"/>
    </row>
    <row r="23" spans="1:11" x14ac:dyDescent="0.25">
      <c r="A23" s="86"/>
      <c r="B23" s="37" t="s">
        <v>45</v>
      </c>
      <c r="C23" s="37" t="s">
        <v>50</v>
      </c>
      <c r="D23" s="46">
        <f>NORMINV(D21,0,D22)</f>
        <v>13.158829015611772</v>
      </c>
      <c r="E23" s="37"/>
      <c r="F23" s="28"/>
      <c r="G23" s="28"/>
      <c r="H23" s="28"/>
      <c r="I23" s="28"/>
      <c r="J23" s="28"/>
      <c r="K23" s="28"/>
    </row>
    <row r="24" spans="1:11" x14ac:dyDescent="0.25">
      <c r="A24" s="86"/>
      <c r="B24" s="37" t="s">
        <v>47</v>
      </c>
      <c r="C24" s="37" t="s">
        <v>52</v>
      </c>
      <c r="D24" s="45">
        <f>D20+D23</f>
        <v>-77.222461046171631</v>
      </c>
      <c r="E24" s="37" t="s">
        <v>105</v>
      </c>
      <c r="F24" s="28"/>
      <c r="G24" s="28"/>
      <c r="H24" s="28"/>
      <c r="I24" s="28"/>
      <c r="J24" s="28"/>
      <c r="K24" s="28"/>
    </row>
    <row r="25" spans="1:11" x14ac:dyDescent="0.25">
      <c r="A25" s="86"/>
      <c r="B25" s="47" t="s">
        <v>49</v>
      </c>
      <c r="C25" s="37" t="s">
        <v>54</v>
      </c>
      <c r="D25" s="38">
        <v>13</v>
      </c>
      <c r="E25" s="1" t="s">
        <v>126</v>
      </c>
      <c r="F25" s="28"/>
      <c r="G25" s="28"/>
      <c r="H25" s="28"/>
      <c r="I25" s="28"/>
      <c r="J25" s="28"/>
      <c r="K25" s="28"/>
    </row>
    <row r="26" spans="1:11" x14ac:dyDescent="0.25">
      <c r="A26" s="86"/>
      <c r="B26" s="37" t="s">
        <v>51</v>
      </c>
      <c r="C26" s="37" t="s">
        <v>106</v>
      </c>
      <c r="D26" s="45">
        <f>D24-D25</f>
        <v>-90.222461046171631</v>
      </c>
      <c r="E26" s="37"/>
      <c r="F26" s="28"/>
      <c r="G26" s="28"/>
      <c r="H26" s="28"/>
      <c r="I26" s="28"/>
      <c r="J26" s="28"/>
      <c r="K26" s="28"/>
    </row>
    <row r="27" spans="1:11" x14ac:dyDescent="0.25">
      <c r="A27" s="86"/>
      <c r="B27" s="37" t="s">
        <v>53</v>
      </c>
      <c r="C27" s="37" t="s">
        <v>56</v>
      </c>
      <c r="D27" s="45">
        <f>D10-D26</f>
        <v>152.00246104617162</v>
      </c>
      <c r="E27" s="37" t="s">
        <v>107</v>
      </c>
      <c r="F27" s="28"/>
      <c r="G27" s="28"/>
      <c r="H27" s="28"/>
      <c r="I27" s="28"/>
      <c r="J27" s="28"/>
      <c r="K27" s="28"/>
    </row>
    <row r="28" spans="1:11" x14ac:dyDescent="0.25">
      <c r="A28" s="86"/>
      <c r="B28" s="37" t="s">
        <v>55</v>
      </c>
      <c r="C28" s="37" t="s">
        <v>58</v>
      </c>
      <c r="D28" s="38">
        <v>0</v>
      </c>
      <c r="E28" s="44" t="s">
        <v>108</v>
      </c>
      <c r="F28" s="28"/>
      <c r="G28" s="28"/>
      <c r="H28" s="28"/>
      <c r="I28" s="28"/>
      <c r="J28" s="28"/>
      <c r="K28" s="28"/>
    </row>
    <row r="29" spans="1:11" x14ac:dyDescent="0.25">
      <c r="A29" s="86"/>
      <c r="B29" s="37" t="s">
        <v>57</v>
      </c>
      <c r="C29" s="29" t="s">
        <v>60</v>
      </c>
      <c r="D29" s="48">
        <f>D26+D28</f>
        <v>-90.222461046171631</v>
      </c>
      <c r="E29" s="44" t="s">
        <v>109</v>
      </c>
      <c r="F29" s="28"/>
      <c r="G29" s="28"/>
      <c r="H29" s="28"/>
      <c r="I29" s="28"/>
      <c r="J29" s="28"/>
      <c r="K29" s="28"/>
    </row>
    <row r="30" spans="1:11" x14ac:dyDescent="0.25">
      <c r="A30" s="87"/>
      <c r="B30" s="41" t="s">
        <v>59</v>
      </c>
      <c r="C30" s="41" t="s">
        <v>62</v>
      </c>
      <c r="D30" s="49">
        <f>D27-D28</f>
        <v>152.00246104617162</v>
      </c>
      <c r="E30" s="41" t="s">
        <v>110</v>
      </c>
      <c r="F30" s="28"/>
      <c r="G30" s="28"/>
      <c r="H30" s="28"/>
      <c r="I30" s="28"/>
      <c r="J30" s="28"/>
      <c r="K30" s="28"/>
    </row>
    <row r="31" spans="1:11" x14ac:dyDescent="0.25">
      <c r="A31" s="88" t="s">
        <v>63</v>
      </c>
      <c r="B31" s="12" t="s">
        <v>61</v>
      </c>
      <c r="C31" s="39" t="s">
        <v>65</v>
      </c>
      <c r="D31" s="40">
        <v>35</v>
      </c>
      <c r="E31" s="32"/>
      <c r="F31" s="28"/>
      <c r="G31" s="28"/>
      <c r="H31" s="28"/>
      <c r="I31" s="28"/>
      <c r="J31" s="28"/>
      <c r="K31" s="28"/>
    </row>
    <row r="32" spans="1:11" ht="15" customHeight="1" x14ac:dyDescent="0.25">
      <c r="A32" s="89"/>
      <c r="B32" s="1" t="s">
        <v>64</v>
      </c>
      <c r="C32" s="37" t="s">
        <v>67</v>
      </c>
      <c r="D32" s="38">
        <v>6</v>
      </c>
      <c r="E32" s="30"/>
      <c r="F32" s="28"/>
      <c r="G32" s="28"/>
      <c r="H32" s="28"/>
      <c r="I32" s="28"/>
      <c r="J32" s="28"/>
      <c r="K32" s="28"/>
    </row>
    <row r="33" spans="1:11" x14ac:dyDescent="0.25">
      <c r="A33" s="89"/>
      <c r="B33" s="1" t="s">
        <v>66</v>
      </c>
      <c r="C33" s="37" t="s">
        <v>69</v>
      </c>
      <c r="D33" s="35">
        <f>(1.1*LOG10(D1)-0.7)*D32-(1.56*LOG10(D1)-0.8)</f>
        <v>11.231573534439399</v>
      </c>
      <c r="E33" s="3" t="s">
        <v>111</v>
      </c>
      <c r="F33" s="28"/>
      <c r="G33" s="28"/>
      <c r="H33" s="28"/>
      <c r="I33" s="28"/>
      <c r="J33" s="28"/>
      <c r="K33" s="28"/>
    </row>
    <row r="34" spans="1:11" x14ac:dyDescent="0.25">
      <c r="A34" s="89"/>
      <c r="B34" s="8" t="s">
        <v>68</v>
      </c>
      <c r="C34" s="37" t="s">
        <v>71</v>
      </c>
      <c r="D34" s="50">
        <f>69.55+26.16*LOG10(D1)-13.82*LOG10(D31)-D33</f>
        <v>112.92424015234906</v>
      </c>
      <c r="E34" s="44" t="s">
        <v>112</v>
      </c>
      <c r="F34" s="28"/>
      <c r="G34" s="28"/>
      <c r="H34" s="28"/>
      <c r="I34" s="28"/>
      <c r="J34" s="28"/>
      <c r="K34" s="28"/>
    </row>
    <row r="35" spans="1:11" x14ac:dyDescent="0.25">
      <c r="A35" s="89"/>
      <c r="B35" s="8" t="s">
        <v>70</v>
      </c>
      <c r="C35" s="37" t="s">
        <v>74</v>
      </c>
      <c r="D35" s="50">
        <f>D34-2*(LOG10(D1/28))^2-5.4</f>
        <v>103.28476443338499</v>
      </c>
      <c r="E35" s="37" t="s">
        <v>75</v>
      </c>
      <c r="F35" s="28"/>
      <c r="G35" s="28"/>
      <c r="H35" s="28"/>
      <c r="I35" s="28"/>
      <c r="J35" s="28"/>
      <c r="K35" s="28"/>
    </row>
    <row r="36" spans="1:11" x14ac:dyDescent="0.25">
      <c r="A36" s="90"/>
      <c r="B36" s="6" t="s">
        <v>73</v>
      </c>
      <c r="C36" s="41" t="s">
        <v>77</v>
      </c>
      <c r="D36" s="51">
        <f>44.9-6.55*LOG10(D31)</f>
        <v>34.786354309505697</v>
      </c>
      <c r="E36" s="36" t="s">
        <v>78</v>
      </c>
      <c r="F36" s="28"/>
      <c r="G36" s="28"/>
      <c r="H36" s="28"/>
      <c r="I36" s="28"/>
      <c r="J36" s="28"/>
      <c r="K36" s="28"/>
    </row>
    <row r="37" spans="1:11" x14ac:dyDescent="0.25">
      <c r="A37" s="74" t="s">
        <v>79</v>
      </c>
      <c r="B37" s="19" t="s">
        <v>76</v>
      </c>
      <c r="C37" s="52" t="s">
        <v>81</v>
      </c>
      <c r="D37" s="53">
        <f>1000*10^((D30-D35)/D36)</f>
        <v>25146.813718292047</v>
      </c>
      <c r="E37" s="39" t="s">
        <v>82</v>
      </c>
      <c r="F37" s="28"/>
      <c r="G37" s="28"/>
      <c r="H37" s="28"/>
      <c r="I37" s="28"/>
      <c r="J37" s="28"/>
      <c r="K37" s="28"/>
    </row>
    <row r="38" spans="1:11" ht="15" customHeight="1" x14ac:dyDescent="0.25">
      <c r="A38" s="75"/>
      <c r="B38" s="20" t="s">
        <v>80</v>
      </c>
      <c r="C38" s="54" t="s">
        <v>113</v>
      </c>
      <c r="D38" s="55">
        <f>D29-10*LOG10(D3*12)</f>
        <v>-118.00397355000807</v>
      </c>
      <c r="E38" s="56"/>
      <c r="F38" s="28"/>
      <c r="G38" s="28"/>
      <c r="H38" s="28"/>
      <c r="I38" s="28"/>
      <c r="J38" s="28"/>
      <c r="K38" s="28"/>
    </row>
    <row r="39" spans="1:11" x14ac:dyDescent="0.25">
      <c r="A39" s="75"/>
      <c r="B39" s="54" t="s">
        <v>83</v>
      </c>
      <c r="C39" s="54" t="s">
        <v>114</v>
      </c>
      <c r="D39" s="55">
        <f>10*LOG10(10^(D29/10)+10^((D18+D19)/10))</f>
        <v>-89.084486645344612</v>
      </c>
      <c r="E39" s="56"/>
      <c r="F39" s="28"/>
      <c r="G39" s="28"/>
      <c r="H39" s="28"/>
      <c r="I39" s="28"/>
      <c r="J39" s="28"/>
      <c r="K39" s="28"/>
    </row>
    <row r="40" spans="1:11" x14ac:dyDescent="0.25">
      <c r="A40" s="76"/>
      <c r="B40" s="57" t="s">
        <v>92</v>
      </c>
      <c r="C40" s="57" t="s">
        <v>115</v>
      </c>
      <c r="D40" s="58">
        <f>D38+10*LOG10(D3)-D39</f>
        <v>-11.92978686130327</v>
      </c>
      <c r="E40" s="59"/>
      <c r="F40" s="28"/>
      <c r="G40" s="28"/>
      <c r="H40" s="28"/>
      <c r="I40" s="28"/>
      <c r="J40" s="28"/>
      <c r="K40" s="28"/>
    </row>
  </sheetData>
  <mergeCells count="6">
    <mergeCell ref="A37:A40"/>
    <mergeCell ref="A1:A6"/>
    <mergeCell ref="A7:A10"/>
    <mergeCell ref="A11:A16"/>
    <mergeCell ref="A17:A30"/>
    <mergeCell ref="A31:A36"/>
  </mergeCells>
  <pageMargins left="0.7" right="0.7" top="0.75" bottom="0.75" header="0.3" footer="0.3"/>
  <pageSetup paperSize="9" scale="82" orientation="landscape" r:id="rId1"/>
  <headerFooter>
    <oddHeader>&amp;CBalance de enlace 800MHz Suburbano con antena externa (CPE)</oddHeader>
    <oddFooter>&amp;CPágina 3 del modelo de cálculo del enlace descendente LTE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0"/>
  <sheetViews>
    <sheetView showRowColHeaders="0" view="pageLayout" zoomScale="85" zoomScaleNormal="100" zoomScalePageLayoutView="85" workbookViewId="0">
      <selection sqref="A1:A6"/>
    </sheetView>
  </sheetViews>
  <sheetFormatPr baseColWidth="10" defaultRowHeight="15" x14ac:dyDescent="0.25"/>
  <cols>
    <col min="1" max="1" width="13.42578125" customWidth="1"/>
    <col min="2" max="2" width="4.140625" bestFit="1" customWidth="1"/>
    <col min="3" max="3" width="49.42578125" customWidth="1"/>
  </cols>
  <sheetData>
    <row r="1" spans="1:11" ht="15" customHeight="1" x14ac:dyDescent="0.25">
      <c r="A1" s="77" t="s">
        <v>0</v>
      </c>
      <c r="B1" s="37" t="s">
        <v>1</v>
      </c>
      <c r="C1" s="37" t="s">
        <v>2</v>
      </c>
      <c r="D1" s="38">
        <v>800</v>
      </c>
      <c r="E1" s="30"/>
      <c r="F1" s="28"/>
      <c r="G1" s="28"/>
      <c r="H1" s="28"/>
      <c r="I1" s="28"/>
      <c r="J1" s="28"/>
      <c r="K1" s="28"/>
    </row>
    <row r="2" spans="1:11" x14ac:dyDescent="0.25">
      <c r="A2" s="77"/>
      <c r="B2" s="37" t="s">
        <v>3</v>
      </c>
      <c r="C2" s="37" t="s">
        <v>4</v>
      </c>
      <c r="D2" s="38">
        <v>10</v>
      </c>
      <c r="E2" s="30"/>
      <c r="F2" s="28"/>
      <c r="G2" s="28"/>
      <c r="H2" s="28"/>
      <c r="I2" s="28"/>
      <c r="J2" s="28"/>
      <c r="K2" s="28"/>
    </row>
    <row r="3" spans="1:11" x14ac:dyDescent="0.25">
      <c r="A3" s="77"/>
      <c r="B3" s="28" t="s">
        <v>5</v>
      </c>
      <c r="C3" s="37" t="s">
        <v>95</v>
      </c>
      <c r="D3" s="37">
        <f>D2*0.9/0.18</f>
        <v>50</v>
      </c>
      <c r="E3" s="31"/>
      <c r="F3" s="28"/>
      <c r="G3" s="28"/>
      <c r="H3" s="28"/>
      <c r="I3" s="28"/>
      <c r="J3" s="28"/>
      <c r="K3" s="28"/>
    </row>
    <row r="4" spans="1:11" x14ac:dyDescent="0.25">
      <c r="A4" s="77"/>
      <c r="B4" s="37" t="s">
        <v>6</v>
      </c>
      <c r="C4" s="1" t="s">
        <v>7</v>
      </c>
      <c r="D4" s="4">
        <v>0.8</v>
      </c>
      <c r="E4" s="3" t="s">
        <v>8</v>
      </c>
      <c r="F4" s="28"/>
      <c r="G4" s="28"/>
      <c r="H4" s="28"/>
      <c r="I4" s="28"/>
      <c r="J4" s="28"/>
      <c r="K4" s="28"/>
    </row>
    <row r="5" spans="1:11" x14ac:dyDescent="0.25">
      <c r="A5" s="77"/>
      <c r="B5" s="37" t="s">
        <v>9</v>
      </c>
      <c r="C5" s="1" t="s">
        <v>96</v>
      </c>
      <c r="D5" s="4">
        <v>0.6</v>
      </c>
      <c r="E5" s="3" t="s">
        <v>97</v>
      </c>
      <c r="F5" s="28"/>
      <c r="G5" s="28"/>
      <c r="H5" s="28"/>
      <c r="I5" s="28"/>
      <c r="J5" s="28"/>
      <c r="K5" s="28"/>
    </row>
    <row r="6" spans="1:11" x14ac:dyDescent="0.25">
      <c r="A6" s="78"/>
      <c r="B6" s="37" t="s">
        <v>10</v>
      </c>
      <c r="C6" s="6" t="s">
        <v>11</v>
      </c>
      <c r="D6" s="7">
        <f>1+D5/2/(1-D5)</f>
        <v>1.75</v>
      </c>
      <c r="E6" s="6" t="s">
        <v>12</v>
      </c>
      <c r="F6" s="28"/>
      <c r="G6" s="28"/>
      <c r="H6" s="28"/>
      <c r="I6" s="28"/>
      <c r="J6" s="28"/>
      <c r="K6" s="28"/>
    </row>
    <row r="7" spans="1:11" x14ac:dyDescent="0.25">
      <c r="A7" s="79" t="s">
        <v>13</v>
      </c>
      <c r="B7" s="39" t="s">
        <v>14</v>
      </c>
      <c r="C7" s="39" t="s">
        <v>17</v>
      </c>
      <c r="D7" s="40">
        <v>47.78</v>
      </c>
      <c r="E7" s="39"/>
      <c r="F7" s="28"/>
      <c r="G7" s="28"/>
      <c r="H7" s="28"/>
      <c r="I7" s="28"/>
      <c r="J7" s="28"/>
      <c r="K7" s="28"/>
    </row>
    <row r="8" spans="1:11" x14ac:dyDescent="0.25">
      <c r="A8" s="80"/>
      <c r="B8" s="37" t="s">
        <v>15</v>
      </c>
      <c r="C8" s="37" t="s">
        <v>19</v>
      </c>
      <c r="D8" s="38">
        <v>3</v>
      </c>
      <c r="E8" s="37" t="s">
        <v>20</v>
      </c>
      <c r="F8" s="28"/>
      <c r="G8" s="28"/>
      <c r="H8" s="28"/>
      <c r="I8" s="28"/>
      <c r="J8" s="28"/>
      <c r="K8" s="28"/>
    </row>
    <row r="9" spans="1:11" x14ac:dyDescent="0.25">
      <c r="A9" s="80"/>
      <c r="B9" s="37" t="s">
        <v>16</v>
      </c>
      <c r="C9" s="37" t="s">
        <v>22</v>
      </c>
      <c r="D9" s="38">
        <v>17</v>
      </c>
      <c r="E9" s="30"/>
      <c r="F9" s="28"/>
      <c r="G9" s="28"/>
      <c r="H9" s="28"/>
      <c r="I9" s="28"/>
      <c r="J9" s="28"/>
      <c r="K9" s="28"/>
    </row>
    <row r="10" spans="1:11" x14ac:dyDescent="0.25">
      <c r="A10" s="81"/>
      <c r="B10" s="41" t="s">
        <v>18</v>
      </c>
      <c r="C10" s="41" t="s">
        <v>24</v>
      </c>
      <c r="D10" s="42">
        <f>D7-D8+D9</f>
        <v>61.78</v>
      </c>
      <c r="E10" s="41" t="s">
        <v>98</v>
      </c>
      <c r="F10" s="28"/>
      <c r="G10" s="28"/>
      <c r="H10" s="28"/>
      <c r="I10" s="28"/>
      <c r="J10" s="28"/>
      <c r="K10" s="28"/>
    </row>
    <row r="11" spans="1:11" ht="30" x14ac:dyDescent="0.25">
      <c r="A11" s="27" t="s">
        <v>84</v>
      </c>
      <c r="B11" s="69" t="s">
        <v>21</v>
      </c>
      <c r="C11" s="69" t="s">
        <v>113</v>
      </c>
      <c r="D11" s="70">
        <v>-118</v>
      </c>
      <c r="E11" s="41"/>
      <c r="F11" s="28"/>
      <c r="G11" s="28"/>
      <c r="H11" s="28"/>
      <c r="I11" s="28"/>
      <c r="J11" s="28"/>
      <c r="K11" s="28"/>
    </row>
    <row r="12" spans="1:11" x14ac:dyDescent="0.25">
      <c r="A12" s="85" t="s">
        <v>34</v>
      </c>
      <c r="B12" s="1" t="s">
        <v>23</v>
      </c>
      <c r="C12" s="1" t="s">
        <v>62</v>
      </c>
      <c r="D12" s="13">
        <f>D7-D8+D9-(D11+10*LOG10(D3*12))</f>
        <v>151.99848749616356</v>
      </c>
      <c r="E12" s="1" t="s">
        <v>116</v>
      </c>
      <c r="F12" s="28"/>
      <c r="G12" s="28"/>
      <c r="H12" s="28"/>
      <c r="I12" s="28"/>
      <c r="J12" s="28"/>
      <c r="K12" s="28"/>
    </row>
    <row r="13" spans="1:11" ht="15" customHeight="1" x14ac:dyDescent="0.25">
      <c r="A13" s="86"/>
      <c r="B13" s="1" t="s">
        <v>26</v>
      </c>
      <c r="C13" s="1" t="s">
        <v>58</v>
      </c>
      <c r="D13" s="2">
        <v>0</v>
      </c>
      <c r="E13" s="44" t="s">
        <v>108</v>
      </c>
      <c r="F13" s="28"/>
      <c r="G13" s="28"/>
      <c r="H13" s="28"/>
      <c r="I13" s="28"/>
      <c r="J13" s="28"/>
      <c r="K13" s="28"/>
    </row>
    <row r="14" spans="1:11" x14ac:dyDescent="0.25">
      <c r="A14" s="86"/>
      <c r="B14" s="1" t="s">
        <v>28</v>
      </c>
      <c r="C14" s="1" t="s">
        <v>85</v>
      </c>
      <c r="D14" s="13">
        <f>D12+D13</f>
        <v>151.99848749616356</v>
      </c>
      <c r="E14" s="1" t="s">
        <v>117</v>
      </c>
      <c r="F14" s="28"/>
      <c r="G14" s="28"/>
      <c r="H14" s="28"/>
      <c r="I14" s="28"/>
      <c r="J14" s="28"/>
      <c r="K14" s="28"/>
    </row>
    <row r="15" spans="1:11" x14ac:dyDescent="0.25">
      <c r="A15" s="86"/>
      <c r="B15" s="1" t="s">
        <v>30</v>
      </c>
      <c r="C15" s="1" t="s">
        <v>86</v>
      </c>
      <c r="D15" s="17">
        <f>D10-D12</f>
        <v>-90.218487496163561</v>
      </c>
      <c r="E15" s="3" t="s">
        <v>118</v>
      </c>
      <c r="F15" s="28"/>
      <c r="G15" s="28"/>
      <c r="H15" s="28"/>
      <c r="I15" s="28"/>
      <c r="J15" s="28"/>
      <c r="K15" s="28"/>
    </row>
    <row r="16" spans="1:11" x14ac:dyDescent="0.25">
      <c r="A16" s="86"/>
      <c r="B16" s="1" t="s">
        <v>32</v>
      </c>
      <c r="C16" s="1" t="s">
        <v>87</v>
      </c>
      <c r="D16" s="13">
        <f>D15-D13</f>
        <v>-90.218487496163561</v>
      </c>
      <c r="E16" s="1" t="s">
        <v>119</v>
      </c>
      <c r="F16" s="28"/>
      <c r="G16" s="28"/>
      <c r="H16" s="28"/>
      <c r="I16" s="28"/>
      <c r="J16" s="28"/>
      <c r="K16" s="28"/>
    </row>
    <row r="17" spans="1:11" x14ac:dyDescent="0.25">
      <c r="A17" s="86"/>
      <c r="B17" s="1" t="s">
        <v>33</v>
      </c>
      <c r="C17" s="1" t="s">
        <v>54</v>
      </c>
      <c r="D17" s="2">
        <v>13</v>
      </c>
      <c r="E17" s="1" t="s">
        <v>127</v>
      </c>
      <c r="F17" s="28"/>
      <c r="G17" s="28"/>
      <c r="H17" s="28"/>
      <c r="I17" s="28"/>
      <c r="J17" s="28"/>
      <c r="K17" s="28"/>
    </row>
    <row r="18" spans="1:11" x14ac:dyDescent="0.25">
      <c r="A18" s="86"/>
      <c r="B18" s="8" t="s">
        <v>35</v>
      </c>
      <c r="C18" s="1" t="s">
        <v>52</v>
      </c>
      <c r="D18" s="24">
        <f>D16+D17</f>
        <v>-77.218487496163561</v>
      </c>
      <c r="E18" s="8" t="s">
        <v>120</v>
      </c>
      <c r="F18" s="28"/>
      <c r="G18" s="28"/>
      <c r="H18" s="28"/>
      <c r="I18" s="28"/>
      <c r="J18" s="28"/>
      <c r="K18" s="28"/>
    </row>
    <row r="19" spans="1:11" x14ac:dyDescent="0.25">
      <c r="A19" s="86"/>
      <c r="B19" s="8" t="s">
        <v>38</v>
      </c>
      <c r="C19" s="1" t="s">
        <v>46</v>
      </c>
      <c r="D19" s="15">
        <v>0.95</v>
      </c>
      <c r="E19" s="8"/>
      <c r="F19" s="28"/>
      <c r="G19" s="28"/>
      <c r="H19" s="28"/>
      <c r="I19" s="28"/>
      <c r="J19" s="28"/>
      <c r="K19" s="28"/>
    </row>
    <row r="20" spans="1:11" x14ac:dyDescent="0.25">
      <c r="A20" s="86"/>
      <c r="B20" s="8" t="s">
        <v>40</v>
      </c>
      <c r="C20" s="1" t="s">
        <v>48</v>
      </c>
      <c r="D20" s="2">
        <v>8</v>
      </c>
      <c r="E20" s="8"/>
      <c r="F20" s="28"/>
      <c r="G20" s="28"/>
      <c r="H20" s="28"/>
      <c r="I20" s="28"/>
      <c r="J20" s="28"/>
      <c r="K20" s="28"/>
    </row>
    <row r="21" spans="1:11" x14ac:dyDescent="0.25">
      <c r="A21" s="86"/>
      <c r="B21" s="1" t="s">
        <v>42</v>
      </c>
      <c r="C21" s="1" t="s">
        <v>50</v>
      </c>
      <c r="D21" s="16">
        <f>NORMINV(D19,0,D20)</f>
        <v>13.158829015611772</v>
      </c>
      <c r="E21" s="1" t="s">
        <v>121</v>
      </c>
      <c r="F21" s="28"/>
      <c r="G21" s="28"/>
      <c r="H21" s="28"/>
      <c r="I21" s="28"/>
      <c r="J21" s="28"/>
      <c r="K21" s="28"/>
    </row>
    <row r="22" spans="1:11" x14ac:dyDescent="0.25">
      <c r="A22" s="86"/>
      <c r="B22" s="1" t="s">
        <v>43</v>
      </c>
      <c r="C22" s="1" t="s">
        <v>88</v>
      </c>
      <c r="D22" s="13">
        <f>D18-D21</f>
        <v>-90.377316511775334</v>
      </c>
      <c r="E22" s="8" t="s">
        <v>122</v>
      </c>
      <c r="F22" s="28"/>
      <c r="G22" s="28"/>
      <c r="H22" s="28"/>
      <c r="I22" s="28"/>
      <c r="J22" s="28"/>
      <c r="K22" s="28"/>
    </row>
    <row r="23" spans="1:11" x14ac:dyDescent="0.25">
      <c r="A23" s="86"/>
      <c r="B23" s="1" t="s">
        <v>45</v>
      </c>
      <c r="C23" s="1" t="s">
        <v>36</v>
      </c>
      <c r="D23" s="14">
        <v>7</v>
      </c>
      <c r="E23" s="1" t="s">
        <v>37</v>
      </c>
      <c r="F23" s="28"/>
      <c r="G23" s="28"/>
      <c r="H23" s="28"/>
      <c r="I23" s="28"/>
      <c r="J23" s="28"/>
      <c r="K23" s="28"/>
    </row>
    <row r="24" spans="1:11" x14ac:dyDescent="0.25">
      <c r="A24" s="86"/>
      <c r="B24" s="5" t="s">
        <v>47</v>
      </c>
      <c r="C24" s="1" t="s">
        <v>39</v>
      </c>
      <c r="D24" s="45">
        <f>-114+10*LOG10(D3*0.18)+D23</f>
        <v>-97.457574905606748</v>
      </c>
      <c r="E24" s="37" t="s">
        <v>123</v>
      </c>
      <c r="F24" s="28"/>
      <c r="G24" s="28"/>
      <c r="H24" s="28"/>
      <c r="I24" s="28"/>
      <c r="J24" s="28"/>
      <c r="K24" s="28"/>
    </row>
    <row r="25" spans="1:11" x14ac:dyDescent="0.25">
      <c r="A25" s="87"/>
      <c r="B25" s="6" t="s">
        <v>49</v>
      </c>
      <c r="C25" s="6" t="s">
        <v>41</v>
      </c>
      <c r="D25" s="25">
        <v>2</v>
      </c>
      <c r="E25" s="18"/>
      <c r="F25" s="28"/>
      <c r="G25" s="28"/>
      <c r="H25" s="28"/>
      <c r="I25" s="28"/>
      <c r="J25" s="28"/>
      <c r="K25" s="28"/>
    </row>
    <row r="26" spans="1:11" x14ac:dyDescent="0.25">
      <c r="A26" s="82" t="s">
        <v>25</v>
      </c>
      <c r="B26" s="37" t="s">
        <v>51</v>
      </c>
      <c r="C26" s="39" t="s">
        <v>101</v>
      </c>
      <c r="D26" s="11">
        <f>D22-D24-D25</f>
        <v>5.0802583938314143</v>
      </c>
      <c r="E26" s="39" t="s">
        <v>102</v>
      </c>
      <c r="F26" s="28"/>
      <c r="G26" s="28"/>
      <c r="H26" s="28"/>
      <c r="I26" s="28"/>
      <c r="J26" s="28"/>
      <c r="K26" s="28"/>
    </row>
    <row r="27" spans="1:11" x14ac:dyDescent="0.25">
      <c r="A27" s="83"/>
      <c r="B27" s="30" t="s">
        <v>53</v>
      </c>
      <c r="C27" s="30" t="s">
        <v>99</v>
      </c>
      <c r="D27" s="33">
        <v>0.6</v>
      </c>
      <c r="E27" s="30"/>
      <c r="F27" s="28"/>
      <c r="G27" s="28"/>
      <c r="H27" s="28"/>
      <c r="I27" s="28"/>
      <c r="J27" s="28"/>
      <c r="K27" s="28"/>
    </row>
    <row r="28" spans="1:11" x14ac:dyDescent="0.25">
      <c r="A28" s="83"/>
      <c r="B28" s="30" t="s">
        <v>55</v>
      </c>
      <c r="C28" s="30" t="s">
        <v>100</v>
      </c>
      <c r="D28" s="33">
        <v>1</v>
      </c>
      <c r="E28" s="30"/>
      <c r="F28" s="28"/>
      <c r="G28" s="28"/>
      <c r="H28" s="28"/>
      <c r="I28" s="28"/>
      <c r="J28" s="28"/>
      <c r="K28" s="28"/>
    </row>
    <row r="29" spans="1:11" x14ac:dyDescent="0.25">
      <c r="A29" s="84"/>
      <c r="B29" s="30" t="s">
        <v>57</v>
      </c>
      <c r="C29" s="36" t="s">
        <v>89</v>
      </c>
      <c r="D29" s="60">
        <f>D2*MIN(3.6696,D27*LOG(1+10^(D26/10)/D28,2))</f>
        <v>12.466043058194652</v>
      </c>
      <c r="E29" s="61"/>
      <c r="F29" s="28"/>
      <c r="G29" s="28"/>
      <c r="H29" s="28"/>
      <c r="I29" s="28"/>
      <c r="J29" s="28"/>
      <c r="K29" s="28"/>
    </row>
    <row r="30" spans="1:11" x14ac:dyDescent="0.25">
      <c r="A30" s="88" t="s">
        <v>63</v>
      </c>
      <c r="B30" s="12" t="s">
        <v>59</v>
      </c>
      <c r="C30" s="39" t="s">
        <v>65</v>
      </c>
      <c r="D30" s="40">
        <v>35</v>
      </c>
      <c r="E30" s="32"/>
      <c r="F30" s="28"/>
      <c r="G30" s="28"/>
      <c r="H30" s="28"/>
      <c r="I30" s="28"/>
      <c r="J30" s="28"/>
      <c r="K30" s="28"/>
    </row>
    <row r="31" spans="1:11" x14ac:dyDescent="0.25">
      <c r="A31" s="89"/>
      <c r="B31" s="1" t="s">
        <v>61</v>
      </c>
      <c r="C31" s="37" t="s">
        <v>67</v>
      </c>
      <c r="D31" s="38">
        <v>6</v>
      </c>
      <c r="E31" s="30"/>
      <c r="F31" s="28"/>
      <c r="G31" s="28"/>
      <c r="H31" s="28"/>
      <c r="I31" s="28"/>
      <c r="J31" s="28"/>
      <c r="K31" s="28"/>
    </row>
    <row r="32" spans="1:11" ht="15" customHeight="1" x14ac:dyDescent="0.25">
      <c r="A32" s="89"/>
      <c r="B32" s="1" t="s">
        <v>64</v>
      </c>
      <c r="C32" s="37" t="s">
        <v>69</v>
      </c>
      <c r="D32" s="35">
        <f>(1.1*LOG10(D1)-0.7)*D31-(1.56*LOG10(D1)-0.8)</f>
        <v>11.231573534439399</v>
      </c>
      <c r="E32" s="3" t="s">
        <v>124</v>
      </c>
      <c r="F32" s="28"/>
      <c r="G32" s="28"/>
      <c r="H32" s="28"/>
      <c r="I32" s="28"/>
      <c r="J32" s="28"/>
      <c r="K32" s="28"/>
    </row>
    <row r="33" spans="1:11" x14ac:dyDescent="0.25">
      <c r="A33" s="89"/>
      <c r="B33" s="8" t="s">
        <v>66</v>
      </c>
      <c r="C33" s="37" t="s">
        <v>71</v>
      </c>
      <c r="D33" s="50">
        <f>69.55+26.16*LOG10(D1)-13.82*LOG10(D30)-D32</f>
        <v>112.92424015234906</v>
      </c>
      <c r="E33" s="44" t="s">
        <v>112</v>
      </c>
      <c r="F33" s="28"/>
      <c r="G33" s="28"/>
      <c r="H33" s="28"/>
      <c r="I33" s="28"/>
      <c r="J33" s="28"/>
      <c r="K33" s="28"/>
    </row>
    <row r="34" spans="1:11" x14ac:dyDescent="0.25">
      <c r="A34" s="89"/>
      <c r="B34" s="8" t="s">
        <v>68</v>
      </c>
      <c r="C34" s="37" t="s">
        <v>74</v>
      </c>
      <c r="D34" s="50">
        <f>D33-2*(LOG10(D1/28))^2-5.4</f>
        <v>103.28476443338499</v>
      </c>
      <c r="E34" s="37" t="s">
        <v>75</v>
      </c>
      <c r="F34" s="28"/>
      <c r="G34" s="28"/>
      <c r="H34" s="28"/>
      <c r="I34" s="28"/>
      <c r="J34" s="28"/>
      <c r="K34" s="28"/>
    </row>
    <row r="35" spans="1:11" x14ac:dyDescent="0.25">
      <c r="A35" s="90"/>
      <c r="B35" s="6" t="s">
        <v>70</v>
      </c>
      <c r="C35" s="41" t="s">
        <v>77</v>
      </c>
      <c r="D35" s="51">
        <f>44.9-6.55*LOG10(D30)</f>
        <v>34.786354309505697</v>
      </c>
      <c r="E35" s="36" t="s">
        <v>78</v>
      </c>
      <c r="F35" s="28"/>
      <c r="G35" s="28"/>
      <c r="H35" s="28"/>
      <c r="I35" s="28"/>
      <c r="J35" s="28"/>
      <c r="K35" s="28"/>
    </row>
    <row r="36" spans="1:11" x14ac:dyDescent="0.25">
      <c r="A36" s="74" t="s">
        <v>90</v>
      </c>
      <c r="B36" s="19" t="s">
        <v>73</v>
      </c>
      <c r="C36" s="52" t="s">
        <v>81</v>
      </c>
      <c r="D36" s="53">
        <f>1000*10^((D12-D34)/D35)</f>
        <v>25140.200523607669</v>
      </c>
      <c r="E36" s="39" t="s">
        <v>82</v>
      </c>
      <c r="F36" s="28"/>
      <c r="G36" s="28"/>
      <c r="H36" s="28"/>
      <c r="I36" s="28"/>
      <c r="J36" s="28"/>
      <c r="K36" s="28"/>
    </row>
    <row r="37" spans="1:11" x14ac:dyDescent="0.25">
      <c r="A37" s="75"/>
      <c r="B37" s="20" t="s">
        <v>76</v>
      </c>
      <c r="C37" s="21" t="s">
        <v>91</v>
      </c>
      <c r="D37" s="26">
        <f>D29</f>
        <v>12.466043058194652</v>
      </c>
      <c r="E37" s="56"/>
      <c r="F37" s="28"/>
      <c r="G37" s="28"/>
      <c r="H37" s="28"/>
      <c r="I37" s="28"/>
      <c r="J37" s="28"/>
      <c r="K37" s="28"/>
    </row>
    <row r="38" spans="1:11" ht="15" customHeight="1" x14ac:dyDescent="0.25">
      <c r="A38" s="75"/>
      <c r="B38" s="54" t="s">
        <v>80</v>
      </c>
      <c r="C38" s="21" t="s">
        <v>93</v>
      </c>
      <c r="D38" s="26">
        <f>D37/D6</f>
        <v>7.1234531761112292</v>
      </c>
      <c r="E38" s="56"/>
      <c r="F38" s="28"/>
      <c r="G38" s="28"/>
      <c r="H38" s="28"/>
      <c r="I38" s="28"/>
      <c r="J38" s="28"/>
      <c r="K38" s="28"/>
    </row>
    <row r="39" spans="1:11" x14ac:dyDescent="0.25">
      <c r="A39" s="76"/>
      <c r="B39" s="57" t="s">
        <v>83</v>
      </c>
      <c r="C39" s="62" t="s">
        <v>94</v>
      </c>
      <c r="D39" s="63">
        <f>D38/D4</f>
        <v>8.9043164701390367</v>
      </c>
      <c r="E39" s="59"/>
      <c r="F39" s="28"/>
      <c r="G39" s="28"/>
      <c r="H39" s="28"/>
      <c r="I39" s="28"/>
      <c r="J39" s="28"/>
      <c r="K39" s="28"/>
    </row>
    <row r="40" spans="1:11" x14ac:dyDescent="0.25">
      <c r="A40" s="28"/>
      <c r="B40" s="28"/>
      <c r="C40" s="28"/>
      <c r="D40" s="28"/>
      <c r="E40" s="28"/>
      <c r="F40" s="28"/>
      <c r="G40" s="28"/>
      <c r="H40" s="28"/>
      <c r="I40" s="28"/>
      <c r="J40" s="28"/>
      <c r="K40" s="28"/>
    </row>
  </sheetData>
  <mergeCells count="6">
    <mergeCell ref="A36:A39"/>
    <mergeCell ref="A1:A6"/>
    <mergeCell ref="A7:A10"/>
    <mergeCell ref="A12:A25"/>
    <mergeCell ref="A26:A29"/>
    <mergeCell ref="A30:A35"/>
  </mergeCells>
  <pageMargins left="0.7" right="0.7" top="0.75" bottom="0.75" header="0.3" footer="0.3"/>
  <pageSetup paperSize="9" scale="82" orientation="landscape" r:id="rId1"/>
  <headerFooter>
    <oddHeader>&amp;CBalance de enlace 800MHz Suburbano con antena externa (CPE) inverso</oddHeader>
    <oddFooter>&amp;CPágina 4 del modelo de cálculo del enlace descendente LTE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0"/>
  <sheetViews>
    <sheetView showRowColHeaders="0" view="pageLayout" zoomScale="85" zoomScaleNormal="100" zoomScalePageLayoutView="85" workbookViewId="0">
      <selection sqref="A1:A6"/>
    </sheetView>
  </sheetViews>
  <sheetFormatPr baseColWidth="10" defaultRowHeight="15" x14ac:dyDescent="0.25"/>
  <cols>
    <col min="1" max="1" width="13.28515625" customWidth="1"/>
    <col min="2" max="2" width="4.140625" bestFit="1" customWidth="1"/>
    <col min="3" max="3" width="51.7109375" bestFit="1" customWidth="1"/>
  </cols>
  <sheetData>
    <row r="1" spans="1:11" ht="15" customHeight="1" x14ac:dyDescent="0.25">
      <c r="A1" s="77" t="s">
        <v>0</v>
      </c>
      <c r="B1" s="37" t="s">
        <v>1</v>
      </c>
      <c r="C1" s="37" t="s">
        <v>2</v>
      </c>
      <c r="D1" s="38">
        <v>1800</v>
      </c>
      <c r="E1" s="44"/>
      <c r="F1" s="28"/>
      <c r="G1" s="28"/>
      <c r="H1" s="28"/>
      <c r="I1" s="28"/>
      <c r="J1" s="28"/>
      <c r="K1" s="28"/>
    </row>
    <row r="2" spans="1:11" x14ac:dyDescent="0.25">
      <c r="A2" s="77"/>
      <c r="B2" s="37" t="s">
        <v>3</v>
      </c>
      <c r="C2" s="37" t="s">
        <v>4</v>
      </c>
      <c r="D2" s="38">
        <v>10</v>
      </c>
      <c r="E2" s="44"/>
      <c r="F2" s="28"/>
      <c r="G2" s="28"/>
      <c r="H2" s="28"/>
      <c r="I2" s="28"/>
      <c r="J2" s="28"/>
      <c r="K2" s="28"/>
    </row>
    <row r="3" spans="1:11" x14ac:dyDescent="0.25">
      <c r="A3" s="77"/>
      <c r="B3" s="47" t="s">
        <v>5</v>
      </c>
      <c r="C3" s="37" t="s">
        <v>95</v>
      </c>
      <c r="D3" s="37">
        <f>D2*0.9/0.18</f>
        <v>50</v>
      </c>
      <c r="E3" s="64"/>
      <c r="F3" s="28"/>
      <c r="G3" s="28"/>
      <c r="H3" s="28"/>
      <c r="I3" s="28"/>
      <c r="J3" s="28"/>
      <c r="K3" s="28"/>
    </row>
    <row r="4" spans="1:11" x14ac:dyDescent="0.25">
      <c r="A4" s="77"/>
      <c r="B4" s="37" t="s">
        <v>6</v>
      </c>
      <c r="C4" s="1" t="s">
        <v>7</v>
      </c>
      <c r="D4" s="4">
        <v>0.8</v>
      </c>
      <c r="E4" s="3" t="s">
        <v>8</v>
      </c>
      <c r="F4" s="28"/>
      <c r="G4" s="28"/>
      <c r="H4" s="28"/>
      <c r="I4" s="28"/>
      <c r="J4" s="28"/>
      <c r="K4" s="28"/>
    </row>
    <row r="5" spans="1:11" x14ac:dyDescent="0.25">
      <c r="A5" s="77"/>
      <c r="B5" s="37" t="s">
        <v>9</v>
      </c>
      <c r="C5" s="1" t="s">
        <v>96</v>
      </c>
      <c r="D5" s="4">
        <v>0.6</v>
      </c>
      <c r="E5" s="3" t="s">
        <v>97</v>
      </c>
      <c r="F5" s="28"/>
      <c r="G5" s="28"/>
      <c r="H5" s="28"/>
      <c r="I5" s="28"/>
      <c r="J5" s="28"/>
      <c r="K5" s="28"/>
    </row>
    <row r="6" spans="1:11" x14ac:dyDescent="0.25">
      <c r="A6" s="78"/>
      <c r="B6" s="37" t="s">
        <v>10</v>
      </c>
      <c r="C6" s="6" t="s">
        <v>11</v>
      </c>
      <c r="D6" s="7">
        <f>1+D5/2/(1-D5)</f>
        <v>1.75</v>
      </c>
      <c r="E6" s="6" t="s">
        <v>12</v>
      </c>
      <c r="F6" s="28"/>
      <c r="G6" s="28"/>
      <c r="H6" s="28"/>
      <c r="I6" s="28"/>
      <c r="J6" s="28"/>
      <c r="K6" s="28"/>
    </row>
    <row r="7" spans="1:11" x14ac:dyDescent="0.25">
      <c r="A7" s="79" t="s">
        <v>13</v>
      </c>
      <c r="B7" s="39" t="s">
        <v>14</v>
      </c>
      <c r="C7" s="39" t="s">
        <v>17</v>
      </c>
      <c r="D7" s="40">
        <v>47.78</v>
      </c>
      <c r="E7" s="39"/>
      <c r="F7" s="28"/>
      <c r="G7" s="28"/>
      <c r="H7" s="28"/>
      <c r="I7" s="28"/>
      <c r="J7" s="28"/>
      <c r="K7" s="28"/>
    </row>
    <row r="8" spans="1:11" x14ac:dyDescent="0.25">
      <c r="A8" s="80"/>
      <c r="B8" s="37" t="s">
        <v>15</v>
      </c>
      <c r="C8" s="37" t="s">
        <v>19</v>
      </c>
      <c r="D8" s="38">
        <v>3</v>
      </c>
      <c r="E8" s="37" t="s">
        <v>20</v>
      </c>
      <c r="F8" s="28"/>
      <c r="G8" s="28"/>
      <c r="H8" s="28"/>
      <c r="I8" s="28"/>
      <c r="J8" s="28"/>
      <c r="K8" s="28"/>
    </row>
    <row r="9" spans="1:11" x14ac:dyDescent="0.25">
      <c r="A9" s="80"/>
      <c r="B9" s="37" t="s">
        <v>16</v>
      </c>
      <c r="C9" s="37" t="s">
        <v>22</v>
      </c>
      <c r="D9" s="38">
        <v>18</v>
      </c>
      <c r="E9" s="44"/>
      <c r="F9" s="28"/>
      <c r="G9" s="28"/>
      <c r="H9" s="28"/>
      <c r="I9" s="28"/>
      <c r="J9" s="28"/>
      <c r="K9" s="28"/>
    </row>
    <row r="10" spans="1:11" x14ac:dyDescent="0.25">
      <c r="A10" s="81"/>
      <c r="B10" s="41" t="s">
        <v>18</v>
      </c>
      <c r="C10" s="41" t="s">
        <v>24</v>
      </c>
      <c r="D10" s="42">
        <f>D7-D8+D9</f>
        <v>62.78</v>
      </c>
      <c r="E10" s="41" t="s">
        <v>98</v>
      </c>
      <c r="F10" s="28"/>
      <c r="G10" s="28"/>
      <c r="H10" s="28"/>
      <c r="I10" s="28"/>
      <c r="J10" s="28"/>
      <c r="K10" s="28"/>
    </row>
    <row r="11" spans="1:11" ht="15" customHeight="1" x14ac:dyDescent="0.25">
      <c r="A11" s="82" t="s">
        <v>25</v>
      </c>
      <c r="B11" s="43" t="s">
        <v>21</v>
      </c>
      <c r="C11" s="9" t="s">
        <v>27</v>
      </c>
      <c r="D11" s="10">
        <v>10</v>
      </c>
      <c r="E11" s="43"/>
      <c r="F11" s="28"/>
      <c r="G11" s="28"/>
      <c r="H11" s="28"/>
      <c r="I11" s="28"/>
      <c r="J11" s="28"/>
      <c r="K11" s="28"/>
    </row>
    <row r="12" spans="1:11" x14ac:dyDescent="0.25">
      <c r="A12" s="83"/>
      <c r="B12" s="44" t="s">
        <v>23</v>
      </c>
      <c r="C12" s="3" t="s">
        <v>29</v>
      </c>
      <c r="D12" s="11">
        <f>D11*D4</f>
        <v>8</v>
      </c>
      <c r="E12" s="44"/>
      <c r="F12" s="28"/>
      <c r="G12" s="28"/>
      <c r="H12" s="28"/>
      <c r="I12" s="28"/>
      <c r="J12" s="28"/>
      <c r="K12" s="28"/>
    </row>
    <row r="13" spans="1:11" ht="15" customHeight="1" x14ac:dyDescent="0.25">
      <c r="A13" s="83"/>
      <c r="B13" s="44" t="s">
        <v>26</v>
      </c>
      <c r="C13" s="3" t="s">
        <v>31</v>
      </c>
      <c r="D13" s="11">
        <f>IF(D12*D6/D2&lt;3.6696,D12*D6,"NO ALCANZABLE")</f>
        <v>14</v>
      </c>
      <c r="E13" s="44"/>
      <c r="F13" s="28"/>
      <c r="G13" s="28"/>
      <c r="H13" s="28"/>
      <c r="I13" s="28"/>
      <c r="J13" s="28"/>
      <c r="K13" s="28"/>
    </row>
    <row r="14" spans="1:11" x14ac:dyDescent="0.25">
      <c r="A14" s="83"/>
      <c r="B14" s="44" t="s">
        <v>28</v>
      </c>
      <c r="C14" s="44" t="s">
        <v>99</v>
      </c>
      <c r="D14" s="65">
        <v>0.6</v>
      </c>
      <c r="E14" s="44"/>
      <c r="F14" s="28"/>
      <c r="G14" s="28"/>
      <c r="H14" s="28"/>
      <c r="I14" s="28"/>
      <c r="J14" s="28"/>
      <c r="K14" s="28"/>
    </row>
    <row r="15" spans="1:11" x14ac:dyDescent="0.25">
      <c r="A15" s="83"/>
      <c r="B15" s="44" t="s">
        <v>30</v>
      </c>
      <c r="C15" s="44" t="s">
        <v>100</v>
      </c>
      <c r="D15" s="65">
        <v>1</v>
      </c>
      <c r="E15" s="44"/>
      <c r="F15" s="28"/>
      <c r="G15" s="28"/>
      <c r="H15" s="28"/>
      <c r="I15" s="28"/>
      <c r="J15" s="28"/>
      <c r="K15" s="28"/>
    </row>
    <row r="16" spans="1:11" x14ac:dyDescent="0.25">
      <c r="A16" s="84"/>
      <c r="B16" s="41" t="s">
        <v>32</v>
      </c>
      <c r="C16" s="41" t="s">
        <v>101</v>
      </c>
      <c r="D16" s="66">
        <f>10*LOG10((2^(D13/D2/D14)-1)*D15)</f>
        <v>6.063474156698371</v>
      </c>
      <c r="E16" s="41" t="s">
        <v>102</v>
      </c>
      <c r="F16" s="28"/>
      <c r="G16" s="28"/>
      <c r="H16" s="28"/>
      <c r="I16" s="28"/>
      <c r="J16" s="28"/>
      <c r="K16" s="28"/>
    </row>
    <row r="17" spans="1:11" x14ac:dyDescent="0.25">
      <c r="A17" s="85" t="s">
        <v>34</v>
      </c>
      <c r="B17" s="39" t="s">
        <v>33</v>
      </c>
      <c r="C17" s="39" t="s">
        <v>36</v>
      </c>
      <c r="D17" s="40">
        <v>7</v>
      </c>
      <c r="E17" s="39" t="s">
        <v>37</v>
      </c>
      <c r="F17" s="28"/>
      <c r="G17" s="28"/>
      <c r="H17" s="28"/>
      <c r="I17" s="28"/>
      <c r="J17" s="28"/>
      <c r="K17" s="28"/>
    </row>
    <row r="18" spans="1:11" x14ac:dyDescent="0.25">
      <c r="A18" s="86"/>
      <c r="B18" s="37" t="s">
        <v>35</v>
      </c>
      <c r="C18" s="37" t="s">
        <v>39</v>
      </c>
      <c r="D18" s="45">
        <f>-114+10*LOG10(D3*0.18)+D17</f>
        <v>-97.457574905606748</v>
      </c>
      <c r="E18" s="37" t="s">
        <v>103</v>
      </c>
      <c r="F18" s="28"/>
      <c r="G18" s="28"/>
      <c r="H18" s="28"/>
      <c r="I18" s="28"/>
      <c r="J18" s="28"/>
      <c r="K18" s="28"/>
    </row>
    <row r="19" spans="1:11" x14ac:dyDescent="0.25">
      <c r="A19" s="86"/>
      <c r="B19" s="37" t="s">
        <v>38</v>
      </c>
      <c r="C19" s="37" t="s">
        <v>41</v>
      </c>
      <c r="D19" s="38">
        <v>2</v>
      </c>
      <c r="E19" s="44"/>
      <c r="F19" s="28"/>
      <c r="G19" s="28"/>
      <c r="H19" s="28"/>
      <c r="I19" s="28"/>
      <c r="J19" s="28"/>
      <c r="K19" s="28"/>
    </row>
    <row r="20" spans="1:11" x14ac:dyDescent="0.25">
      <c r="A20" s="86"/>
      <c r="B20" s="37" t="s">
        <v>40</v>
      </c>
      <c r="C20" s="37" t="s">
        <v>44</v>
      </c>
      <c r="D20" s="45">
        <f>D16+D18+D19</f>
        <v>-89.394100748908372</v>
      </c>
      <c r="E20" s="37" t="s">
        <v>104</v>
      </c>
      <c r="F20" s="28"/>
      <c r="G20" s="28"/>
      <c r="H20" s="28"/>
      <c r="I20" s="28"/>
      <c r="J20" s="28"/>
      <c r="K20" s="28"/>
    </row>
    <row r="21" spans="1:11" x14ac:dyDescent="0.25">
      <c r="A21" s="86"/>
      <c r="B21" s="37" t="s">
        <v>42</v>
      </c>
      <c r="C21" s="1" t="s">
        <v>46</v>
      </c>
      <c r="D21" s="15">
        <v>0.9</v>
      </c>
      <c r="E21" s="37"/>
      <c r="F21" s="28"/>
      <c r="G21" s="28"/>
      <c r="H21" s="28"/>
      <c r="I21" s="28"/>
      <c r="J21" s="28"/>
      <c r="K21" s="28"/>
    </row>
    <row r="22" spans="1:11" x14ac:dyDescent="0.25">
      <c r="A22" s="86"/>
      <c r="B22" s="37" t="s">
        <v>43</v>
      </c>
      <c r="C22" s="1" t="s">
        <v>48</v>
      </c>
      <c r="D22" s="2">
        <v>8</v>
      </c>
      <c r="E22" s="37"/>
      <c r="F22" s="28"/>
      <c r="G22" s="28"/>
      <c r="H22" s="28"/>
      <c r="I22" s="28"/>
      <c r="J22" s="28"/>
      <c r="K22" s="28"/>
    </row>
    <row r="23" spans="1:11" x14ac:dyDescent="0.25">
      <c r="A23" s="86"/>
      <c r="B23" s="37" t="s">
        <v>45</v>
      </c>
      <c r="C23" s="37" t="s">
        <v>50</v>
      </c>
      <c r="D23" s="46">
        <f>NORMINV(D21,0,D22)</f>
        <v>10.252412524356805</v>
      </c>
      <c r="E23" s="37"/>
      <c r="F23" s="28"/>
      <c r="G23" s="28"/>
      <c r="H23" s="28"/>
      <c r="I23" s="28"/>
      <c r="J23" s="28"/>
      <c r="K23" s="28"/>
    </row>
    <row r="24" spans="1:11" x14ac:dyDescent="0.25">
      <c r="A24" s="86"/>
      <c r="B24" s="37" t="s">
        <v>47</v>
      </c>
      <c r="C24" s="37" t="s">
        <v>52</v>
      </c>
      <c r="D24" s="45">
        <f>D20+D23</f>
        <v>-79.141688224551572</v>
      </c>
      <c r="E24" s="37" t="s">
        <v>105</v>
      </c>
      <c r="F24" s="28"/>
      <c r="G24" s="28"/>
      <c r="H24" s="28"/>
      <c r="I24" s="28"/>
      <c r="J24" s="28"/>
      <c r="K24" s="28"/>
    </row>
    <row r="25" spans="1:11" x14ac:dyDescent="0.25">
      <c r="A25" s="86"/>
      <c r="B25" s="47" t="s">
        <v>49</v>
      </c>
      <c r="C25" s="37" t="s">
        <v>54</v>
      </c>
      <c r="D25" s="38">
        <v>3</v>
      </c>
      <c r="E25" s="1" t="s">
        <v>128</v>
      </c>
      <c r="F25" s="28"/>
      <c r="G25" s="28"/>
      <c r="H25" s="28"/>
      <c r="I25" s="28"/>
      <c r="J25" s="28"/>
      <c r="K25" s="28"/>
    </row>
    <row r="26" spans="1:11" x14ac:dyDescent="0.25">
      <c r="A26" s="86"/>
      <c r="B26" s="37" t="s">
        <v>51</v>
      </c>
      <c r="C26" s="37" t="s">
        <v>106</v>
      </c>
      <c r="D26" s="45">
        <f>D24-D25</f>
        <v>-82.141688224551572</v>
      </c>
      <c r="E26" s="37"/>
      <c r="F26" s="28"/>
      <c r="G26" s="28"/>
      <c r="H26" s="28"/>
      <c r="I26" s="28"/>
      <c r="J26" s="28"/>
      <c r="K26" s="28"/>
    </row>
    <row r="27" spans="1:11" x14ac:dyDescent="0.25">
      <c r="A27" s="86"/>
      <c r="B27" s="37" t="s">
        <v>53</v>
      </c>
      <c r="C27" s="37" t="s">
        <v>56</v>
      </c>
      <c r="D27" s="45">
        <f>D10-D26</f>
        <v>144.92168822455159</v>
      </c>
      <c r="E27" s="37" t="s">
        <v>107</v>
      </c>
      <c r="F27" s="28"/>
      <c r="G27" s="28"/>
      <c r="H27" s="28"/>
      <c r="I27" s="28"/>
      <c r="J27" s="28"/>
      <c r="K27" s="28"/>
    </row>
    <row r="28" spans="1:11" x14ac:dyDescent="0.25">
      <c r="A28" s="86"/>
      <c r="B28" s="37" t="s">
        <v>55</v>
      </c>
      <c r="C28" s="37" t="s">
        <v>58</v>
      </c>
      <c r="D28" s="38">
        <v>16.5</v>
      </c>
      <c r="E28" s="44" t="s">
        <v>108</v>
      </c>
      <c r="F28" s="28"/>
      <c r="G28" s="28"/>
      <c r="H28" s="28"/>
      <c r="I28" s="28"/>
      <c r="J28" s="28"/>
      <c r="K28" s="28"/>
    </row>
    <row r="29" spans="1:11" x14ac:dyDescent="0.25">
      <c r="A29" s="86"/>
      <c r="B29" s="37" t="s">
        <v>57</v>
      </c>
      <c r="C29" s="37" t="s">
        <v>60</v>
      </c>
      <c r="D29" s="48">
        <f>D26+D28</f>
        <v>-65.641688224551572</v>
      </c>
      <c r="E29" s="44" t="s">
        <v>109</v>
      </c>
      <c r="F29" s="28"/>
      <c r="G29" s="28"/>
      <c r="H29" s="28"/>
      <c r="I29" s="28"/>
      <c r="J29" s="28"/>
      <c r="K29" s="28"/>
    </row>
    <row r="30" spans="1:11" x14ac:dyDescent="0.25">
      <c r="A30" s="87"/>
      <c r="B30" s="41" t="s">
        <v>59</v>
      </c>
      <c r="C30" s="41" t="s">
        <v>62</v>
      </c>
      <c r="D30" s="49">
        <f>D27-D28</f>
        <v>128.42168822455159</v>
      </c>
      <c r="E30" s="41" t="s">
        <v>110</v>
      </c>
      <c r="F30" s="28"/>
      <c r="G30" s="28"/>
      <c r="H30" s="28"/>
      <c r="I30" s="28"/>
      <c r="J30" s="28"/>
      <c r="K30" s="28"/>
    </row>
    <row r="31" spans="1:11" ht="15" customHeight="1" x14ac:dyDescent="0.25">
      <c r="A31" s="88" t="s">
        <v>63</v>
      </c>
      <c r="B31" s="12" t="s">
        <v>61</v>
      </c>
      <c r="C31" s="39" t="s">
        <v>65</v>
      </c>
      <c r="D31" s="40">
        <v>35</v>
      </c>
      <c r="E31" s="43"/>
      <c r="F31" s="28"/>
      <c r="G31" s="28"/>
      <c r="H31" s="28"/>
      <c r="I31" s="28"/>
      <c r="J31" s="28"/>
      <c r="K31" s="28"/>
    </row>
    <row r="32" spans="1:11" ht="15" customHeight="1" x14ac:dyDescent="0.25">
      <c r="A32" s="89"/>
      <c r="B32" s="1" t="s">
        <v>64</v>
      </c>
      <c r="C32" s="37" t="s">
        <v>67</v>
      </c>
      <c r="D32" s="38">
        <v>1.5</v>
      </c>
      <c r="E32" s="44"/>
      <c r="F32" s="28"/>
      <c r="G32" s="28"/>
      <c r="H32" s="28"/>
      <c r="I32" s="28"/>
      <c r="J32" s="28"/>
      <c r="K32" s="28"/>
    </row>
    <row r="33" spans="1:11" x14ac:dyDescent="0.25">
      <c r="A33" s="89"/>
      <c r="B33" s="1" t="s">
        <v>66</v>
      </c>
      <c r="C33" s="37" t="s">
        <v>69</v>
      </c>
      <c r="D33" s="50">
        <f>(1.1*LOG10(D1)-0.7)*D32-(1.56*LOG10(D1)-0.8)</f>
        <v>4.2974525459298363E-2</v>
      </c>
      <c r="E33" s="3" t="s">
        <v>111</v>
      </c>
      <c r="F33" s="28"/>
      <c r="G33" s="28"/>
      <c r="H33" s="28"/>
      <c r="I33" s="28"/>
      <c r="J33" s="28"/>
      <c r="K33" s="28"/>
    </row>
    <row r="34" spans="1:11" x14ac:dyDescent="0.25">
      <c r="A34" s="89"/>
      <c r="B34" s="8" t="s">
        <v>68</v>
      </c>
      <c r="C34" s="37" t="s">
        <v>71</v>
      </c>
      <c r="D34" s="67">
        <f>46.3+33.9*LOG10(D1)-13.82*LOG10(D31)-D33</f>
        <v>135.27174302462197</v>
      </c>
      <c r="E34" s="64" t="s">
        <v>72</v>
      </c>
      <c r="F34" s="28"/>
      <c r="G34" s="28"/>
      <c r="H34" s="28"/>
      <c r="I34" s="28"/>
      <c r="J34" s="28"/>
      <c r="K34" s="28"/>
    </row>
    <row r="35" spans="1:11" x14ac:dyDescent="0.25">
      <c r="A35" s="89"/>
      <c r="B35" s="8" t="s">
        <v>70</v>
      </c>
      <c r="C35" s="37" t="s">
        <v>74</v>
      </c>
      <c r="D35" s="50">
        <f>D34-2*(LOG10(D1/28))^2-5.4</f>
        <v>123.33318712417329</v>
      </c>
      <c r="E35" s="37" t="s">
        <v>75</v>
      </c>
      <c r="F35" s="28"/>
      <c r="G35" s="28"/>
      <c r="H35" s="28"/>
      <c r="I35" s="28"/>
      <c r="J35" s="28"/>
      <c r="K35" s="28"/>
    </row>
    <row r="36" spans="1:11" x14ac:dyDescent="0.25">
      <c r="A36" s="90"/>
      <c r="B36" s="6" t="s">
        <v>73</v>
      </c>
      <c r="C36" s="41" t="s">
        <v>77</v>
      </c>
      <c r="D36" s="51">
        <f>44.9-6.55*LOG10(D31)</f>
        <v>34.786354309505697</v>
      </c>
      <c r="E36" s="61" t="s">
        <v>78</v>
      </c>
      <c r="F36" s="28"/>
      <c r="G36" s="28"/>
      <c r="H36" s="28"/>
      <c r="I36" s="28"/>
      <c r="J36" s="28"/>
      <c r="K36" s="28"/>
    </row>
    <row r="37" spans="1:11" ht="15" customHeight="1" x14ac:dyDescent="0.25">
      <c r="A37" s="74" t="s">
        <v>79</v>
      </c>
      <c r="B37" s="19" t="s">
        <v>76</v>
      </c>
      <c r="C37" s="52" t="s">
        <v>81</v>
      </c>
      <c r="D37" s="53">
        <f>1000*10^((D30-D35)/D36)</f>
        <v>1400.485621644322</v>
      </c>
      <c r="E37" s="39" t="s">
        <v>82</v>
      </c>
      <c r="F37" s="28"/>
      <c r="G37" s="28"/>
      <c r="H37" s="28"/>
      <c r="I37" s="28"/>
      <c r="J37" s="28"/>
      <c r="K37" s="28"/>
    </row>
    <row r="38" spans="1:11" ht="15" customHeight="1" x14ac:dyDescent="0.25">
      <c r="A38" s="75"/>
      <c r="B38" s="20" t="s">
        <v>80</v>
      </c>
      <c r="C38" s="54" t="s">
        <v>113</v>
      </c>
      <c r="D38" s="55">
        <f>D29-10*LOG10(D3*12)</f>
        <v>-93.423200728388011</v>
      </c>
      <c r="E38" s="56"/>
      <c r="F38" s="28"/>
      <c r="G38" s="28"/>
      <c r="H38" s="28"/>
      <c r="I38" s="28"/>
      <c r="J38" s="28"/>
      <c r="K38" s="28"/>
    </row>
    <row r="39" spans="1:11" x14ac:dyDescent="0.25">
      <c r="A39" s="75"/>
      <c r="B39" s="54" t="s">
        <v>83</v>
      </c>
      <c r="C39" s="54" t="s">
        <v>114</v>
      </c>
      <c r="D39" s="55">
        <f>10*LOG10(10^(D29/10)+10^((D18+D19)/10))</f>
        <v>-65.637159570030406</v>
      </c>
      <c r="E39" s="56"/>
      <c r="F39" s="28"/>
      <c r="G39" s="28"/>
      <c r="H39" s="28"/>
      <c r="I39" s="28"/>
      <c r="J39" s="28"/>
      <c r="K39" s="28"/>
    </row>
    <row r="40" spans="1:11" x14ac:dyDescent="0.25">
      <c r="A40" s="76"/>
      <c r="B40" s="57" t="s">
        <v>92</v>
      </c>
      <c r="C40" s="57" t="s">
        <v>115</v>
      </c>
      <c r="D40" s="58">
        <f>D38+10*LOG10(D3)-D39</f>
        <v>-10.796341114997418</v>
      </c>
      <c r="E40" s="59"/>
      <c r="F40" s="28"/>
      <c r="G40" s="28"/>
      <c r="H40" s="28"/>
      <c r="I40" s="28"/>
      <c r="J40" s="28"/>
      <c r="K40" s="28"/>
    </row>
  </sheetData>
  <mergeCells count="6">
    <mergeCell ref="A37:A40"/>
    <mergeCell ref="A1:A6"/>
    <mergeCell ref="A7:A10"/>
    <mergeCell ref="A11:A16"/>
    <mergeCell ref="A17:A30"/>
    <mergeCell ref="A31:A36"/>
  </mergeCells>
  <pageMargins left="0.7" right="0.7" top="0.75" bottom="0.75" header="0.3" footer="0.3"/>
  <pageSetup paperSize="9" scale="81" orientation="landscape" r:id="rId1"/>
  <headerFooter>
    <oddHeader>&amp;CBalance de enlace 1800MHz Suburbano UE</oddHeader>
    <oddFooter>&amp;CPágina 5 del modelo de cálculo del enlace descendente LTE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9"/>
  <sheetViews>
    <sheetView showRowColHeaders="0" view="pageLayout" zoomScale="85" zoomScaleNormal="100" zoomScalePageLayoutView="85" workbookViewId="0">
      <selection sqref="A1:A6"/>
    </sheetView>
  </sheetViews>
  <sheetFormatPr baseColWidth="10" defaultRowHeight="15" x14ac:dyDescent="0.25"/>
  <cols>
    <col min="1" max="1" width="13.42578125" customWidth="1"/>
    <col min="2" max="2" width="4.140625" bestFit="1" customWidth="1"/>
    <col min="3" max="3" width="49.42578125" customWidth="1"/>
  </cols>
  <sheetData>
    <row r="1" spans="1:11" ht="15" customHeight="1" x14ac:dyDescent="0.25">
      <c r="A1" s="77" t="s">
        <v>0</v>
      </c>
      <c r="B1" s="37" t="s">
        <v>1</v>
      </c>
      <c r="C1" s="37" t="s">
        <v>2</v>
      </c>
      <c r="D1" s="38">
        <v>1800</v>
      </c>
      <c r="E1" s="44"/>
      <c r="F1" s="28"/>
      <c r="G1" s="28"/>
      <c r="H1" s="28"/>
      <c r="I1" s="28"/>
      <c r="J1" s="28"/>
      <c r="K1" s="28"/>
    </row>
    <row r="2" spans="1:11" x14ac:dyDescent="0.25">
      <c r="A2" s="77"/>
      <c r="B2" s="37" t="s">
        <v>3</v>
      </c>
      <c r="C2" s="37" t="s">
        <v>4</v>
      </c>
      <c r="D2" s="38">
        <v>10</v>
      </c>
      <c r="E2" s="44"/>
      <c r="F2" s="28"/>
      <c r="G2" s="28"/>
      <c r="H2" s="28"/>
      <c r="I2" s="28"/>
      <c r="J2" s="28"/>
      <c r="K2" s="28"/>
    </row>
    <row r="3" spans="1:11" x14ac:dyDescent="0.25">
      <c r="A3" s="77"/>
      <c r="B3" s="47" t="s">
        <v>5</v>
      </c>
      <c r="C3" s="37" t="s">
        <v>95</v>
      </c>
      <c r="D3" s="37">
        <f>D2*0.9/0.18</f>
        <v>50</v>
      </c>
      <c r="E3" s="64"/>
      <c r="F3" s="28"/>
      <c r="G3" s="28"/>
      <c r="H3" s="28"/>
      <c r="I3" s="28"/>
      <c r="J3" s="28"/>
      <c r="K3" s="28"/>
    </row>
    <row r="4" spans="1:11" x14ac:dyDescent="0.25">
      <c r="A4" s="77"/>
      <c r="B4" s="37" t="s">
        <v>6</v>
      </c>
      <c r="C4" s="1" t="s">
        <v>7</v>
      </c>
      <c r="D4" s="4">
        <v>0.8</v>
      </c>
      <c r="E4" s="3" t="s">
        <v>8</v>
      </c>
      <c r="F4" s="28"/>
      <c r="G4" s="28"/>
      <c r="H4" s="28"/>
      <c r="I4" s="28"/>
      <c r="J4" s="28"/>
      <c r="K4" s="28"/>
    </row>
    <row r="5" spans="1:11" x14ac:dyDescent="0.25">
      <c r="A5" s="77"/>
      <c r="B5" s="37" t="s">
        <v>9</v>
      </c>
      <c r="C5" s="1" t="s">
        <v>96</v>
      </c>
      <c r="D5" s="4">
        <v>0.6</v>
      </c>
      <c r="E5" s="3" t="s">
        <v>97</v>
      </c>
      <c r="F5" s="28"/>
      <c r="G5" s="28"/>
      <c r="H5" s="28"/>
      <c r="I5" s="28"/>
      <c r="J5" s="28"/>
      <c r="K5" s="28"/>
    </row>
    <row r="6" spans="1:11" x14ac:dyDescent="0.25">
      <c r="A6" s="78"/>
      <c r="B6" s="37" t="s">
        <v>10</v>
      </c>
      <c r="C6" s="6" t="s">
        <v>11</v>
      </c>
      <c r="D6" s="7">
        <f>1+D5/2/(1-D5)</f>
        <v>1.75</v>
      </c>
      <c r="E6" s="6" t="s">
        <v>12</v>
      </c>
      <c r="F6" s="28"/>
      <c r="G6" s="28"/>
      <c r="H6" s="28"/>
      <c r="I6" s="28"/>
      <c r="J6" s="28"/>
      <c r="K6" s="28"/>
    </row>
    <row r="7" spans="1:11" x14ac:dyDescent="0.25">
      <c r="A7" s="79" t="s">
        <v>13</v>
      </c>
      <c r="B7" s="39" t="s">
        <v>14</v>
      </c>
      <c r="C7" s="39" t="s">
        <v>17</v>
      </c>
      <c r="D7" s="40">
        <v>47.78</v>
      </c>
      <c r="E7" s="39"/>
      <c r="F7" s="28"/>
      <c r="G7" s="28"/>
      <c r="H7" s="28"/>
      <c r="I7" s="28"/>
      <c r="J7" s="28"/>
      <c r="K7" s="28"/>
    </row>
    <row r="8" spans="1:11" x14ac:dyDescent="0.25">
      <c r="A8" s="80"/>
      <c r="B8" s="37" t="s">
        <v>15</v>
      </c>
      <c r="C8" s="37" t="s">
        <v>19</v>
      </c>
      <c r="D8" s="38">
        <v>3</v>
      </c>
      <c r="E8" s="37" t="s">
        <v>20</v>
      </c>
      <c r="F8" s="28"/>
      <c r="G8" s="28"/>
      <c r="H8" s="28"/>
      <c r="I8" s="28"/>
      <c r="J8" s="28"/>
      <c r="K8" s="28"/>
    </row>
    <row r="9" spans="1:11" x14ac:dyDescent="0.25">
      <c r="A9" s="80"/>
      <c r="B9" s="37" t="s">
        <v>16</v>
      </c>
      <c r="C9" s="37" t="s">
        <v>22</v>
      </c>
      <c r="D9" s="38">
        <v>18</v>
      </c>
      <c r="E9" s="44"/>
      <c r="F9" s="28"/>
      <c r="G9" s="28"/>
      <c r="H9" s="28"/>
      <c r="I9" s="28"/>
      <c r="J9" s="28"/>
      <c r="K9" s="28"/>
    </row>
    <row r="10" spans="1:11" x14ac:dyDescent="0.25">
      <c r="A10" s="81"/>
      <c r="B10" s="41" t="s">
        <v>18</v>
      </c>
      <c r="C10" s="41" t="s">
        <v>24</v>
      </c>
      <c r="D10" s="42">
        <f>D7-D8+D9</f>
        <v>62.78</v>
      </c>
      <c r="E10" s="41" t="s">
        <v>98</v>
      </c>
      <c r="F10" s="28"/>
      <c r="G10" s="28"/>
      <c r="H10" s="28"/>
      <c r="I10" s="28"/>
      <c r="J10" s="28"/>
      <c r="K10" s="28"/>
    </row>
    <row r="11" spans="1:11" ht="30" x14ac:dyDescent="0.25">
      <c r="A11" s="27" t="s">
        <v>84</v>
      </c>
      <c r="B11" s="69" t="s">
        <v>21</v>
      </c>
      <c r="C11" s="69" t="s">
        <v>113</v>
      </c>
      <c r="D11" s="70">
        <v>-103</v>
      </c>
      <c r="E11" s="41"/>
      <c r="F11" s="28"/>
      <c r="G11" s="28"/>
      <c r="H11" s="28"/>
      <c r="I11" s="28"/>
      <c r="J11" s="28"/>
      <c r="K11" s="28"/>
    </row>
    <row r="12" spans="1:11" x14ac:dyDescent="0.25">
      <c r="A12" s="85" t="s">
        <v>34</v>
      </c>
      <c r="B12" s="1" t="s">
        <v>23</v>
      </c>
      <c r="C12" s="1" t="s">
        <v>62</v>
      </c>
      <c r="D12" s="13">
        <f>D7-D8+D9-(D11+10*LOG10(D3*12))</f>
        <v>137.99848749616356</v>
      </c>
      <c r="E12" s="1" t="s">
        <v>116</v>
      </c>
      <c r="F12" s="28"/>
      <c r="G12" s="28"/>
      <c r="H12" s="28"/>
      <c r="I12" s="28"/>
      <c r="J12" s="28"/>
      <c r="K12" s="28"/>
    </row>
    <row r="13" spans="1:11" ht="15" customHeight="1" x14ac:dyDescent="0.25">
      <c r="A13" s="86"/>
      <c r="B13" s="1" t="s">
        <v>26</v>
      </c>
      <c r="C13" s="1" t="s">
        <v>58</v>
      </c>
      <c r="D13" s="2">
        <v>16.5</v>
      </c>
      <c r="E13" s="44" t="s">
        <v>108</v>
      </c>
      <c r="F13" s="28"/>
      <c r="G13" s="28"/>
      <c r="H13" s="28"/>
      <c r="I13" s="28"/>
      <c r="J13" s="28"/>
      <c r="K13" s="28"/>
    </row>
    <row r="14" spans="1:11" x14ac:dyDescent="0.25">
      <c r="A14" s="86"/>
      <c r="B14" s="1" t="s">
        <v>28</v>
      </c>
      <c r="C14" s="1" t="s">
        <v>85</v>
      </c>
      <c r="D14" s="13">
        <f>D12+D13</f>
        <v>154.49848749616356</v>
      </c>
      <c r="E14" s="1" t="s">
        <v>117</v>
      </c>
      <c r="F14" s="28"/>
      <c r="G14" s="28"/>
      <c r="H14" s="28"/>
      <c r="I14" s="28"/>
      <c r="J14" s="28"/>
      <c r="K14" s="28"/>
    </row>
    <row r="15" spans="1:11" x14ac:dyDescent="0.25">
      <c r="A15" s="86"/>
      <c r="B15" s="1" t="s">
        <v>30</v>
      </c>
      <c r="C15" s="1" t="s">
        <v>86</v>
      </c>
      <c r="D15" s="17">
        <f>D10-D12</f>
        <v>-75.218487496163561</v>
      </c>
      <c r="E15" s="3" t="s">
        <v>118</v>
      </c>
      <c r="F15" s="28"/>
      <c r="G15" s="28"/>
      <c r="H15" s="28"/>
      <c r="I15" s="28"/>
      <c r="J15" s="28"/>
      <c r="K15" s="28"/>
    </row>
    <row r="16" spans="1:11" x14ac:dyDescent="0.25">
      <c r="A16" s="86"/>
      <c r="B16" s="1" t="s">
        <v>32</v>
      </c>
      <c r="C16" s="1" t="s">
        <v>87</v>
      </c>
      <c r="D16" s="13">
        <f>D15-D13</f>
        <v>-91.718487496163561</v>
      </c>
      <c r="E16" s="1" t="s">
        <v>119</v>
      </c>
      <c r="F16" s="28"/>
      <c r="G16" s="28"/>
      <c r="H16" s="28"/>
      <c r="I16" s="28"/>
      <c r="J16" s="28"/>
      <c r="K16" s="28"/>
    </row>
    <row r="17" spans="1:11" x14ac:dyDescent="0.25">
      <c r="A17" s="86"/>
      <c r="B17" s="1" t="s">
        <v>33</v>
      </c>
      <c r="C17" s="1" t="s">
        <v>54</v>
      </c>
      <c r="D17" s="2">
        <v>3</v>
      </c>
      <c r="E17" s="1" t="s">
        <v>129</v>
      </c>
      <c r="F17" s="28"/>
      <c r="G17" s="28"/>
      <c r="H17" s="28"/>
      <c r="I17" s="28"/>
      <c r="J17" s="28"/>
      <c r="K17" s="28"/>
    </row>
    <row r="18" spans="1:11" x14ac:dyDescent="0.25">
      <c r="A18" s="86"/>
      <c r="B18" s="8" t="s">
        <v>35</v>
      </c>
      <c r="C18" s="1" t="s">
        <v>52</v>
      </c>
      <c r="D18" s="24">
        <f>D16+D17</f>
        <v>-88.718487496163561</v>
      </c>
      <c r="E18" s="8" t="s">
        <v>120</v>
      </c>
      <c r="F18" s="28"/>
      <c r="G18" s="28"/>
      <c r="H18" s="28"/>
      <c r="I18" s="28"/>
      <c r="J18" s="28"/>
      <c r="K18" s="28"/>
    </row>
    <row r="19" spans="1:11" x14ac:dyDescent="0.25">
      <c r="A19" s="86"/>
      <c r="B19" s="8" t="s">
        <v>38</v>
      </c>
      <c r="C19" s="1" t="s">
        <v>46</v>
      </c>
      <c r="D19" s="15">
        <v>0.9</v>
      </c>
      <c r="E19" s="8"/>
      <c r="F19" s="28"/>
      <c r="G19" s="28"/>
      <c r="H19" s="28"/>
      <c r="I19" s="28"/>
      <c r="J19" s="28"/>
      <c r="K19" s="28"/>
    </row>
    <row r="20" spans="1:11" x14ac:dyDescent="0.25">
      <c r="A20" s="86"/>
      <c r="B20" s="8" t="s">
        <v>40</v>
      </c>
      <c r="C20" s="1" t="s">
        <v>48</v>
      </c>
      <c r="D20" s="2">
        <v>8</v>
      </c>
      <c r="E20" s="8"/>
      <c r="F20" s="28"/>
      <c r="G20" s="28"/>
      <c r="H20" s="28"/>
      <c r="I20" s="28"/>
      <c r="J20" s="28"/>
      <c r="K20" s="28"/>
    </row>
    <row r="21" spans="1:11" x14ac:dyDescent="0.25">
      <c r="A21" s="86"/>
      <c r="B21" s="1" t="s">
        <v>42</v>
      </c>
      <c r="C21" s="1" t="s">
        <v>50</v>
      </c>
      <c r="D21" s="16">
        <f>NORMINV(D19,0,D20)</f>
        <v>10.252412524356805</v>
      </c>
      <c r="E21" s="1" t="s">
        <v>121</v>
      </c>
      <c r="F21" s="28"/>
      <c r="G21" s="28"/>
      <c r="H21" s="28"/>
      <c r="I21" s="28"/>
      <c r="J21" s="28"/>
      <c r="K21" s="28"/>
    </row>
    <row r="22" spans="1:11" x14ac:dyDescent="0.25">
      <c r="A22" s="86"/>
      <c r="B22" s="1" t="s">
        <v>43</v>
      </c>
      <c r="C22" s="1" t="s">
        <v>88</v>
      </c>
      <c r="D22" s="13">
        <f>D18-D21</f>
        <v>-98.970900020520361</v>
      </c>
      <c r="E22" s="8" t="s">
        <v>122</v>
      </c>
      <c r="F22" s="28"/>
      <c r="G22" s="28"/>
      <c r="H22" s="28"/>
      <c r="I22" s="28"/>
      <c r="J22" s="28"/>
      <c r="K22" s="28"/>
    </row>
    <row r="23" spans="1:11" x14ac:dyDescent="0.25">
      <c r="A23" s="86"/>
      <c r="B23" s="1" t="s">
        <v>45</v>
      </c>
      <c r="C23" s="1" t="s">
        <v>36</v>
      </c>
      <c r="D23" s="14">
        <v>7</v>
      </c>
      <c r="E23" s="1" t="s">
        <v>37</v>
      </c>
      <c r="F23" s="28"/>
      <c r="G23" s="28"/>
      <c r="H23" s="28"/>
      <c r="I23" s="28"/>
      <c r="J23" s="28"/>
      <c r="K23" s="28"/>
    </row>
    <row r="24" spans="1:11" x14ac:dyDescent="0.25">
      <c r="A24" s="86"/>
      <c r="B24" s="5" t="s">
        <v>47</v>
      </c>
      <c r="C24" s="1" t="s">
        <v>39</v>
      </c>
      <c r="D24" s="45">
        <f>-114+10*LOG10(D3*0.18)+D23</f>
        <v>-97.457574905606748</v>
      </c>
      <c r="E24" s="37" t="s">
        <v>123</v>
      </c>
      <c r="F24" s="28"/>
      <c r="G24" s="28"/>
      <c r="H24" s="28"/>
      <c r="I24" s="28"/>
      <c r="J24" s="28"/>
      <c r="K24" s="28"/>
    </row>
    <row r="25" spans="1:11" x14ac:dyDescent="0.25">
      <c r="A25" s="87"/>
      <c r="B25" s="6" t="s">
        <v>49</v>
      </c>
      <c r="C25" s="6" t="s">
        <v>41</v>
      </c>
      <c r="D25" s="25">
        <v>2</v>
      </c>
      <c r="E25" s="18"/>
      <c r="F25" s="28"/>
      <c r="G25" s="28"/>
      <c r="H25" s="28"/>
      <c r="I25" s="28"/>
      <c r="J25" s="28"/>
      <c r="K25" s="28"/>
    </row>
    <row r="26" spans="1:11" ht="15" customHeight="1" x14ac:dyDescent="0.25">
      <c r="A26" s="82" t="s">
        <v>25</v>
      </c>
      <c r="B26" s="37" t="s">
        <v>51</v>
      </c>
      <c r="C26" s="39" t="s">
        <v>101</v>
      </c>
      <c r="D26" s="11">
        <f>D22-D24-D25</f>
        <v>-3.5133251149136129</v>
      </c>
      <c r="E26" s="39" t="s">
        <v>102</v>
      </c>
      <c r="F26" s="28"/>
      <c r="G26" s="28"/>
      <c r="H26" s="28"/>
      <c r="I26" s="28"/>
      <c r="J26" s="28"/>
      <c r="K26" s="28"/>
    </row>
    <row r="27" spans="1:11" x14ac:dyDescent="0.25">
      <c r="A27" s="83"/>
      <c r="B27" s="44" t="s">
        <v>53</v>
      </c>
      <c r="C27" s="44" t="s">
        <v>99</v>
      </c>
      <c r="D27" s="65">
        <v>0.6</v>
      </c>
      <c r="E27" s="44"/>
      <c r="F27" s="28"/>
      <c r="G27" s="28"/>
      <c r="H27" s="28"/>
      <c r="I27" s="28"/>
      <c r="J27" s="28"/>
      <c r="K27" s="28"/>
    </row>
    <row r="28" spans="1:11" x14ac:dyDescent="0.25">
      <c r="A28" s="83"/>
      <c r="B28" s="44" t="s">
        <v>55</v>
      </c>
      <c r="C28" s="44" t="s">
        <v>100</v>
      </c>
      <c r="D28" s="65">
        <v>1</v>
      </c>
      <c r="E28" s="44"/>
      <c r="F28" s="28"/>
      <c r="G28" s="28"/>
      <c r="H28" s="28"/>
      <c r="I28" s="28"/>
      <c r="J28" s="28"/>
      <c r="K28" s="28"/>
    </row>
    <row r="29" spans="1:11" x14ac:dyDescent="0.25">
      <c r="A29" s="84"/>
      <c r="B29" s="44" t="s">
        <v>57</v>
      </c>
      <c r="C29" s="61" t="s">
        <v>89</v>
      </c>
      <c r="D29" s="60">
        <f>D2*MIN(3.6696,D27*LOG(1+10^(D26/10)/D28,2))</f>
        <v>3.1883047451880349</v>
      </c>
      <c r="E29" s="61"/>
      <c r="F29" s="28"/>
      <c r="G29" s="28"/>
      <c r="H29" s="28"/>
      <c r="I29" s="28"/>
      <c r="J29" s="28"/>
      <c r="K29" s="28"/>
    </row>
    <row r="30" spans="1:11" ht="15" customHeight="1" x14ac:dyDescent="0.25">
      <c r="A30" s="88" t="s">
        <v>63</v>
      </c>
      <c r="B30" s="12" t="s">
        <v>59</v>
      </c>
      <c r="C30" s="39" t="s">
        <v>65</v>
      </c>
      <c r="D30" s="40">
        <v>35</v>
      </c>
      <c r="E30" s="43"/>
      <c r="F30" s="28"/>
      <c r="G30" s="28"/>
      <c r="H30" s="28"/>
      <c r="I30" s="28"/>
      <c r="J30" s="28"/>
      <c r="K30" s="28"/>
    </row>
    <row r="31" spans="1:11" x14ac:dyDescent="0.25">
      <c r="A31" s="89"/>
      <c r="B31" s="1" t="s">
        <v>61</v>
      </c>
      <c r="C31" s="37" t="s">
        <v>67</v>
      </c>
      <c r="D31" s="38">
        <v>1.5</v>
      </c>
      <c r="E31" s="44"/>
      <c r="F31" s="28"/>
      <c r="G31" s="28"/>
      <c r="H31" s="28"/>
      <c r="I31" s="28"/>
      <c r="J31" s="28"/>
      <c r="K31" s="28"/>
    </row>
    <row r="32" spans="1:11" ht="15" customHeight="1" x14ac:dyDescent="0.25">
      <c r="A32" s="89"/>
      <c r="B32" s="1" t="s">
        <v>64</v>
      </c>
      <c r="C32" s="37" t="s">
        <v>69</v>
      </c>
      <c r="D32" s="50">
        <f>(1.1*LOG10(D1)-0.7)*D31-(1.56*LOG10(D1)-0.8)</f>
        <v>4.2974525459298363E-2</v>
      </c>
      <c r="E32" s="3" t="s">
        <v>124</v>
      </c>
      <c r="F32" s="28"/>
      <c r="G32" s="28"/>
      <c r="H32" s="28"/>
      <c r="I32" s="28"/>
      <c r="J32" s="28"/>
      <c r="K32" s="28"/>
    </row>
    <row r="33" spans="1:11" x14ac:dyDescent="0.25">
      <c r="A33" s="89"/>
      <c r="B33" s="8" t="s">
        <v>66</v>
      </c>
      <c r="C33" s="37" t="s">
        <v>71</v>
      </c>
      <c r="D33" s="67">
        <f>46.3+33.9*LOG10(D1)-13.82*LOG10(D30)-D32</f>
        <v>135.27174302462197</v>
      </c>
      <c r="E33" s="64" t="s">
        <v>72</v>
      </c>
      <c r="F33" s="28"/>
      <c r="G33" s="28"/>
      <c r="H33" s="28"/>
      <c r="I33" s="28"/>
      <c r="J33" s="28"/>
      <c r="K33" s="28"/>
    </row>
    <row r="34" spans="1:11" x14ac:dyDescent="0.25">
      <c r="A34" s="89"/>
      <c r="B34" s="8" t="s">
        <v>68</v>
      </c>
      <c r="C34" s="37" t="s">
        <v>74</v>
      </c>
      <c r="D34" s="50">
        <f>D33-2*(LOG10(D1/28))^2-5.4</f>
        <v>123.33318712417329</v>
      </c>
      <c r="E34" s="37" t="s">
        <v>75</v>
      </c>
      <c r="F34" s="28"/>
      <c r="G34" s="28"/>
      <c r="H34" s="28"/>
      <c r="I34" s="28"/>
      <c r="J34" s="28"/>
      <c r="K34" s="28"/>
    </row>
    <row r="35" spans="1:11" x14ac:dyDescent="0.25">
      <c r="A35" s="90"/>
      <c r="B35" s="6" t="s">
        <v>70</v>
      </c>
      <c r="C35" s="41" t="s">
        <v>77</v>
      </c>
      <c r="D35" s="51">
        <f>44.9-6.55*LOG10(D30)</f>
        <v>34.786354309505697</v>
      </c>
      <c r="E35" s="61" t="s">
        <v>78</v>
      </c>
      <c r="F35" s="28"/>
      <c r="G35" s="28"/>
      <c r="H35" s="28"/>
      <c r="I35" s="28"/>
      <c r="J35" s="28"/>
      <c r="K35" s="28"/>
    </row>
    <row r="36" spans="1:11" x14ac:dyDescent="0.25">
      <c r="A36" s="74" t="s">
        <v>90</v>
      </c>
      <c r="B36" s="19" t="s">
        <v>73</v>
      </c>
      <c r="C36" s="52" t="s">
        <v>81</v>
      </c>
      <c r="D36" s="53">
        <f>1000*10^((D12-D34)/D35)</f>
        <v>2639.8666350448343</v>
      </c>
      <c r="E36" s="39" t="s">
        <v>82</v>
      </c>
      <c r="F36" s="28"/>
      <c r="G36" s="28"/>
      <c r="H36" s="28"/>
      <c r="I36" s="28"/>
      <c r="J36" s="28"/>
      <c r="K36" s="28"/>
    </row>
    <row r="37" spans="1:11" x14ac:dyDescent="0.25">
      <c r="A37" s="75"/>
      <c r="B37" s="20" t="s">
        <v>76</v>
      </c>
      <c r="C37" s="21" t="s">
        <v>91</v>
      </c>
      <c r="D37" s="26">
        <f>D29</f>
        <v>3.1883047451880349</v>
      </c>
      <c r="E37" s="56"/>
      <c r="F37" s="28"/>
      <c r="G37" s="28"/>
      <c r="H37" s="28"/>
      <c r="I37" s="28"/>
      <c r="J37" s="28"/>
      <c r="K37" s="28"/>
    </row>
    <row r="38" spans="1:11" ht="15" customHeight="1" x14ac:dyDescent="0.25">
      <c r="A38" s="75"/>
      <c r="B38" s="54" t="s">
        <v>80</v>
      </c>
      <c r="C38" s="21" t="s">
        <v>93</v>
      </c>
      <c r="D38" s="26">
        <f>D37/D6</f>
        <v>1.8218884258217343</v>
      </c>
      <c r="E38" s="56"/>
      <c r="F38" s="28"/>
      <c r="G38" s="28"/>
      <c r="H38" s="28"/>
      <c r="I38" s="28"/>
      <c r="J38" s="28"/>
      <c r="K38" s="28"/>
    </row>
    <row r="39" spans="1:11" x14ac:dyDescent="0.25">
      <c r="A39" s="76"/>
      <c r="B39" s="57" t="s">
        <v>83</v>
      </c>
      <c r="C39" s="62" t="s">
        <v>94</v>
      </c>
      <c r="D39" s="63">
        <f>D38/D4</f>
        <v>2.2773605322771675</v>
      </c>
      <c r="E39" s="59"/>
      <c r="F39" s="28"/>
      <c r="G39" s="28"/>
      <c r="H39" s="28"/>
      <c r="I39" s="28"/>
      <c r="J39" s="28"/>
      <c r="K39" s="28"/>
    </row>
  </sheetData>
  <mergeCells count="6">
    <mergeCell ref="A36:A39"/>
    <mergeCell ref="A1:A6"/>
    <mergeCell ref="A7:A10"/>
    <mergeCell ref="A12:A25"/>
    <mergeCell ref="A26:A29"/>
    <mergeCell ref="A30:A35"/>
  </mergeCells>
  <pageMargins left="0.7" right="0.7" top="0.75" bottom="0.75" header="0.3" footer="0.3"/>
  <pageSetup paperSize="9" scale="82" orientation="landscape" r:id="rId1"/>
  <headerFooter>
    <oddHeader>&amp;CBalance de enlace 1800MHz Suburbano UE inverso</oddHeader>
    <oddFooter>&amp;CPágina 6 del modelo de cálculo del enlace descendente LTE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0"/>
  <sheetViews>
    <sheetView showRowColHeaders="0" view="pageLayout" zoomScale="85" zoomScaleNormal="100" zoomScalePageLayoutView="85" workbookViewId="0">
      <selection sqref="A1:A6"/>
    </sheetView>
  </sheetViews>
  <sheetFormatPr baseColWidth="10" defaultRowHeight="15" x14ac:dyDescent="0.25"/>
  <cols>
    <col min="1" max="1" width="13.42578125" customWidth="1"/>
    <col min="2" max="2" width="4.140625" bestFit="1" customWidth="1"/>
    <col min="3" max="3" width="49.42578125" customWidth="1"/>
  </cols>
  <sheetData>
    <row r="1" spans="1:11" ht="15" customHeight="1" x14ac:dyDescent="0.25">
      <c r="A1" s="77" t="s">
        <v>0</v>
      </c>
      <c r="B1" s="37" t="s">
        <v>1</v>
      </c>
      <c r="C1" s="37" t="s">
        <v>2</v>
      </c>
      <c r="D1" s="38">
        <v>1800</v>
      </c>
      <c r="E1" s="44"/>
      <c r="F1" s="28"/>
      <c r="G1" s="28"/>
      <c r="H1" s="28"/>
      <c r="I1" s="28"/>
      <c r="J1" s="28"/>
      <c r="K1" s="28"/>
    </row>
    <row r="2" spans="1:11" x14ac:dyDescent="0.25">
      <c r="A2" s="77"/>
      <c r="B2" s="37" t="s">
        <v>3</v>
      </c>
      <c r="C2" s="37" t="s">
        <v>4</v>
      </c>
      <c r="D2" s="38">
        <v>10</v>
      </c>
      <c r="E2" s="44"/>
      <c r="F2" s="28"/>
      <c r="G2" s="28"/>
      <c r="H2" s="28"/>
      <c r="I2" s="28"/>
      <c r="J2" s="28"/>
      <c r="K2" s="28"/>
    </row>
    <row r="3" spans="1:11" x14ac:dyDescent="0.25">
      <c r="A3" s="77"/>
      <c r="B3" s="47" t="s">
        <v>5</v>
      </c>
      <c r="C3" s="37" t="s">
        <v>95</v>
      </c>
      <c r="D3" s="37">
        <f>D2*0.9/0.18</f>
        <v>50</v>
      </c>
      <c r="E3" s="64"/>
      <c r="F3" s="28"/>
      <c r="G3" s="28"/>
      <c r="H3" s="28"/>
      <c r="I3" s="28"/>
      <c r="J3" s="28"/>
      <c r="K3" s="28"/>
    </row>
    <row r="4" spans="1:11" x14ac:dyDescent="0.25">
      <c r="A4" s="77"/>
      <c r="B4" s="37" t="s">
        <v>6</v>
      </c>
      <c r="C4" s="1" t="s">
        <v>7</v>
      </c>
      <c r="D4" s="4">
        <v>0.8</v>
      </c>
      <c r="E4" s="3" t="s">
        <v>8</v>
      </c>
      <c r="F4" s="28"/>
      <c r="G4" s="28"/>
      <c r="H4" s="28"/>
      <c r="I4" s="28"/>
      <c r="J4" s="28"/>
      <c r="K4" s="28"/>
    </row>
    <row r="5" spans="1:11" x14ac:dyDescent="0.25">
      <c r="A5" s="77"/>
      <c r="B5" s="37" t="s">
        <v>9</v>
      </c>
      <c r="C5" s="1" t="s">
        <v>96</v>
      </c>
      <c r="D5" s="4">
        <v>0.6</v>
      </c>
      <c r="E5" s="3" t="s">
        <v>97</v>
      </c>
      <c r="F5" s="28"/>
      <c r="G5" s="28"/>
      <c r="H5" s="28"/>
      <c r="I5" s="28"/>
      <c r="J5" s="28"/>
      <c r="K5" s="28"/>
    </row>
    <row r="6" spans="1:11" x14ac:dyDescent="0.25">
      <c r="A6" s="78"/>
      <c r="B6" s="37" t="s">
        <v>10</v>
      </c>
      <c r="C6" s="6" t="s">
        <v>11</v>
      </c>
      <c r="D6" s="7">
        <f>1+D5/2/(1-D5)</f>
        <v>1.75</v>
      </c>
      <c r="E6" s="6" t="s">
        <v>12</v>
      </c>
      <c r="F6" s="28"/>
      <c r="G6" s="28"/>
      <c r="H6" s="28"/>
      <c r="I6" s="28"/>
      <c r="J6" s="28"/>
      <c r="K6" s="28"/>
    </row>
    <row r="7" spans="1:11" x14ac:dyDescent="0.25">
      <c r="A7" s="79" t="s">
        <v>13</v>
      </c>
      <c r="B7" s="39" t="s">
        <v>14</v>
      </c>
      <c r="C7" s="39" t="s">
        <v>17</v>
      </c>
      <c r="D7" s="40">
        <v>47.78</v>
      </c>
      <c r="E7" s="39"/>
      <c r="F7" s="28"/>
      <c r="G7" s="28"/>
      <c r="H7" s="28"/>
      <c r="I7" s="28"/>
      <c r="J7" s="28"/>
      <c r="K7" s="28"/>
    </row>
    <row r="8" spans="1:11" x14ac:dyDescent="0.25">
      <c r="A8" s="80"/>
      <c r="B8" s="37" t="s">
        <v>15</v>
      </c>
      <c r="C8" s="37" t="s">
        <v>19</v>
      </c>
      <c r="D8" s="38">
        <v>3</v>
      </c>
      <c r="E8" s="37" t="s">
        <v>20</v>
      </c>
      <c r="F8" s="28"/>
      <c r="G8" s="28"/>
      <c r="H8" s="28"/>
      <c r="I8" s="28"/>
      <c r="J8" s="28"/>
      <c r="K8" s="28"/>
    </row>
    <row r="9" spans="1:11" x14ac:dyDescent="0.25">
      <c r="A9" s="80"/>
      <c r="B9" s="37" t="s">
        <v>16</v>
      </c>
      <c r="C9" s="37" t="s">
        <v>22</v>
      </c>
      <c r="D9" s="38">
        <v>18</v>
      </c>
      <c r="E9" s="44"/>
      <c r="F9" s="28"/>
      <c r="G9" s="28"/>
      <c r="H9" s="28"/>
      <c r="I9" s="28"/>
      <c r="J9" s="28"/>
      <c r="K9" s="28"/>
    </row>
    <row r="10" spans="1:11" x14ac:dyDescent="0.25">
      <c r="A10" s="81"/>
      <c r="B10" s="41" t="s">
        <v>18</v>
      </c>
      <c r="C10" s="41" t="s">
        <v>24</v>
      </c>
      <c r="D10" s="42">
        <f>D7-D8+D9</f>
        <v>62.78</v>
      </c>
      <c r="E10" s="41" t="s">
        <v>98</v>
      </c>
      <c r="F10" s="28"/>
      <c r="G10" s="28"/>
      <c r="H10" s="28"/>
      <c r="I10" s="28"/>
      <c r="J10" s="28"/>
      <c r="K10" s="28"/>
    </row>
    <row r="11" spans="1:11" ht="15" customHeight="1" x14ac:dyDescent="0.25">
      <c r="A11" s="82" t="s">
        <v>25</v>
      </c>
      <c r="B11" s="43" t="s">
        <v>21</v>
      </c>
      <c r="C11" s="9" t="s">
        <v>27</v>
      </c>
      <c r="D11" s="10">
        <v>10</v>
      </c>
      <c r="E11" s="43"/>
      <c r="F11" s="28"/>
      <c r="G11" s="28"/>
      <c r="H11" s="28"/>
      <c r="I11" s="28"/>
      <c r="J11" s="28"/>
      <c r="K11" s="28"/>
    </row>
    <row r="12" spans="1:11" x14ac:dyDescent="0.25">
      <c r="A12" s="83"/>
      <c r="B12" s="44" t="s">
        <v>23</v>
      </c>
      <c r="C12" s="3" t="s">
        <v>29</v>
      </c>
      <c r="D12" s="11">
        <f>D11*D4</f>
        <v>8</v>
      </c>
      <c r="E12" s="44"/>
      <c r="F12" s="28"/>
      <c r="G12" s="28"/>
      <c r="H12" s="28"/>
      <c r="I12" s="28"/>
      <c r="J12" s="28"/>
      <c r="K12" s="28"/>
    </row>
    <row r="13" spans="1:11" ht="15" customHeight="1" x14ac:dyDescent="0.25">
      <c r="A13" s="83"/>
      <c r="B13" s="44" t="s">
        <v>26</v>
      </c>
      <c r="C13" s="3" t="s">
        <v>31</v>
      </c>
      <c r="D13" s="11">
        <f>IF(D12*D6/D2&lt;3.6696,D12*D6,"NO ALCANZABLE")</f>
        <v>14</v>
      </c>
      <c r="E13" s="44"/>
      <c r="F13" s="28"/>
      <c r="G13" s="28"/>
      <c r="H13" s="28"/>
      <c r="I13" s="28"/>
      <c r="J13" s="28"/>
      <c r="K13" s="28"/>
    </row>
    <row r="14" spans="1:11" x14ac:dyDescent="0.25">
      <c r="A14" s="83"/>
      <c r="B14" s="44" t="s">
        <v>28</v>
      </c>
      <c r="C14" s="44" t="s">
        <v>99</v>
      </c>
      <c r="D14" s="65">
        <v>0.6</v>
      </c>
      <c r="E14" s="44"/>
      <c r="F14" s="28"/>
      <c r="G14" s="28"/>
      <c r="H14" s="28"/>
      <c r="I14" s="28"/>
      <c r="J14" s="28"/>
      <c r="K14" s="28"/>
    </row>
    <row r="15" spans="1:11" x14ac:dyDescent="0.25">
      <c r="A15" s="83"/>
      <c r="B15" s="44" t="s">
        <v>30</v>
      </c>
      <c r="C15" s="44" t="s">
        <v>100</v>
      </c>
      <c r="D15" s="65">
        <v>1</v>
      </c>
      <c r="E15" s="44"/>
      <c r="F15" s="28"/>
      <c r="G15" s="28"/>
      <c r="H15" s="28"/>
      <c r="I15" s="28"/>
      <c r="J15" s="28"/>
      <c r="K15" s="28"/>
    </row>
    <row r="16" spans="1:11" x14ac:dyDescent="0.25">
      <c r="A16" s="84"/>
      <c r="B16" s="41" t="s">
        <v>32</v>
      </c>
      <c r="C16" s="41" t="s">
        <v>101</v>
      </c>
      <c r="D16" s="66">
        <f>10*LOG10((2^(D13/D2/D14)-1)*D15)</f>
        <v>6.063474156698371</v>
      </c>
      <c r="E16" s="41" t="s">
        <v>102</v>
      </c>
      <c r="F16" s="28"/>
      <c r="G16" s="28"/>
      <c r="H16" s="28"/>
      <c r="I16" s="28"/>
      <c r="J16" s="28"/>
      <c r="K16" s="28"/>
    </row>
    <row r="17" spans="1:11" x14ac:dyDescent="0.25">
      <c r="A17" s="85" t="s">
        <v>34</v>
      </c>
      <c r="B17" s="39" t="s">
        <v>33</v>
      </c>
      <c r="C17" s="39" t="s">
        <v>36</v>
      </c>
      <c r="D17" s="40">
        <v>7</v>
      </c>
      <c r="E17" s="39" t="s">
        <v>37</v>
      </c>
      <c r="F17" s="28"/>
      <c r="G17" s="28"/>
      <c r="H17" s="28"/>
      <c r="I17" s="28"/>
      <c r="J17" s="28"/>
      <c r="K17" s="28"/>
    </row>
    <row r="18" spans="1:11" x14ac:dyDescent="0.25">
      <c r="A18" s="86"/>
      <c r="B18" s="37" t="s">
        <v>35</v>
      </c>
      <c r="C18" s="37" t="s">
        <v>39</v>
      </c>
      <c r="D18" s="45">
        <f>-114+10*LOG10(D3*0.18)+D17</f>
        <v>-97.457574905606748</v>
      </c>
      <c r="E18" s="37" t="s">
        <v>103</v>
      </c>
      <c r="F18" s="28"/>
      <c r="G18" s="28"/>
      <c r="H18" s="28"/>
      <c r="I18" s="28"/>
      <c r="J18" s="28"/>
      <c r="K18" s="28"/>
    </row>
    <row r="19" spans="1:11" x14ac:dyDescent="0.25">
      <c r="A19" s="86"/>
      <c r="B19" s="37" t="s">
        <v>38</v>
      </c>
      <c r="C19" s="37" t="s">
        <v>41</v>
      </c>
      <c r="D19" s="38">
        <v>2</v>
      </c>
      <c r="E19" s="44"/>
      <c r="F19" s="28"/>
      <c r="G19" s="28"/>
      <c r="H19" s="28"/>
      <c r="I19" s="28"/>
      <c r="J19" s="28"/>
      <c r="K19" s="28"/>
    </row>
    <row r="20" spans="1:11" x14ac:dyDescent="0.25">
      <c r="A20" s="86"/>
      <c r="B20" s="37" t="s">
        <v>40</v>
      </c>
      <c r="C20" s="37" t="s">
        <v>44</v>
      </c>
      <c r="D20" s="45">
        <f>D16+D18+D19</f>
        <v>-89.394100748908372</v>
      </c>
      <c r="E20" s="37" t="s">
        <v>104</v>
      </c>
      <c r="F20" s="28"/>
      <c r="G20" s="28"/>
      <c r="H20" s="28"/>
      <c r="I20" s="28"/>
      <c r="J20" s="28"/>
      <c r="K20" s="28"/>
    </row>
    <row r="21" spans="1:11" x14ac:dyDescent="0.25">
      <c r="A21" s="86"/>
      <c r="B21" s="37" t="s">
        <v>42</v>
      </c>
      <c r="C21" s="1" t="s">
        <v>46</v>
      </c>
      <c r="D21" s="15">
        <v>0.95</v>
      </c>
      <c r="E21" s="37"/>
      <c r="F21" s="28"/>
      <c r="G21" s="28"/>
      <c r="H21" s="28"/>
      <c r="I21" s="28"/>
      <c r="J21" s="28"/>
      <c r="K21" s="28"/>
    </row>
    <row r="22" spans="1:11" x14ac:dyDescent="0.25">
      <c r="A22" s="86"/>
      <c r="B22" s="37" t="s">
        <v>43</v>
      </c>
      <c r="C22" s="1" t="s">
        <v>48</v>
      </c>
      <c r="D22" s="2">
        <v>8</v>
      </c>
      <c r="E22" s="37"/>
      <c r="F22" s="28"/>
      <c r="G22" s="28"/>
      <c r="H22" s="28"/>
      <c r="I22" s="28"/>
      <c r="J22" s="28"/>
      <c r="K22" s="28"/>
    </row>
    <row r="23" spans="1:11" x14ac:dyDescent="0.25">
      <c r="A23" s="86"/>
      <c r="B23" s="37" t="s">
        <v>45</v>
      </c>
      <c r="C23" s="37" t="s">
        <v>50</v>
      </c>
      <c r="D23" s="46">
        <f>NORMINV(D21,0,D22)</f>
        <v>13.158829015611772</v>
      </c>
      <c r="E23" s="37"/>
      <c r="F23" s="28"/>
      <c r="G23" s="28"/>
      <c r="H23" s="28"/>
      <c r="I23" s="28"/>
      <c r="J23" s="28"/>
      <c r="K23" s="28"/>
    </row>
    <row r="24" spans="1:11" x14ac:dyDescent="0.25">
      <c r="A24" s="86"/>
      <c r="B24" s="37" t="s">
        <v>47</v>
      </c>
      <c r="C24" s="37" t="s">
        <v>52</v>
      </c>
      <c r="D24" s="45">
        <f>D20+D23</f>
        <v>-76.235271733296599</v>
      </c>
      <c r="E24" s="37" t="s">
        <v>105</v>
      </c>
      <c r="F24" s="28"/>
      <c r="G24" s="28"/>
      <c r="H24" s="28"/>
      <c r="I24" s="28"/>
      <c r="J24" s="28"/>
      <c r="K24" s="28"/>
    </row>
    <row r="25" spans="1:11" x14ac:dyDescent="0.25">
      <c r="A25" s="86"/>
      <c r="B25" s="47" t="s">
        <v>49</v>
      </c>
      <c r="C25" s="37" t="s">
        <v>54</v>
      </c>
      <c r="D25" s="38">
        <v>13</v>
      </c>
      <c r="E25" s="1" t="s">
        <v>130</v>
      </c>
      <c r="F25" s="28"/>
      <c r="G25" s="28"/>
      <c r="H25" s="28"/>
      <c r="I25" s="28"/>
      <c r="J25" s="28"/>
      <c r="K25" s="28"/>
    </row>
    <row r="26" spans="1:11" x14ac:dyDescent="0.25">
      <c r="A26" s="86"/>
      <c r="B26" s="37" t="s">
        <v>51</v>
      </c>
      <c r="C26" s="37" t="s">
        <v>106</v>
      </c>
      <c r="D26" s="45">
        <f>D24-D25</f>
        <v>-89.235271733296599</v>
      </c>
      <c r="E26" s="37"/>
      <c r="F26" s="28"/>
      <c r="G26" s="28"/>
      <c r="H26" s="28"/>
      <c r="I26" s="28"/>
      <c r="J26" s="28"/>
      <c r="K26" s="28"/>
    </row>
    <row r="27" spans="1:11" x14ac:dyDescent="0.25">
      <c r="A27" s="86"/>
      <c r="B27" s="37" t="s">
        <v>53</v>
      </c>
      <c r="C27" s="37" t="s">
        <v>56</v>
      </c>
      <c r="D27" s="45">
        <f>D10-D26</f>
        <v>152.0152717332966</v>
      </c>
      <c r="E27" s="37" t="s">
        <v>107</v>
      </c>
      <c r="F27" s="28"/>
      <c r="G27" s="28"/>
      <c r="H27" s="28"/>
      <c r="I27" s="28"/>
      <c r="J27" s="28"/>
      <c r="K27" s="28"/>
    </row>
    <row r="28" spans="1:11" x14ac:dyDescent="0.25">
      <c r="A28" s="86"/>
      <c r="B28" s="37" t="s">
        <v>55</v>
      </c>
      <c r="C28" s="37" t="s">
        <v>58</v>
      </c>
      <c r="D28" s="38">
        <v>0</v>
      </c>
      <c r="E28" s="44" t="s">
        <v>108</v>
      </c>
      <c r="F28" s="28"/>
      <c r="G28" s="28"/>
      <c r="H28" s="28"/>
      <c r="I28" s="28"/>
      <c r="J28" s="28"/>
      <c r="K28" s="28"/>
    </row>
    <row r="29" spans="1:11" x14ac:dyDescent="0.25">
      <c r="A29" s="86"/>
      <c r="B29" s="37" t="s">
        <v>57</v>
      </c>
      <c r="C29" s="37" t="s">
        <v>60</v>
      </c>
      <c r="D29" s="48">
        <f>D26+D28</f>
        <v>-89.235271733296599</v>
      </c>
      <c r="E29" s="44" t="s">
        <v>109</v>
      </c>
      <c r="F29" s="28"/>
      <c r="G29" s="28"/>
      <c r="H29" s="28"/>
      <c r="I29" s="28"/>
      <c r="J29" s="28"/>
      <c r="K29" s="28"/>
    </row>
    <row r="30" spans="1:11" x14ac:dyDescent="0.25">
      <c r="A30" s="87"/>
      <c r="B30" s="41" t="s">
        <v>59</v>
      </c>
      <c r="C30" s="41" t="s">
        <v>62</v>
      </c>
      <c r="D30" s="49">
        <f>D27-D28</f>
        <v>152.0152717332966</v>
      </c>
      <c r="E30" s="41" t="s">
        <v>110</v>
      </c>
      <c r="F30" s="28"/>
      <c r="G30" s="28"/>
      <c r="H30" s="28"/>
      <c r="I30" s="28"/>
      <c r="J30" s="28"/>
      <c r="K30" s="28"/>
    </row>
    <row r="31" spans="1:11" ht="15" customHeight="1" x14ac:dyDescent="0.25">
      <c r="A31" s="88" t="s">
        <v>63</v>
      </c>
      <c r="B31" s="12" t="s">
        <v>61</v>
      </c>
      <c r="C31" s="39" t="s">
        <v>65</v>
      </c>
      <c r="D31" s="40">
        <v>35</v>
      </c>
      <c r="E31" s="43"/>
      <c r="F31" s="28"/>
      <c r="G31" s="28"/>
      <c r="H31" s="28"/>
      <c r="I31" s="28"/>
      <c r="J31" s="28"/>
      <c r="K31" s="28"/>
    </row>
    <row r="32" spans="1:11" ht="15" customHeight="1" x14ac:dyDescent="0.25">
      <c r="A32" s="89"/>
      <c r="B32" s="1" t="s">
        <v>64</v>
      </c>
      <c r="C32" s="37" t="s">
        <v>67</v>
      </c>
      <c r="D32" s="38">
        <v>6</v>
      </c>
      <c r="E32" s="44"/>
      <c r="F32" s="28"/>
      <c r="G32" s="28"/>
      <c r="H32" s="28"/>
      <c r="I32" s="28"/>
      <c r="J32" s="28"/>
      <c r="K32" s="28"/>
    </row>
    <row r="33" spans="1:11" x14ac:dyDescent="0.25">
      <c r="A33" s="89"/>
      <c r="B33" s="1" t="s">
        <v>66</v>
      </c>
      <c r="C33" s="37" t="s">
        <v>69</v>
      </c>
      <c r="D33" s="50">
        <f>(1.1*LOG10(D1)-0.7)*D32-(1.56*LOG10(D1)-0.8)</f>
        <v>13.006573425720665</v>
      </c>
      <c r="E33" s="3" t="s">
        <v>111</v>
      </c>
      <c r="F33" s="28"/>
      <c r="G33" s="28"/>
      <c r="H33" s="28"/>
      <c r="I33" s="28"/>
      <c r="J33" s="28"/>
      <c r="K33" s="28"/>
    </row>
    <row r="34" spans="1:11" x14ac:dyDescent="0.25">
      <c r="A34" s="89"/>
      <c r="B34" s="8" t="s">
        <v>68</v>
      </c>
      <c r="C34" s="37" t="s">
        <v>71</v>
      </c>
      <c r="D34" s="67">
        <f>46.3+33.9*LOG10(D1)-13.82*LOG10(D31)-D33</f>
        <v>122.30814412436061</v>
      </c>
      <c r="E34" s="64" t="s">
        <v>72</v>
      </c>
      <c r="F34" s="28"/>
      <c r="G34" s="28"/>
      <c r="H34" s="28"/>
      <c r="I34" s="28"/>
      <c r="J34" s="28"/>
      <c r="K34" s="28"/>
    </row>
    <row r="35" spans="1:11" x14ac:dyDescent="0.25">
      <c r="A35" s="89"/>
      <c r="B35" s="8" t="s">
        <v>70</v>
      </c>
      <c r="C35" s="37" t="s">
        <v>74</v>
      </c>
      <c r="D35" s="50">
        <f>D34-2*(LOG10(D1/28))^2-5.4</f>
        <v>110.36958822391193</v>
      </c>
      <c r="E35" s="37" t="s">
        <v>75</v>
      </c>
      <c r="F35" s="28"/>
      <c r="G35" s="28"/>
      <c r="H35" s="28"/>
      <c r="I35" s="28"/>
      <c r="J35" s="28"/>
      <c r="K35" s="28"/>
    </row>
    <row r="36" spans="1:11" x14ac:dyDescent="0.25">
      <c r="A36" s="90"/>
      <c r="B36" s="6" t="s">
        <v>73</v>
      </c>
      <c r="C36" s="41" t="s">
        <v>77</v>
      </c>
      <c r="D36" s="51">
        <f>44.9-6.55*LOG10(D31)</f>
        <v>34.786354309505697</v>
      </c>
      <c r="E36" s="61" t="s">
        <v>78</v>
      </c>
      <c r="F36" s="28"/>
      <c r="G36" s="28"/>
      <c r="H36" s="28"/>
      <c r="I36" s="28"/>
      <c r="J36" s="28"/>
      <c r="K36" s="28"/>
    </row>
    <row r="37" spans="1:11" ht="15" customHeight="1" x14ac:dyDescent="0.25">
      <c r="A37" s="74" t="s">
        <v>79</v>
      </c>
      <c r="B37" s="19" t="s">
        <v>76</v>
      </c>
      <c r="C37" s="52" t="s">
        <v>81</v>
      </c>
      <c r="D37" s="53">
        <f>1000*10^((D30-D35)/D36)</f>
        <v>15746.516058313244</v>
      </c>
      <c r="E37" s="39" t="s">
        <v>82</v>
      </c>
      <c r="F37" s="28"/>
      <c r="G37" s="28"/>
      <c r="H37" s="28"/>
      <c r="I37" s="28"/>
      <c r="J37" s="28"/>
      <c r="K37" s="28"/>
    </row>
    <row r="38" spans="1:11" ht="15" customHeight="1" x14ac:dyDescent="0.25">
      <c r="A38" s="75"/>
      <c r="B38" s="20" t="s">
        <v>80</v>
      </c>
      <c r="C38" s="54" t="s">
        <v>113</v>
      </c>
      <c r="D38" s="55">
        <f>D29-10*LOG10(D3*12)</f>
        <v>-117.01678423713304</v>
      </c>
      <c r="E38" s="56"/>
      <c r="F38" s="28"/>
      <c r="G38" s="28"/>
      <c r="H38" s="28"/>
      <c r="I38" s="28"/>
      <c r="J38" s="28"/>
      <c r="K38" s="28"/>
    </row>
    <row r="39" spans="1:11" x14ac:dyDescent="0.25">
      <c r="A39" s="75"/>
      <c r="B39" s="54" t="s">
        <v>83</v>
      </c>
      <c r="C39" s="54" t="s">
        <v>114</v>
      </c>
      <c r="D39" s="55">
        <f>10*LOG10(10^(D29/10)+10^((D18+D19)/10))</f>
        <v>-88.30576977949994</v>
      </c>
      <c r="E39" s="56"/>
      <c r="F39" s="28"/>
      <c r="G39" s="28"/>
      <c r="H39" s="28"/>
      <c r="I39" s="28"/>
      <c r="J39" s="28"/>
      <c r="K39" s="28"/>
    </row>
    <row r="40" spans="1:11" x14ac:dyDescent="0.25">
      <c r="A40" s="76"/>
      <c r="B40" s="57" t="s">
        <v>92</v>
      </c>
      <c r="C40" s="57" t="s">
        <v>115</v>
      </c>
      <c r="D40" s="58">
        <f>D38+10*LOG10(D3)-D39</f>
        <v>-11.721314414272911</v>
      </c>
      <c r="E40" s="59"/>
      <c r="F40" s="28"/>
      <c r="G40" s="28"/>
      <c r="H40" s="28"/>
      <c r="I40" s="28"/>
      <c r="J40" s="28"/>
      <c r="K40" s="28"/>
    </row>
  </sheetData>
  <mergeCells count="6">
    <mergeCell ref="A37:A40"/>
    <mergeCell ref="A1:A6"/>
    <mergeCell ref="A7:A10"/>
    <mergeCell ref="A11:A16"/>
    <mergeCell ref="A17:A30"/>
    <mergeCell ref="A31:A36"/>
  </mergeCells>
  <pageMargins left="0.7" right="0.7" top="0.75" bottom="0.75" header="0.3" footer="0.3"/>
  <pageSetup paperSize="9" scale="82" orientation="landscape" r:id="rId1"/>
  <headerFooter>
    <oddHeader>&amp;CBalance de enlace 1800MHz Suburbano con antena externa (CPE)</oddHeader>
    <oddFooter>&amp;CPágina 7 del modelo de cálculo del enlace descendente LTE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0"/>
  <sheetViews>
    <sheetView showRowColHeaders="0" view="pageLayout" zoomScale="85" zoomScaleNormal="100" zoomScalePageLayoutView="85" workbookViewId="0">
      <selection sqref="A1:A6"/>
    </sheetView>
  </sheetViews>
  <sheetFormatPr baseColWidth="10" defaultRowHeight="15" x14ac:dyDescent="0.25"/>
  <cols>
    <col min="1" max="1" width="13.42578125" customWidth="1"/>
    <col min="2" max="2" width="4.140625" bestFit="1" customWidth="1"/>
    <col min="3" max="3" width="49.42578125" customWidth="1"/>
  </cols>
  <sheetData>
    <row r="1" spans="1:11" ht="15" customHeight="1" x14ac:dyDescent="0.25">
      <c r="A1" s="77" t="s">
        <v>0</v>
      </c>
      <c r="B1" s="37" t="s">
        <v>1</v>
      </c>
      <c r="C1" s="37" t="s">
        <v>2</v>
      </c>
      <c r="D1" s="38">
        <v>1800</v>
      </c>
      <c r="E1" s="44"/>
      <c r="F1" s="28"/>
      <c r="G1" s="28"/>
      <c r="H1" s="28"/>
      <c r="I1" s="28"/>
      <c r="J1" s="28"/>
      <c r="K1" s="28"/>
    </row>
    <row r="2" spans="1:11" x14ac:dyDescent="0.25">
      <c r="A2" s="77"/>
      <c r="B2" s="37" t="s">
        <v>3</v>
      </c>
      <c r="C2" s="37" t="s">
        <v>4</v>
      </c>
      <c r="D2" s="38">
        <v>10</v>
      </c>
      <c r="E2" s="44"/>
      <c r="F2" s="28"/>
      <c r="G2" s="28"/>
      <c r="H2" s="28"/>
      <c r="I2" s="28"/>
      <c r="J2" s="28"/>
      <c r="K2" s="28"/>
    </row>
    <row r="3" spans="1:11" x14ac:dyDescent="0.25">
      <c r="A3" s="77"/>
      <c r="B3" s="47" t="s">
        <v>5</v>
      </c>
      <c r="C3" s="37" t="s">
        <v>95</v>
      </c>
      <c r="D3" s="37">
        <f>D2*0.9/0.18</f>
        <v>50</v>
      </c>
      <c r="E3" s="64"/>
      <c r="F3" s="28"/>
      <c r="G3" s="28"/>
      <c r="H3" s="28"/>
      <c r="I3" s="28"/>
      <c r="J3" s="28"/>
      <c r="K3" s="28"/>
    </row>
    <row r="4" spans="1:11" x14ac:dyDescent="0.25">
      <c r="A4" s="77"/>
      <c r="B4" s="37" t="s">
        <v>6</v>
      </c>
      <c r="C4" s="1" t="s">
        <v>7</v>
      </c>
      <c r="D4" s="4">
        <v>0.8</v>
      </c>
      <c r="E4" s="3" t="s">
        <v>8</v>
      </c>
      <c r="F4" s="28"/>
      <c r="G4" s="28"/>
      <c r="H4" s="28"/>
      <c r="I4" s="28"/>
      <c r="J4" s="28"/>
      <c r="K4" s="28"/>
    </row>
    <row r="5" spans="1:11" x14ac:dyDescent="0.25">
      <c r="A5" s="77"/>
      <c r="B5" s="37" t="s">
        <v>9</v>
      </c>
      <c r="C5" s="1" t="s">
        <v>96</v>
      </c>
      <c r="D5" s="4">
        <v>0.6</v>
      </c>
      <c r="E5" s="3" t="s">
        <v>97</v>
      </c>
      <c r="F5" s="28"/>
      <c r="G5" s="28"/>
      <c r="H5" s="28"/>
      <c r="I5" s="28"/>
      <c r="J5" s="28"/>
      <c r="K5" s="28"/>
    </row>
    <row r="6" spans="1:11" x14ac:dyDescent="0.25">
      <c r="A6" s="78"/>
      <c r="B6" s="37" t="s">
        <v>10</v>
      </c>
      <c r="C6" s="6" t="s">
        <v>11</v>
      </c>
      <c r="D6" s="7">
        <f>1+D5/2/(1-D5)</f>
        <v>1.75</v>
      </c>
      <c r="E6" s="6" t="s">
        <v>12</v>
      </c>
      <c r="F6" s="28"/>
      <c r="G6" s="28"/>
      <c r="H6" s="28"/>
      <c r="I6" s="28"/>
      <c r="J6" s="28"/>
      <c r="K6" s="28"/>
    </row>
    <row r="7" spans="1:11" x14ac:dyDescent="0.25">
      <c r="A7" s="79" t="s">
        <v>13</v>
      </c>
      <c r="B7" s="39" t="s">
        <v>14</v>
      </c>
      <c r="C7" s="39" t="s">
        <v>17</v>
      </c>
      <c r="D7" s="40">
        <v>47.78</v>
      </c>
      <c r="E7" s="39"/>
      <c r="F7" s="28"/>
      <c r="G7" s="28"/>
      <c r="H7" s="28"/>
      <c r="I7" s="28"/>
      <c r="J7" s="28"/>
      <c r="K7" s="28"/>
    </row>
    <row r="8" spans="1:11" x14ac:dyDescent="0.25">
      <c r="A8" s="80"/>
      <c r="B8" s="37" t="s">
        <v>15</v>
      </c>
      <c r="C8" s="37" t="s">
        <v>19</v>
      </c>
      <c r="D8" s="38">
        <v>3</v>
      </c>
      <c r="E8" s="37" t="s">
        <v>20</v>
      </c>
      <c r="F8" s="28"/>
      <c r="G8" s="28"/>
      <c r="H8" s="28"/>
      <c r="I8" s="28"/>
      <c r="J8" s="28"/>
      <c r="K8" s="28"/>
    </row>
    <row r="9" spans="1:11" x14ac:dyDescent="0.25">
      <c r="A9" s="80"/>
      <c r="B9" s="37" t="s">
        <v>16</v>
      </c>
      <c r="C9" s="37" t="s">
        <v>22</v>
      </c>
      <c r="D9" s="38">
        <v>18</v>
      </c>
      <c r="E9" s="44"/>
      <c r="F9" s="28"/>
      <c r="G9" s="28"/>
      <c r="H9" s="28"/>
      <c r="I9" s="28"/>
      <c r="J9" s="28"/>
      <c r="K9" s="28"/>
    </row>
    <row r="10" spans="1:11" x14ac:dyDescent="0.25">
      <c r="A10" s="81"/>
      <c r="B10" s="41" t="s">
        <v>18</v>
      </c>
      <c r="C10" s="41" t="s">
        <v>24</v>
      </c>
      <c r="D10" s="42">
        <f>D7-D8+D9</f>
        <v>62.78</v>
      </c>
      <c r="E10" s="41" t="s">
        <v>98</v>
      </c>
      <c r="F10" s="28"/>
      <c r="G10" s="28"/>
      <c r="H10" s="28"/>
      <c r="I10" s="28"/>
      <c r="J10" s="28"/>
      <c r="K10" s="28"/>
    </row>
    <row r="11" spans="1:11" ht="30" x14ac:dyDescent="0.25">
      <c r="A11" s="27" t="s">
        <v>84</v>
      </c>
      <c r="B11" s="69" t="s">
        <v>21</v>
      </c>
      <c r="C11" s="69" t="s">
        <v>113</v>
      </c>
      <c r="D11" s="70">
        <v>-116.57874317271705</v>
      </c>
      <c r="E11" s="41"/>
      <c r="F11" s="28"/>
      <c r="G11" s="28"/>
      <c r="H11" s="28"/>
      <c r="I11" s="28"/>
      <c r="J11" s="28"/>
      <c r="K11" s="28"/>
    </row>
    <row r="12" spans="1:11" x14ac:dyDescent="0.25">
      <c r="A12" s="85" t="s">
        <v>34</v>
      </c>
      <c r="B12" s="1" t="s">
        <v>23</v>
      </c>
      <c r="C12" s="1" t="s">
        <v>62</v>
      </c>
      <c r="D12" s="13">
        <f>D7-D8+D9-(D11+10*LOG10(D3*12))</f>
        <v>151.57723066888062</v>
      </c>
      <c r="E12" s="1" t="s">
        <v>116</v>
      </c>
      <c r="F12" s="28"/>
      <c r="G12" s="28"/>
      <c r="H12" s="28"/>
      <c r="I12" s="28"/>
      <c r="J12" s="28"/>
      <c r="K12" s="28"/>
    </row>
    <row r="13" spans="1:11" ht="15" customHeight="1" x14ac:dyDescent="0.25">
      <c r="A13" s="86"/>
      <c r="B13" s="1" t="s">
        <v>26</v>
      </c>
      <c r="C13" s="1" t="s">
        <v>58</v>
      </c>
      <c r="D13" s="2">
        <v>0</v>
      </c>
      <c r="E13" s="44" t="s">
        <v>108</v>
      </c>
      <c r="F13" s="28"/>
      <c r="G13" s="28"/>
      <c r="H13" s="28"/>
      <c r="I13" s="28"/>
      <c r="J13" s="28"/>
      <c r="K13" s="28"/>
    </row>
    <row r="14" spans="1:11" x14ac:dyDescent="0.25">
      <c r="A14" s="86"/>
      <c r="B14" s="1" t="s">
        <v>28</v>
      </c>
      <c r="C14" s="1" t="s">
        <v>85</v>
      </c>
      <c r="D14" s="13">
        <f>D12+D13</f>
        <v>151.57723066888062</v>
      </c>
      <c r="E14" s="1" t="s">
        <v>117</v>
      </c>
      <c r="F14" s="28"/>
      <c r="G14" s="28"/>
      <c r="H14" s="28"/>
      <c r="I14" s="28"/>
      <c r="J14" s="28"/>
      <c r="K14" s="28"/>
    </row>
    <row r="15" spans="1:11" x14ac:dyDescent="0.25">
      <c r="A15" s="86"/>
      <c r="B15" s="1" t="s">
        <v>30</v>
      </c>
      <c r="C15" s="1" t="s">
        <v>86</v>
      </c>
      <c r="D15" s="17">
        <f>D10-D12</f>
        <v>-88.797230668880616</v>
      </c>
      <c r="E15" s="3" t="s">
        <v>118</v>
      </c>
      <c r="F15" s="28"/>
      <c r="G15" s="28"/>
      <c r="H15" s="28"/>
      <c r="I15" s="28"/>
      <c r="J15" s="28"/>
      <c r="K15" s="28"/>
    </row>
    <row r="16" spans="1:11" x14ac:dyDescent="0.25">
      <c r="A16" s="86"/>
      <c r="B16" s="1" t="s">
        <v>32</v>
      </c>
      <c r="C16" s="1" t="s">
        <v>87</v>
      </c>
      <c r="D16" s="13">
        <f>D15-D13</f>
        <v>-88.797230668880616</v>
      </c>
      <c r="E16" s="1" t="s">
        <v>119</v>
      </c>
      <c r="F16" s="28"/>
      <c r="G16" s="28"/>
      <c r="H16" s="28"/>
      <c r="I16" s="28"/>
      <c r="J16" s="28"/>
      <c r="K16" s="28"/>
    </row>
    <row r="17" spans="1:11" x14ac:dyDescent="0.25">
      <c r="A17" s="86"/>
      <c r="B17" s="1" t="s">
        <v>33</v>
      </c>
      <c r="C17" s="1" t="s">
        <v>54</v>
      </c>
      <c r="D17" s="2">
        <v>13</v>
      </c>
      <c r="E17" s="1" t="s">
        <v>127</v>
      </c>
      <c r="F17" s="28"/>
      <c r="G17" s="28"/>
      <c r="H17" s="28"/>
      <c r="I17" s="28"/>
      <c r="J17" s="28"/>
      <c r="K17" s="28"/>
    </row>
    <row r="18" spans="1:11" x14ac:dyDescent="0.25">
      <c r="A18" s="86"/>
      <c r="B18" s="8" t="s">
        <v>35</v>
      </c>
      <c r="C18" s="1" t="s">
        <v>52</v>
      </c>
      <c r="D18" s="24">
        <f>D16+D17</f>
        <v>-75.797230668880616</v>
      </c>
      <c r="E18" s="8" t="s">
        <v>120</v>
      </c>
      <c r="F18" s="28"/>
      <c r="G18" s="28"/>
      <c r="H18" s="28"/>
      <c r="I18" s="28"/>
      <c r="J18" s="28"/>
      <c r="K18" s="28"/>
    </row>
    <row r="19" spans="1:11" x14ac:dyDescent="0.25">
      <c r="A19" s="86"/>
      <c r="B19" s="8" t="s">
        <v>38</v>
      </c>
      <c r="C19" s="1" t="s">
        <v>46</v>
      </c>
      <c r="D19" s="15">
        <v>0.95</v>
      </c>
      <c r="E19" s="8"/>
      <c r="F19" s="28"/>
      <c r="G19" s="28"/>
      <c r="H19" s="28"/>
      <c r="I19" s="28"/>
      <c r="J19" s="28"/>
      <c r="K19" s="28"/>
    </row>
    <row r="20" spans="1:11" x14ac:dyDescent="0.25">
      <c r="A20" s="86"/>
      <c r="B20" s="8" t="s">
        <v>40</v>
      </c>
      <c r="C20" s="1" t="s">
        <v>48</v>
      </c>
      <c r="D20" s="2">
        <v>8</v>
      </c>
      <c r="E20" s="8"/>
      <c r="F20" s="28"/>
      <c r="G20" s="28"/>
      <c r="H20" s="28"/>
      <c r="I20" s="28"/>
      <c r="J20" s="28"/>
      <c r="K20" s="28"/>
    </row>
    <row r="21" spans="1:11" x14ac:dyDescent="0.25">
      <c r="A21" s="86"/>
      <c r="B21" s="1" t="s">
        <v>42</v>
      </c>
      <c r="C21" s="1" t="s">
        <v>50</v>
      </c>
      <c r="D21" s="16">
        <f>NORMINV(D19,0,D20)</f>
        <v>13.158829015611772</v>
      </c>
      <c r="E21" s="1" t="s">
        <v>121</v>
      </c>
      <c r="F21" s="28"/>
      <c r="G21" s="28"/>
      <c r="H21" s="28"/>
      <c r="I21" s="28"/>
      <c r="J21" s="28"/>
      <c r="K21" s="28"/>
    </row>
    <row r="22" spans="1:11" x14ac:dyDescent="0.25">
      <c r="A22" s="86"/>
      <c r="B22" s="1" t="s">
        <v>43</v>
      </c>
      <c r="C22" s="1" t="s">
        <v>88</v>
      </c>
      <c r="D22" s="13">
        <f>D18-D21</f>
        <v>-88.956059684492388</v>
      </c>
      <c r="E22" s="8" t="s">
        <v>122</v>
      </c>
      <c r="F22" s="28"/>
      <c r="G22" s="28"/>
      <c r="H22" s="28"/>
      <c r="I22" s="28"/>
      <c r="J22" s="28"/>
      <c r="K22" s="28"/>
    </row>
    <row r="23" spans="1:11" x14ac:dyDescent="0.25">
      <c r="A23" s="86"/>
      <c r="B23" s="1" t="s">
        <v>45</v>
      </c>
      <c r="C23" s="1" t="s">
        <v>36</v>
      </c>
      <c r="D23" s="14">
        <v>7</v>
      </c>
      <c r="E23" s="1" t="s">
        <v>37</v>
      </c>
      <c r="F23" s="28"/>
      <c r="G23" s="28"/>
      <c r="H23" s="28"/>
      <c r="I23" s="28"/>
      <c r="J23" s="28"/>
      <c r="K23" s="28"/>
    </row>
    <row r="24" spans="1:11" x14ac:dyDescent="0.25">
      <c r="A24" s="86"/>
      <c r="B24" s="5" t="s">
        <v>47</v>
      </c>
      <c r="C24" s="1" t="s">
        <v>39</v>
      </c>
      <c r="D24" s="45">
        <f>-114+10*LOG10(D3*0.18)+D23</f>
        <v>-97.457574905606748</v>
      </c>
      <c r="E24" s="37" t="s">
        <v>123</v>
      </c>
      <c r="F24" s="28"/>
      <c r="G24" s="28"/>
      <c r="H24" s="28"/>
      <c r="I24" s="28"/>
      <c r="J24" s="28"/>
      <c r="K24" s="28"/>
    </row>
    <row r="25" spans="1:11" x14ac:dyDescent="0.25">
      <c r="A25" s="87"/>
      <c r="B25" s="6" t="s">
        <v>49</v>
      </c>
      <c r="C25" s="6" t="s">
        <v>41</v>
      </c>
      <c r="D25" s="25">
        <v>2</v>
      </c>
      <c r="E25" s="18"/>
      <c r="F25" s="28"/>
      <c r="G25" s="28"/>
      <c r="H25" s="28"/>
      <c r="I25" s="28"/>
      <c r="J25" s="28"/>
      <c r="K25" s="28"/>
    </row>
    <row r="26" spans="1:11" ht="15" customHeight="1" x14ac:dyDescent="0.25">
      <c r="A26" s="82" t="s">
        <v>25</v>
      </c>
      <c r="B26" s="37" t="s">
        <v>51</v>
      </c>
      <c r="C26" s="39" t="s">
        <v>101</v>
      </c>
      <c r="D26" s="11">
        <f>D22-D24-D25</f>
        <v>6.5015152211143601</v>
      </c>
      <c r="E26" s="39" t="s">
        <v>102</v>
      </c>
      <c r="F26" s="28"/>
      <c r="G26" s="28"/>
      <c r="H26" s="28"/>
      <c r="I26" s="28"/>
      <c r="J26" s="28"/>
      <c r="K26" s="28"/>
    </row>
    <row r="27" spans="1:11" x14ac:dyDescent="0.25">
      <c r="A27" s="83"/>
      <c r="B27" s="44" t="s">
        <v>53</v>
      </c>
      <c r="C27" s="44" t="s">
        <v>99</v>
      </c>
      <c r="D27" s="65">
        <v>0.6</v>
      </c>
      <c r="E27" s="44"/>
      <c r="F27" s="28"/>
      <c r="G27" s="28"/>
      <c r="H27" s="28"/>
      <c r="I27" s="28"/>
      <c r="J27" s="28"/>
      <c r="K27" s="28"/>
    </row>
    <row r="28" spans="1:11" x14ac:dyDescent="0.25">
      <c r="A28" s="83"/>
      <c r="B28" s="44" t="s">
        <v>55</v>
      </c>
      <c r="C28" s="44" t="s">
        <v>100</v>
      </c>
      <c r="D28" s="65">
        <v>1</v>
      </c>
      <c r="E28" s="44"/>
      <c r="F28" s="28"/>
      <c r="G28" s="28"/>
      <c r="H28" s="28"/>
      <c r="I28" s="28"/>
      <c r="J28" s="28"/>
      <c r="K28" s="28"/>
    </row>
    <row r="29" spans="1:11" x14ac:dyDescent="0.25">
      <c r="A29" s="84"/>
      <c r="B29" s="44" t="s">
        <v>57</v>
      </c>
      <c r="C29" s="61" t="s">
        <v>89</v>
      </c>
      <c r="D29" s="60">
        <f>D2*MIN(3.6696,D27*LOG(1+10^(D26/10)/D28,2))</f>
        <v>14.706704172526319</v>
      </c>
      <c r="E29" s="61"/>
      <c r="F29" s="28"/>
      <c r="G29" s="28"/>
      <c r="H29" s="28"/>
      <c r="I29" s="28"/>
      <c r="J29" s="28"/>
      <c r="K29" s="28"/>
    </row>
    <row r="30" spans="1:11" ht="15" customHeight="1" x14ac:dyDescent="0.25">
      <c r="A30" s="88" t="s">
        <v>63</v>
      </c>
      <c r="B30" s="12" t="s">
        <v>59</v>
      </c>
      <c r="C30" s="39" t="s">
        <v>65</v>
      </c>
      <c r="D30" s="40">
        <v>35</v>
      </c>
      <c r="E30" s="43"/>
      <c r="F30" s="28"/>
      <c r="G30" s="28"/>
      <c r="H30" s="28"/>
      <c r="I30" s="28"/>
      <c r="J30" s="28"/>
      <c r="K30" s="28"/>
    </row>
    <row r="31" spans="1:11" x14ac:dyDescent="0.25">
      <c r="A31" s="89"/>
      <c r="B31" s="1" t="s">
        <v>61</v>
      </c>
      <c r="C31" s="37" t="s">
        <v>67</v>
      </c>
      <c r="D31" s="38">
        <v>6</v>
      </c>
      <c r="E31" s="44"/>
      <c r="F31" s="28"/>
      <c r="G31" s="28"/>
      <c r="H31" s="28"/>
      <c r="I31" s="28"/>
      <c r="J31" s="28"/>
      <c r="K31" s="28"/>
    </row>
    <row r="32" spans="1:11" ht="15" customHeight="1" x14ac:dyDescent="0.25">
      <c r="A32" s="89"/>
      <c r="B32" s="1" t="s">
        <v>64</v>
      </c>
      <c r="C32" s="37" t="s">
        <v>69</v>
      </c>
      <c r="D32" s="50">
        <f>(1.1*LOG10(D1)-0.7)*D31-(1.56*LOG10(D1)-0.8)</f>
        <v>13.006573425720665</v>
      </c>
      <c r="E32" s="3" t="s">
        <v>124</v>
      </c>
      <c r="F32" s="28"/>
      <c r="G32" s="28"/>
      <c r="H32" s="28"/>
      <c r="I32" s="28"/>
      <c r="J32" s="28"/>
      <c r="K32" s="28"/>
    </row>
    <row r="33" spans="1:11" x14ac:dyDescent="0.25">
      <c r="A33" s="89"/>
      <c r="B33" s="8" t="s">
        <v>66</v>
      </c>
      <c r="C33" s="37" t="s">
        <v>71</v>
      </c>
      <c r="D33" s="67">
        <f>46.3+33.9*LOG10(D1)-13.82*LOG10(D30)-D32</f>
        <v>122.30814412436061</v>
      </c>
      <c r="E33" s="64" t="s">
        <v>72</v>
      </c>
      <c r="F33" s="28"/>
      <c r="G33" s="28"/>
      <c r="H33" s="28"/>
      <c r="I33" s="28"/>
      <c r="J33" s="28"/>
      <c r="K33" s="28"/>
    </row>
    <row r="34" spans="1:11" x14ac:dyDescent="0.25">
      <c r="A34" s="89"/>
      <c r="B34" s="8" t="s">
        <v>68</v>
      </c>
      <c r="C34" s="37" t="s">
        <v>74</v>
      </c>
      <c r="D34" s="50">
        <f>D33-2*(LOG10(D1/28))^2-5.4</f>
        <v>110.36958822391193</v>
      </c>
      <c r="E34" s="37" t="s">
        <v>75</v>
      </c>
      <c r="F34" s="28"/>
      <c r="G34" s="28"/>
      <c r="H34" s="28"/>
      <c r="I34" s="28"/>
      <c r="J34" s="28"/>
      <c r="K34" s="28"/>
    </row>
    <row r="35" spans="1:11" x14ac:dyDescent="0.25">
      <c r="A35" s="90"/>
      <c r="B35" s="6" t="s">
        <v>70</v>
      </c>
      <c r="C35" s="41" t="s">
        <v>77</v>
      </c>
      <c r="D35" s="51">
        <f>44.9-6.55*LOG10(D30)</f>
        <v>34.786354309505697</v>
      </c>
      <c r="E35" s="61" t="s">
        <v>78</v>
      </c>
      <c r="F35" s="28"/>
      <c r="G35" s="28"/>
      <c r="H35" s="28"/>
      <c r="I35" s="28"/>
      <c r="J35" s="28"/>
      <c r="K35" s="28"/>
    </row>
    <row r="36" spans="1:11" x14ac:dyDescent="0.25">
      <c r="A36" s="74" t="s">
        <v>90</v>
      </c>
      <c r="B36" s="19" t="s">
        <v>73</v>
      </c>
      <c r="C36" s="52" t="s">
        <v>81</v>
      </c>
      <c r="D36" s="53">
        <f>1000*10^((D12-D34)/D35)</f>
        <v>15296.502986379779</v>
      </c>
      <c r="E36" s="39" t="s">
        <v>82</v>
      </c>
      <c r="F36" s="28"/>
      <c r="G36" s="28"/>
      <c r="H36" s="28"/>
      <c r="I36" s="28"/>
      <c r="J36" s="28"/>
      <c r="K36" s="28"/>
    </row>
    <row r="37" spans="1:11" x14ac:dyDescent="0.25">
      <c r="A37" s="75"/>
      <c r="B37" s="20" t="s">
        <v>76</v>
      </c>
      <c r="C37" s="21" t="s">
        <v>91</v>
      </c>
      <c r="D37" s="26">
        <f>D29</f>
        <v>14.706704172526319</v>
      </c>
      <c r="E37" s="56"/>
      <c r="F37" s="28"/>
      <c r="G37" s="28"/>
      <c r="H37" s="28"/>
      <c r="I37" s="28"/>
      <c r="J37" s="28"/>
      <c r="K37" s="28"/>
    </row>
    <row r="38" spans="1:11" ht="15" customHeight="1" x14ac:dyDescent="0.25">
      <c r="A38" s="75"/>
      <c r="B38" s="54" t="s">
        <v>80</v>
      </c>
      <c r="C38" s="21" t="s">
        <v>93</v>
      </c>
      <c r="D38" s="26">
        <f>D37/D6</f>
        <v>8.4038309557293243</v>
      </c>
      <c r="E38" s="56"/>
      <c r="F38" s="28"/>
      <c r="G38" s="28"/>
      <c r="H38" s="28"/>
      <c r="I38" s="28"/>
      <c r="J38" s="28"/>
      <c r="K38" s="28"/>
    </row>
    <row r="39" spans="1:11" x14ac:dyDescent="0.25">
      <c r="A39" s="76"/>
      <c r="B39" s="57" t="s">
        <v>83</v>
      </c>
      <c r="C39" s="62" t="s">
        <v>94</v>
      </c>
      <c r="D39" s="63">
        <f>D38/D4</f>
        <v>10.504788694661654</v>
      </c>
      <c r="E39" s="59"/>
      <c r="F39" s="28"/>
      <c r="G39" s="28"/>
      <c r="H39" s="28"/>
      <c r="I39" s="28"/>
      <c r="J39" s="28"/>
      <c r="K39" s="28"/>
    </row>
    <row r="40" spans="1:11" x14ac:dyDescent="0.25">
      <c r="A40" s="28"/>
      <c r="B40" s="28"/>
      <c r="C40" s="28"/>
      <c r="D40" s="28"/>
      <c r="E40" s="28"/>
      <c r="F40" s="28"/>
      <c r="G40" s="28"/>
      <c r="H40" s="28"/>
      <c r="I40" s="28"/>
      <c r="J40" s="28"/>
      <c r="K40" s="28"/>
    </row>
  </sheetData>
  <mergeCells count="6">
    <mergeCell ref="A36:A39"/>
    <mergeCell ref="A1:A6"/>
    <mergeCell ref="A7:A10"/>
    <mergeCell ref="A12:A25"/>
    <mergeCell ref="A26:A29"/>
    <mergeCell ref="A30:A35"/>
  </mergeCells>
  <pageMargins left="0.7" right="0.7" top="0.75" bottom="0.75" header="0.3" footer="0.3"/>
  <pageSetup paperSize="9" scale="82" orientation="landscape" r:id="rId1"/>
  <headerFooter>
    <oddHeader>&amp;CBalance de enlace 1800MHz Suburbano con antena externa (CPE) inverso</oddHeader>
    <oddFooter>&amp;CPágina 8 del modelo de cálculo del enlace descendente LTE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MCLDOrden xmlns="http://schemas.microsoft.com/sharepoint/v3" xsi:nil="true"/>
    <MCLDDescripcion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Listado Documentos" ma:contentTypeID="0x0101006E29095B73D64B728A4CAD54966B370100784342375A85B84287FFFEBDD36DC951" ma:contentTypeVersion="" ma:contentTypeDescription="" ma:contentTypeScope="" ma:versionID="ebd52fb60bdf0f5151489bc1ea87a590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bcf7616a3bfa4b3e67acff49691c11a0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MCLDOrden" minOccurs="0"/>
                <xsd:element ref="ns1:MCLDDescripcion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MCLDOrden" ma:index="8" nillable="true" ma:displayName="Orden" ma:decimals="0" ma:internalName="MCLDOrden">
      <xsd:simpleType>
        <xsd:restriction base="dms:Number"/>
      </xsd:simpleType>
    </xsd:element>
    <xsd:element name="MCLDDescripcion" ma:index="9" nillable="true" ma:displayName="Descripción" ma:internalName="MCLDDescripcion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 ma:readOnly="true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75DBD420-CA94-48C8-AABE-B7F492F4A8D3}">
  <ds:schemaRefs>
    <ds:schemaRef ds:uri="http://schemas.microsoft.com/office/2006/metadata/properties"/>
    <ds:schemaRef ds:uri="http://schemas.microsoft.com/sharepoint/v3"/>
  </ds:schemaRefs>
</ds:datastoreItem>
</file>

<file path=customXml/itemProps2.xml><?xml version="1.0" encoding="utf-8"?>
<ds:datastoreItem xmlns:ds="http://schemas.openxmlformats.org/officeDocument/2006/customXml" ds:itemID="{AA668C73-9E24-40B6-A72B-CD2A6D4443C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53F5089-D7F2-4904-A612-AE6DCBD6190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Portada</vt:lpstr>
      <vt:lpstr>800MHz Suburbano UE</vt:lpstr>
      <vt:lpstr>800MHz Suburbano UE inv</vt:lpstr>
      <vt:lpstr>800MHz Suburbano CPE</vt:lpstr>
      <vt:lpstr>800MHz Suburbano CPE inv</vt:lpstr>
      <vt:lpstr>1800MHz Suburbano UE</vt:lpstr>
      <vt:lpstr>1800MHz Suburbano UE inv</vt:lpstr>
      <vt:lpstr>1800MHz Suburbano CPE</vt:lpstr>
      <vt:lpstr>1800MHz Suburbano CPE inv</vt:lpstr>
      <vt:lpstr>2600MHz Suburbano UE</vt:lpstr>
      <vt:lpstr>2600MHz Suburbano UE inv</vt:lpstr>
      <vt:lpstr>2600MHz Suburbano CPE</vt:lpstr>
      <vt:lpstr>2600MHz Suburbano CPE inv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Modelo de cálculo del enlace descendente LTE asociado al estudio sobre los requisitos técnicos que permitan caracterizar la cobertura con tecnología LTE necesaria para proporcionar determinados servicios de datos</dc:title>
  <dc:creator/>
  <cp:keywords>modelo de cálculo, enlace descendente, LTE</cp:keywords>
  <cp:lastModifiedBy/>
  <dcterms:created xsi:type="dcterms:W3CDTF">2014-08-20T12:28:56Z</dcterms:created>
  <dcterms:modified xsi:type="dcterms:W3CDTF">2015-12-01T10:31:45Z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0x0101006E29095B73D64B728A4CAD54966B370100784342375A85B84287FFFEBDD36DC951</vt:lpwstr>
  </property>
  <property fmtid="{D5CDD505-2E9C-101B-9397-08002B2CF9AE}" pid="3" name="descripcion">
    <vt:lpwstr>Plantilla excel con unidades dependientes</vt:lpwstr>
  </property>
</Properties>
</file>