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a\Desktop\"/>
    </mc:Choice>
  </mc:AlternateContent>
  <xr:revisionPtr revIDLastSave="0" documentId="13_ncr:1_{1D9B8782-2A2B-4993-8495-FEFABFFF6D61}" xr6:coauthVersionLast="47" xr6:coauthVersionMax="47" xr10:uidLastSave="{00000000-0000-0000-0000-000000000000}"/>
  <bookViews>
    <workbookView xWindow="-108" yWindow="-108" windowWidth="23256" windowHeight="12576" xr2:uid="{1CB29812-7743-4287-A470-3F8FF835FA8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E25" i="1"/>
  <c r="E26" i="1"/>
  <c r="B41" i="1"/>
  <c r="F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10" i="1"/>
  <c r="P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4" i="1"/>
  <c r="G22" i="1"/>
  <c r="B39" i="1"/>
  <c r="B38" i="1"/>
  <c r="B37" i="1"/>
  <c r="B36" i="1"/>
  <c r="B35" i="1"/>
  <c r="D17" i="1"/>
  <c r="B33" i="1"/>
  <c r="B32" i="1"/>
  <c r="B31" i="1"/>
  <c r="N20" i="1"/>
  <c r="N19" i="1"/>
  <c r="N18" i="1"/>
  <c r="M18" i="1"/>
  <c r="M20" i="1"/>
  <c r="M19" i="1"/>
  <c r="G3" i="1"/>
  <c r="I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G4" i="1"/>
  <c r="G7" i="1"/>
  <c r="G8" i="1"/>
  <c r="G9" i="1"/>
  <c r="G10" i="1"/>
  <c r="D5" i="1"/>
  <c r="H5" i="1" s="1"/>
  <c r="F5" i="1"/>
  <c r="F4" i="1"/>
  <c r="D4" i="1" s="1"/>
  <c r="H4" i="1" s="1"/>
  <c r="C8" i="1"/>
  <c r="C7" i="1"/>
  <c r="C5" i="1"/>
  <c r="G5" i="1" s="1"/>
  <c r="C4" i="1"/>
  <c r="J6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11" i="1"/>
  <c r="I12" i="1"/>
  <c r="I17" i="1"/>
  <c r="I18" i="1"/>
  <c r="C20" i="1"/>
  <c r="G20" i="1" s="1"/>
  <c r="H6" i="1"/>
  <c r="H7" i="1"/>
  <c r="H18" i="1"/>
  <c r="H19" i="1"/>
  <c r="D3" i="1"/>
  <c r="H3" i="1" s="1"/>
  <c r="F20" i="1"/>
  <c r="D20" i="1" s="1"/>
  <c r="F19" i="1"/>
  <c r="I19" i="1" s="1"/>
  <c r="F18" i="1"/>
  <c r="D18" i="1" s="1"/>
  <c r="F17" i="1"/>
  <c r="H17" i="1" s="1"/>
  <c r="F16" i="1"/>
  <c r="I16" i="1" s="1"/>
  <c r="F15" i="1"/>
  <c r="D15" i="1" s="1"/>
  <c r="H15" i="1" s="1"/>
  <c r="F14" i="1"/>
  <c r="D14" i="1" s="1"/>
  <c r="H14" i="1" s="1"/>
  <c r="F13" i="1"/>
  <c r="I13" i="1" s="1"/>
  <c r="F12" i="1"/>
  <c r="D12" i="1" s="1"/>
  <c r="H12" i="1" s="1"/>
  <c r="F11" i="1"/>
  <c r="D11" i="1" s="1"/>
  <c r="H11" i="1" s="1"/>
  <c r="F10" i="1"/>
  <c r="D10" i="1" s="1"/>
  <c r="H10" i="1" s="1"/>
  <c r="F9" i="1"/>
  <c r="I9" i="1" s="1"/>
  <c r="F8" i="1"/>
  <c r="D8" i="1" s="1"/>
  <c r="H8" i="1" s="1"/>
  <c r="F7" i="1"/>
  <c r="I7" i="1" s="1"/>
  <c r="F6" i="1"/>
  <c r="D6" i="1" s="1"/>
  <c r="D7" i="1"/>
  <c r="D13" i="1"/>
  <c r="H13" i="1" s="1"/>
  <c r="D9" i="1"/>
  <c r="H9" i="1" s="1"/>
  <c r="D19" i="1"/>
  <c r="C6" i="1"/>
  <c r="G6" i="1" s="1"/>
  <c r="C9" i="1"/>
  <c r="C10" i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3" i="1"/>
  <c r="D16" i="1" l="1"/>
  <c r="H16" i="1" s="1"/>
  <c r="I14" i="1"/>
  <c r="I10" i="1"/>
  <c r="I20" i="1"/>
  <c r="I8" i="1"/>
  <c r="H20" i="1"/>
  <c r="I15" i="1"/>
</calcChain>
</file>

<file path=xl/sharedStrings.xml><?xml version="1.0" encoding="utf-8"?>
<sst xmlns="http://schemas.openxmlformats.org/spreadsheetml/2006/main" count="60" uniqueCount="46">
  <si>
    <t>Load</t>
  </si>
  <si>
    <t>length</t>
  </si>
  <si>
    <t>N</t>
  </si>
  <si>
    <t>mm</t>
  </si>
  <si>
    <t>fracture</t>
  </si>
  <si>
    <t>Yield stress</t>
  </si>
  <si>
    <t>Yield strain</t>
  </si>
  <si>
    <t>Young modulus</t>
  </si>
  <si>
    <t>Ultimate tensile strength</t>
  </si>
  <si>
    <t>Ultimate elongation</t>
  </si>
  <si>
    <t>Fracture strength</t>
  </si>
  <si>
    <t>Fracture elongation</t>
  </si>
  <si>
    <t>Ductility based on % total elongation</t>
  </si>
  <si>
    <t>resilience</t>
  </si>
  <si>
    <t>strain hardening exponent</t>
  </si>
  <si>
    <t>strength coefficient</t>
  </si>
  <si>
    <t>etc</t>
  </si>
  <si>
    <t>stress</t>
  </si>
  <si>
    <t>strain</t>
  </si>
  <si>
    <t>Pa</t>
  </si>
  <si>
    <t>m*2</t>
  </si>
  <si>
    <t>delta l</t>
  </si>
  <si>
    <t>Mpa</t>
  </si>
  <si>
    <t>MPa</t>
  </si>
  <si>
    <t>offset</t>
  </si>
  <si>
    <t>gigapascal</t>
  </si>
  <si>
    <t>megapascal</t>
  </si>
  <si>
    <t>%elongation</t>
  </si>
  <si>
    <t>true strain</t>
  </si>
  <si>
    <t>Units</t>
  </si>
  <si>
    <t>Values</t>
  </si>
  <si>
    <t>Characteristics</t>
  </si>
  <si>
    <t>cross sectional area</t>
  </si>
  <si>
    <t>mm/mm</t>
  </si>
  <si>
    <t>offset strain</t>
  </si>
  <si>
    <t>true stress</t>
  </si>
  <si>
    <t>Diameter</t>
  </si>
  <si>
    <t>neck c. Stress</t>
  </si>
  <si>
    <t>neck c. Strain</t>
  </si>
  <si>
    <t>%</t>
  </si>
  <si>
    <t>-</t>
  </si>
  <si>
    <t>log stress</t>
  </si>
  <si>
    <t>log strength</t>
  </si>
  <si>
    <t>logK</t>
  </si>
  <si>
    <t>slope(n)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</si>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</sst>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0" fillId="0" borderId="6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5"/>
    </xf>
    <xf numFmtId="0" fontId="2" fillId="2" borderId="2" xfId="0" applyFont="1" applyFill="1" applyBorder="1" applyAlignment="1">
      <alignment horizontal="left" vertical="center" wrapText="1" indent="5"/>
    </xf>
    <xf numFmtId="0" fontId="2" fillId="2" borderId="3" xfId="0" applyFont="1" applyFill="1" applyBorder="1" applyAlignment="1">
      <alignment horizontal="left" vertical="center" wrapText="1" indent="5"/>
    </xf>
    <xf numFmtId="0" fontId="2" fillId="2" borderId="4" xfId="0" applyFont="1" applyFill="1" applyBorder="1" applyAlignment="1">
      <alignment horizontal="left" vertical="center" wrapText="1" indent="5"/>
    </xf>
    <xf numFmtId="0" fontId="2" fillId="2" borderId="7" xfId="0" applyFont="1" applyFill="1" applyBorder="1" applyAlignment="1">
      <alignment horizontal="left" vertical="center" wrapText="1" indent="5"/>
    </xf>
    <xf numFmtId="0" fontId="0" fillId="0" borderId="6" xfId="0" applyBorder="1"/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0" xfId="0" applyFont="1"/>
    <xf numFmtId="0" fontId="3" fillId="3" borderId="0" xfId="1"/>
    <xf numFmtId="0" fontId="2" fillId="2" borderId="8" xfId="0" applyFont="1" applyFill="1" applyBorder="1" applyAlignment="1">
      <alignment horizontal="left" vertical="center" wrapText="1" indent="5"/>
    </xf>
    <xf numFmtId="0" fontId="3" fillId="3" borderId="6" xfId="1" applyBorder="1"/>
    <xf numFmtId="0" fontId="3" fillId="3" borderId="6" xfId="1" applyBorder="1" applyAlignment="1">
      <alignment horizontal="left" vertical="center" wrapText="1" indent="5"/>
    </xf>
  </cellXfs>
  <cellStyles count="2">
    <cellStyle name="%20 - Vurgu1" xfId="1" builtinId="30"/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Stress</a:t>
            </a:r>
            <a:r>
              <a:rPr lang="tr-TR" baseline="0"/>
              <a:t> &amp; Strain Diagram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3F5-44B7-ACEE-33C908C9F1C6}"/>
              </c:ext>
            </c:extLst>
          </c:dPt>
          <c:dLbls>
            <c:dLbl>
              <c:idx val="7"/>
              <c:layout>
                <c:manualLayout>
                  <c:x val="4.5620437956204379E-2"/>
                  <c:y val="3.40136054421768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F7-4859-8C2C-8A92255ED84E}"/>
                </c:ext>
              </c:extLst>
            </c:dLbl>
            <c:dLbl>
              <c:idx val="14"/>
              <c:layout>
                <c:manualLayout>
                  <c:x val="-1.5206812652067011E-3"/>
                  <c:y val="9.94243851386708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F7-4859-8C2C-8A92255ED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Sayfa1!$D$3:$D$20</c:f>
              <c:numCache>
                <c:formatCode>General</c:formatCode>
                <c:ptCount val="18"/>
                <c:pt idx="0">
                  <c:v>0</c:v>
                </c:pt>
                <c:pt idx="1">
                  <c:v>4.9212598425208039E-4</c:v>
                </c:pt>
                <c:pt idx="2">
                  <c:v>1.0039370078740539E-3</c:v>
                </c:pt>
                <c:pt idx="3">
                  <c:v>1.4960629921259945E-3</c:v>
                </c:pt>
                <c:pt idx="4">
                  <c:v>2.0078740157481079E-3</c:v>
                </c:pt>
                <c:pt idx="5">
                  <c:v>2.9921259842519889E-3</c:v>
                </c:pt>
                <c:pt idx="6">
                  <c:v>3.9960629921260427E-3</c:v>
                </c:pt>
                <c:pt idx="7">
                  <c:v>5.0000000000000964E-3</c:v>
                </c:pt>
                <c:pt idx="8">
                  <c:v>7.5000000000000049E-3</c:v>
                </c:pt>
                <c:pt idx="9">
                  <c:v>1.0000000000000054E-2</c:v>
                </c:pt>
                <c:pt idx="10">
                  <c:v>1.500000000000001E-2</c:v>
                </c:pt>
                <c:pt idx="11">
                  <c:v>2.0000000000000108E-2</c:v>
                </c:pt>
                <c:pt idx="12">
                  <c:v>4.000000000000007E-2</c:v>
                </c:pt>
                <c:pt idx="13">
                  <c:v>6.0000000000000039E-2</c:v>
                </c:pt>
                <c:pt idx="14">
                  <c:v>7.000000000000009E-2</c:v>
                </c:pt>
                <c:pt idx="15">
                  <c:v>0.08</c:v>
                </c:pt>
                <c:pt idx="16">
                  <c:v>0.10000000000000012</c:v>
                </c:pt>
                <c:pt idx="17">
                  <c:v>0.11500000000000012</c:v>
                </c:pt>
              </c:numCache>
            </c:numRef>
          </c:xVal>
          <c:yVal>
            <c:numRef>
              <c:f>Sayfa1!$G$3:$G$20</c:f>
              <c:numCache>
                <c:formatCode>General</c:formatCode>
                <c:ptCount val="18"/>
                <c:pt idx="0">
                  <c:v>0</c:v>
                </c:pt>
                <c:pt idx="1">
                  <c:v>246.73678939173243</c:v>
                </c:pt>
                <c:pt idx="2">
                  <c:v>493.47357878346486</c:v>
                </c:pt>
                <c:pt idx="3">
                  <c:v>740.21036817519735</c:v>
                </c:pt>
                <c:pt idx="4">
                  <c:v>986.94715756692972</c:v>
                </c:pt>
                <c:pt idx="5">
                  <c:v>1480.4207363503947</c:v>
                </c:pt>
                <c:pt idx="6">
                  <c:v>1731.0431444727055</c:v>
                </c:pt>
                <c:pt idx="7">
                  <c:v>1800.984281623118</c:v>
                </c:pt>
                <c:pt idx="8">
                  <c:v>1991.3795994214627</c:v>
                </c:pt>
                <c:pt idx="9">
                  <c:v>2094.3484957817918</c:v>
                </c:pt>
                <c:pt idx="10">
                  <c:v>2319.7143821553427</c:v>
                </c:pt>
                <c:pt idx="11">
                  <c:v>2492.6244156660841</c:v>
                </c:pt>
                <c:pt idx="12">
                  <c:v>2908.3856198379804</c:v>
                </c:pt>
                <c:pt idx="13">
                  <c:v>3089.0668908098787</c:v>
                </c:pt>
                <c:pt idx="14">
                  <c:v>3116.2662219239278</c:v>
                </c:pt>
                <c:pt idx="15">
                  <c:v>3098.7809376363248</c:v>
                </c:pt>
                <c:pt idx="16">
                  <c:v>2943.3561884131859</c:v>
                </c:pt>
                <c:pt idx="17">
                  <c:v>2422.6832785156721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C-4734-B955-37808456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37343"/>
        <c:axId val="270861743"/>
      </c:scatterChart>
      <c:scatterChart>
        <c:scatterStyle val="smoothMarker"/>
        <c:varyColors val="0"/>
        <c:ser>
          <c:idx val="1"/>
          <c:order val="1"/>
          <c:tx>
            <c:v>offset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Sayfa1!$K$3:$K$8</c:f>
              <c:numCache>
                <c:formatCode>General</c:formatCode>
                <c:ptCount val="6"/>
                <c:pt idx="0">
                  <c:v>2E-3</c:v>
                </c:pt>
                <c:pt idx="1">
                  <c:v>2.4921259842520804E-3</c:v>
                </c:pt>
                <c:pt idx="2">
                  <c:v>3.0039370078740538E-3</c:v>
                </c:pt>
                <c:pt idx="3">
                  <c:v>3.4960629921259945E-3</c:v>
                </c:pt>
                <c:pt idx="4">
                  <c:v>4.0078740157481075E-3</c:v>
                </c:pt>
                <c:pt idx="5">
                  <c:v>4.992125984251989E-3</c:v>
                </c:pt>
              </c:numCache>
            </c:numRef>
          </c:xVal>
          <c:yVal>
            <c:numRef>
              <c:f>Sayfa1!$G$3:$G$8</c:f>
              <c:numCache>
                <c:formatCode>General</c:formatCode>
                <c:ptCount val="6"/>
                <c:pt idx="0">
                  <c:v>0</c:v>
                </c:pt>
                <c:pt idx="1">
                  <c:v>246.73678939173243</c:v>
                </c:pt>
                <c:pt idx="2">
                  <c:v>493.47357878346486</c:v>
                </c:pt>
                <c:pt idx="3">
                  <c:v>740.21036817519735</c:v>
                </c:pt>
                <c:pt idx="4">
                  <c:v>986.94715756692972</c:v>
                </c:pt>
                <c:pt idx="5">
                  <c:v>1480.4207363503947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8C-4734-B955-37808456509F}"/>
            </c:ext>
          </c:extLst>
        </c:ser>
        <c:ser>
          <c:idx val="2"/>
          <c:order val="2"/>
          <c:tx>
            <c:v>truee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AF7-4859-8C2C-8A92255ED84E}"/>
              </c:ext>
            </c:extLst>
          </c:dPt>
          <c:xVal>
            <c:numRef>
              <c:f>Sayfa1!$J$3:$J$20</c:f>
              <c:numCache>
                <c:formatCode>General</c:formatCode>
                <c:ptCount val="18"/>
                <c:pt idx="0">
                  <c:v>0</c:v>
                </c:pt>
                <c:pt idx="1">
                  <c:v>4.920049299742327E-4</c:v>
                </c:pt>
                <c:pt idx="2">
                  <c:v>1.0034334001482606E-3</c:v>
                </c:pt>
                <c:pt idx="3">
                  <c:v>1.4949450048017665E-3</c:v>
                </c:pt>
                <c:pt idx="4">
                  <c:v>2.0058609309465754E-3</c:v>
                </c:pt>
                <c:pt idx="5">
                  <c:v>2.9876584846285125E-3</c:v>
                </c:pt>
                <c:pt idx="6">
                  <c:v>3.988099939265452E-3</c:v>
                </c:pt>
                <c:pt idx="7">
                  <c:v>4.9875415110391882E-3</c:v>
                </c:pt>
                <c:pt idx="8">
                  <c:v>7.4720148387010564E-3</c:v>
                </c:pt>
                <c:pt idx="9">
                  <c:v>9.950330853168092E-3</c:v>
                </c:pt>
                <c:pt idx="10">
                  <c:v>1.4888612493750559E-2</c:v>
                </c:pt>
                <c:pt idx="11">
                  <c:v>1.980262729617973E-2</c:v>
                </c:pt>
                <c:pt idx="12">
                  <c:v>3.9220713153281329E-2</c:v>
                </c:pt>
                <c:pt idx="13">
                  <c:v>5.8268908123975824E-2</c:v>
                </c:pt>
                <c:pt idx="14">
                  <c:v>6.7658648473814864E-2</c:v>
                </c:pt>
                <c:pt idx="15">
                  <c:v>7.6961041136128394E-2</c:v>
                </c:pt>
                <c:pt idx="16">
                  <c:v>9.5310179804324935E-2</c:v>
                </c:pt>
                <c:pt idx="17">
                  <c:v>0.10885440491208227</c:v>
                </c:pt>
              </c:numCache>
            </c:numRef>
          </c:xVal>
          <c:yVal>
            <c:numRef>
              <c:f>Sayfa1!$L$3:$L$20</c:f>
              <c:numCache>
                <c:formatCode>General</c:formatCode>
                <c:ptCount val="18"/>
                <c:pt idx="0">
                  <c:v>0</c:v>
                </c:pt>
                <c:pt idx="1">
                  <c:v>246.85821497706303</c:v>
                </c:pt>
                <c:pt idx="2">
                  <c:v>493.96899517161364</c:v>
                </c:pt>
                <c:pt idx="3">
                  <c:v>741.31776951341214</c:v>
                </c:pt>
                <c:pt idx="4">
                  <c:v>988.92882311952474</c:v>
                </c:pt>
                <c:pt idx="5">
                  <c:v>1484.8503417032541</c:v>
                </c:pt>
                <c:pt idx="6">
                  <c:v>1737.9605019201065</c:v>
                </c:pt>
                <c:pt idx="7">
                  <c:v>1809.9892030312337</c:v>
                </c:pt>
                <c:pt idx="8">
                  <c:v>2006.3149464171238</c:v>
                </c:pt>
                <c:pt idx="9">
                  <c:v>2115.2919807396097</c:v>
                </c:pt>
                <c:pt idx="10">
                  <c:v>2354.5100978876726</c:v>
                </c:pt>
                <c:pt idx="11">
                  <c:v>2542.476903979406</c:v>
                </c:pt>
                <c:pt idx="12">
                  <c:v>3024.7210446314998</c:v>
                </c:pt>
                <c:pt idx="13">
                  <c:v>3274.4109042584714</c:v>
                </c:pt>
                <c:pt idx="14">
                  <c:v>3334.4048574586031</c:v>
                </c:pt>
                <c:pt idx="15">
                  <c:v>3346.6834126472309</c:v>
                </c:pt>
                <c:pt idx="16">
                  <c:v>3237.691807254505</c:v>
                </c:pt>
                <c:pt idx="17">
                  <c:v>2701.2918555449751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A8C-4734-B955-37808456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37343"/>
        <c:axId val="270861743"/>
      </c:scatterChart>
      <c:valAx>
        <c:axId val="3338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0861743"/>
        <c:crosses val="autoZero"/>
        <c:crossBetween val="midCat"/>
      </c:valAx>
      <c:valAx>
        <c:axId val="270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True</a:t>
            </a:r>
            <a:r>
              <a:rPr lang="tr-TR" baseline="0"/>
              <a:t> Stress &amp; True Strain Diagram</a:t>
            </a:r>
          </a:p>
          <a:p>
            <a:pPr>
              <a:defRPr/>
            </a:pPr>
            <a:endParaRPr lang="tr-TR"/>
          </a:p>
        </c:rich>
      </c:tx>
      <c:layout>
        <c:manualLayout>
          <c:xMode val="edge"/>
          <c:yMode val="edge"/>
          <c:x val="0.24172641359127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true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Sayfa1!$J$3:$J$20</c:f>
              <c:numCache>
                <c:formatCode>General</c:formatCode>
                <c:ptCount val="18"/>
                <c:pt idx="0">
                  <c:v>0</c:v>
                </c:pt>
                <c:pt idx="1">
                  <c:v>4.920049299742327E-4</c:v>
                </c:pt>
                <c:pt idx="2">
                  <c:v>1.0034334001482606E-3</c:v>
                </c:pt>
                <c:pt idx="3">
                  <c:v>1.4949450048017665E-3</c:v>
                </c:pt>
                <c:pt idx="4">
                  <c:v>2.0058609309465754E-3</c:v>
                </c:pt>
                <c:pt idx="5">
                  <c:v>2.9876584846285125E-3</c:v>
                </c:pt>
                <c:pt idx="6">
                  <c:v>3.988099939265452E-3</c:v>
                </c:pt>
                <c:pt idx="7">
                  <c:v>4.9875415110391882E-3</c:v>
                </c:pt>
                <c:pt idx="8">
                  <c:v>7.4720148387010564E-3</c:v>
                </c:pt>
                <c:pt idx="9">
                  <c:v>9.950330853168092E-3</c:v>
                </c:pt>
                <c:pt idx="10">
                  <c:v>1.4888612493750559E-2</c:v>
                </c:pt>
                <c:pt idx="11">
                  <c:v>1.980262729617973E-2</c:v>
                </c:pt>
                <c:pt idx="12">
                  <c:v>3.9220713153281329E-2</c:v>
                </c:pt>
                <c:pt idx="13">
                  <c:v>5.8268908123975824E-2</c:v>
                </c:pt>
                <c:pt idx="14">
                  <c:v>6.7658648473814864E-2</c:v>
                </c:pt>
                <c:pt idx="15">
                  <c:v>7.6961041136128394E-2</c:v>
                </c:pt>
                <c:pt idx="16">
                  <c:v>9.5310179804324935E-2</c:v>
                </c:pt>
                <c:pt idx="17">
                  <c:v>0.10885440491208227</c:v>
                </c:pt>
              </c:numCache>
            </c:numRef>
          </c:xVal>
          <c:yVal>
            <c:numRef>
              <c:f>Sayfa1!$L$3:$L$20</c:f>
              <c:numCache>
                <c:formatCode>General</c:formatCode>
                <c:ptCount val="18"/>
                <c:pt idx="0">
                  <c:v>0</c:v>
                </c:pt>
                <c:pt idx="1">
                  <c:v>246.85821497706303</c:v>
                </c:pt>
                <c:pt idx="2">
                  <c:v>493.96899517161364</c:v>
                </c:pt>
                <c:pt idx="3">
                  <c:v>741.31776951341214</c:v>
                </c:pt>
                <c:pt idx="4">
                  <c:v>988.92882311952474</c:v>
                </c:pt>
                <c:pt idx="5">
                  <c:v>1484.8503417032541</c:v>
                </c:pt>
                <c:pt idx="6">
                  <c:v>1737.9605019201065</c:v>
                </c:pt>
                <c:pt idx="7">
                  <c:v>1809.9892030312337</c:v>
                </c:pt>
                <c:pt idx="8">
                  <c:v>2006.3149464171238</c:v>
                </c:pt>
                <c:pt idx="9">
                  <c:v>2115.2919807396097</c:v>
                </c:pt>
                <c:pt idx="10">
                  <c:v>2354.5100978876726</c:v>
                </c:pt>
                <c:pt idx="11">
                  <c:v>2542.476903979406</c:v>
                </c:pt>
                <c:pt idx="12">
                  <c:v>3024.7210446314998</c:v>
                </c:pt>
                <c:pt idx="13">
                  <c:v>3274.4109042584714</c:v>
                </c:pt>
                <c:pt idx="14">
                  <c:v>3334.4048574586031</c:v>
                </c:pt>
                <c:pt idx="15">
                  <c:v>3346.6834126472309</c:v>
                </c:pt>
                <c:pt idx="16">
                  <c:v>3237.691807254505</c:v>
                </c:pt>
                <c:pt idx="17">
                  <c:v>2701.2918555449751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3-4349-87D2-4FB1E65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5471"/>
        <c:axId val="270860735"/>
      </c:scatterChart>
      <c:valAx>
        <c:axId val="5972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Strain(mm/mm)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0860735"/>
        <c:crosses val="autoZero"/>
        <c:crossBetween val="midCat"/>
      </c:valAx>
      <c:valAx>
        <c:axId val="2708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723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%EL &amp; Stress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Sayfa1!$I$3:$I$20</c:f>
              <c:numCache>
                <c:formatCode>General</c:formatCode>
                <c:ptCount val="18"/>
                <c:pt idx="0">
                  <c:v>0</c:v>
                </c:pt>
                <c:pt idx="1">
                  <c:v>4.9212598425208039E-2</c:v>
                </c:pt>
                <c:pt idx="2">
                  <c:v>0.10039370078740539</c:v>
                </c:pt>
                <c:pt idx="3">
                  <c:v>0.14960629921259944</c:v>
                </c:pt>
                <c:pt idx="4">
                  <c:v>0.20078740157481079</c:v>
                </c:pt>
                <c:pt idx="5">
                  <c:v>0.29921259842519887</c:v>
                </c:pt>
                <c:pt idx="6">
                  <c:v>0.39960629921260427</c:v>
                </c:pt>
                <c:pt idx="7">
                  <c:v>0.50000000000000966</c:v>
                </c:pt>
                <c:pt idx="8">
                  <c:v>0.75000000000000044</c:v>
                </c:pt>
                <c:pt idx="9">
                  <c:v>1.0000000000000053</c:v>
                </c:pt>
                <c:pt idx="10">
                  <c:v>1.5000000000000009</c:v>
                </c:pt>
                <c:pt idx="11">
                  <c:v>2.0000000000000107</c:v>
                </c:pt>
                <c:pt idx="12">
                  <c:v>4.0000000000000071</c:v>
                </c:pt>
                <c:pt idx="13">
                  <c:v>6.0000000000000036</c:v>
                </c:pt>
                <c:pt idx="14">
                  <c:v>7.0000000000000089</c:v>
                </c:pt>
                <c:pt idx="15">
                  <c:v>8</c:v>
                </c:pt>
                <c:pt idx="16">
                  <c:v>10.000000000000012</c:v>
                </c:pt>
                <c:pt idx="17">
                  <c:v>11.500000000000012</c:v>
                </c:pt>
              </c:numCache>
            </c:numRef>
          </c:xVal>
          <c:yVal>
            <c:numRef>
              <c:f>Sayfa1!$G$3:$G$20</c:f>
              <c:numCache>
                <c:formatCode>General</c:formatCode>
                <c:ptCount val="18"/>
                <c:pt idx="0">
                  <c:v>0</c:v>
                </c:pt>
                <c:pt idx="1">
                  <c:v>246.73678939173243</c:v>
                </c:pt>
                <c:pt idx="2">
                  <c:v>493.47357878346486</c:v>
                </c:pt>
                <c:pt idx="3">
                  <c:v>740.21036817519735</c:v>
                </c:pt>
                <c:pt idx="4">
                  <c:v>986.94715756692972</c:v>
                </c:pt>
                <c:pt idx="5">
                  <c:v>1480.4207363503947</c:v>
                </c:pt>
                <c:pt idx="6">
                  <c:v>1731.0431444727055</c:v>
                </c:pt>
                <c:pt idx="7">
                  <c:v>1800.984281623118</c:v>
                </c:pt>
                <c:pt idx="8">
                  <c:v>1991.3795994214627</c:v>
                </c:pt>
                <c:pt idx="9">
                  <c:v>2094.3484957817918</c:v>
                </c:pt>
                <c:pt idx="10">
                  <c:v>2319.7143821553427</c:v>
                </c:pt>
                <c:pt idx="11">
                  <c:v>2492.6244156660841</c:v>
                </c:pt>
                <c:pt idx="12">
                  <c:v>2908.3856198379804</c:v>
                </c:pt>
                <c:pt idx="13">
                  <c:v>3089.0668908098787</c:v>
                </c:pt>
                <c:pt idx="14">
                  <c:v>3116.2662219239278</c:v>
                </c:pt>
                <c:pt idx="15">
                  <c:v>3098.7809376363248</c:v>
                </c:pt>
                <c:pt idx="16">
                  <c:v>2943.3561884131859</c:v>
                </c:pt>
                <c:pt idx="17">
                  <c:v>2422.6832785156721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D1B-B488-604E2C5A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1263"/>
        <c:axId val="598490799"/>
      </c:scatterChart>
      <c:valAx>
        <c:axId val="5252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%Elongation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8490799"/>
        <c:crosses val="autoZero"/>
        <c:crossBetween val="midCat"/>
      </c:valAx>
      <c:valAx>
        <c:axId val="5984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Engineering</a:t>
                </a:r>
                <a:r>
                  <a:rPr lang="tr-TR" baseline="0"/>
                  <a:t> Stress(MPa)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24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LOG Stress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Sayfa1!$P$10:$P$17</c:f>
              <c:numCache>
                <c:formatCode>General</c:formatCode>
                <c:ptCount val="8"/>
                <c:pt idx="0">
                  <c:v>-2.3021134766805869</c:v>
                </c:pt>
                <c:pt idx="1">
                  <c:v>-2.126562274310138</c:v>
                </c:pt>
                <c:pt idx="2">
                  <c:v>-2.0021624785189625</c:v>
                </c:pt>
                <c:pt idx="3">
                  <c:v>-1.8271457733280867</c:v>
                </c:pt>
                <c:pt idx="4">
                  <c:v>-1.7032771862769585</c:v>
                </c:pt>
                <c:pt idx="5">
                  <c:v>-1.4064845137860573</c:v>
                </c:pt>
                <c:pt idx="6">
                  <c:v>-1.234563119891231</c:v>
                </c:pt>
                <c:pt idx="7">
                  <c:v>-1.1696766817804765</c:v>
                </c:pt>
              </c:numCache>
            </c:numRef>
          </c:xVal>
          <c:yVal>
            <c:numRef>
              <c:f>Sayfa1!$O$10:$O$17</c:f>
              <c:numCache>
                <c:formatCode>General</c:formatCode>
                <c:ptCount val="8"/>
                <c:pt idx="0">
                  <c:v>3.257675984218388</c:v>
                </c:pt>
                <c:pt idx="1">
                  <c:v>3.302399108522303</c:v>
                </c:pt>
                <c:pt idx="2">
                  <c:v>3.3253703229507452</c:v>
                </c:pt>
                <c:pt idx="3">
                  <c:v>3.371900557359965</c:v>
                </c:pt>
                <c:pt idx="4">
                  <c:v>3.4052570164542288</c:v>
                </c:pt>
                <c:pt idx="5">
                  <c:v>3.4806853279592156</c:v>
                </c:pt>
                <c:pt idx="6">
                  <c:v>3.5151331779026047</c:v>
                </c:pt>
                <c:pt idx="7">
                  <c:v>3.5230183299507374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C-4E95-B4B3-E2CA7F2A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49088"/>
        <c:axId val="332271696"/>
      </c:scatterChart>
      <c:valAx>
        <c:axId val="3361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71696"/>
        <c:crosses val="autoZero"/>
        <c:crossBetween val="midCat"/>
      </c:valAx>
      <c:valAx>
        <c:axId val="3322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61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29</xdr:row>
      <xdr:rowOff>22860</xdr:rowOff>
    </xdr:from>
    <xdr:to>
      <xdr:col>15</xdr:col>
      <xdr:colOff>60960</xdr:colOff>
      <xdr:row>40</xdr:row>
      <xdr:rowOff>358140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2AA9DFA-7FCE-CF46-64AA-78F52384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39</xdr:row>
      <xdr:rowOff>205740</xdr:rowOff>
    </xdr:from>
    <xdr:to>
      <xdr:col>12</xdr:col>
      <xdr:colOff>381000</xdr:colOff>
      <xdr:row>54</xdr:row>
      <xdr:rowOff>160020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9605F61-E2F3-B4C4-60DC-AFD8E84D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22860</xdr:rowOff>
    </xdr:from>
    <xdr:to>
      <xdr:col>4</xdr:col>
      <xdr:colOff>929640</xdr:colOff>
      <xdr:row>57</xdr:row>
      <xdr:rowOff>22860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BC7EA0B-34AA-8B19-0E06-E72132A7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358140</xdr:colOff>
      <xdr:row>20</xdr:row>
      <xdr:rowOff>152400</xdr:rowOff>
    </xdr:from>
    <xdr:to>
      <xdr:col>14</xdr:col>
      <xdr:colOff>441960</xdr:colOff>
      <xdr:row>32</xdr:row>
      <xdr:rowOff>68580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862DEB0-B256-FAEB-A0A0-D7D24E6C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8A103-4A3D-4DFA-9B22-CDA6C1161CE3}" name="Tablo2" displayName="Tablo2" ref="A30:C39" totalsRowShown="0">
  <autoFilter ref="A30:C39" xr:uid="{2A48A103-4A3D-4DFA-9B22-CDA6C1161CE3}"/>
  <tableColumns count="3">
    <tableColumn id="1" xr3:uid="{54BCEAFE-FAAB-4E31-BA0B-4E4C2FA19B78}" name="Characteristics" dataDxfId="2"/>
    <tableColumn id="2" xr3:uid="{92F9C72B-BDC9-41E7-9E89-82565465F567}" name="Values" dataDxfId="1"/>
    <tableColumn id="3" xr3:uid="{9ADB3535-2D4B-4B8E-A39F-6A0BCF8927D8}" name="Unit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BBAE-6A97-44BD-BC5E-9A41A7758E39}">
  <dimension ref="A1:P42"/>
  <sheetViews>
    <sheetView tabSelected="1" topLeftCell="A25" workbookViewId="0">
      <selection activeCell="A30" sqref="A30:C41"/>
    </sheetView>
  </sheetViews>
  <sheetFormatPr defaultRowHeight="14.4" x14ac:dyDescent="0.3"/>
  <cols>
    <col min="1" max="1" width="15.44140625" bestFit="1" customWidth="1"/>
    <col min="2" max="2" width="14.33203125" bestFit="1" customWidth="1"/>
    <col min="3" max="3" width="12.109375" bestFit="1" customWidth="1"/>
    <col min="4" max="4" width="12" bestFit="1" customWidth="1"/>
    <col min="5" max="5" width="17.33203125" bestFit="1" customWidth="1"/>
    <col min="6" max="6" width="10.33203125" customWidth="1"/>
    <col min="7" max="7" width="12" bestFit="1" customWidth="1"/>
    <col min="9" max="9" width="12" bestFit="1" customWidth="1"/>
    <col min="12" max="12" width="12" bestFit="1" customWidth="1"/>
    <col min="13" max="13" width="11.88671875" bestFit="1" customWidth="1"/>
    <col min="14" max="14" width="11.77734375" bestFit="1" customWidth="1"/>
    <col min="15" max="15" width="8.5546875" bestFit="1" customWidth="1"/>
  </cols>
  <sheetData>
    <row r="1" spans="1:16" ht="15" thickBot="1" x14ac:dyDescent="0.35">
      <c r="A1" s="1" t="s">
        <v>0</v>
      </c>
      <c r="B1" s="2" t="s">
        <v>1</v>
      </c>
      <c r="C1" t="s">
        <v>17</v>
      </c>
      <c r="D1" t="s">
        <v>18</v>
      </c>
      <c r="E1" t="s">
        <v>32</v>
      </c>
      <c r="F1" t="s">
        <v>21</v>
      </c>
      <c r="G1" t="s">
        <v>17</v>
      </c>
      <c r="H1" t="s">
        <v>24</v>
      </c>
      <c r="I1" t="s">
        <v>27</v>
      </c>
      <c r="J1" t="s">
        <v>28</v>
      </c>
      <c r="K1" t="s">
        <v>34</v>
      </c>
      <c r="L1" t="s">
        <v>35</v>
      </c>
      <c r="M1" t="s">
        <v>37</v>
      </c>
      <c r="N1" t="s">
        <v>38</v>
      </c>
      <c r="O1" t="s">
        <v>41</v>
      </c>
      <c r="P1" t="s">
        <v>42</v>
      </c>
    </row>
    <row r="2" spans="1:16" ht="15" thickBot="1" x14ac:dyDescent="0.35">
      <c r="A2" s="3" t="s">
        <v>2</v>
      </c>
      <c r="B2" s="4" t="s">
        <v>3</v>
      </c>
      <c r="C2" t="s">
        <v>19</v>
      </c>
      <c r="D2" t="s">
        <v>33</v>
      </c>
      <c r="E2" t="s">
        <v>20</v>
      </c>
      <c r="F2" t="s">
        <v>3</v>
      </c>
      <c r="G2" t="s">
        <v>23</v>
      </c>
    </row>
    <row r="3" spans="1:16" ht="15" thickBot="1" x14ac:dyDescent="0.35">
      <c r="A3" s="5">
        <v>0</v>
      </c>
      <c r="B3" s="6">
        <v>50.8</v>
      </c>
      <c r="C3">
        <f>A3/$E$3</f>
        <v>0</v>
      </c>
      <c r="D3">
        <f>F3/$B$3</f>
        <v>0</v>
      </c>
      <c r="E3">
        <v>5.1471853999999996E-4</v>
      </c>
      <c r="F3">
        <v>0</v>
      </c>
      <c r="G3">
        <f>C3/100000</f>
        <v>0</v>
      </c>
      <c r="H3">
        <f>D3+0.002</f>
        <v>2E-3</v>
      </c>
      <c r="I3">
        <f>F3/$B$3*100</f>
        <v>0</v>
      </c>
      <c r="J3">
        <f>LN(B3/$B$3)</f>
        <v>0</v>
      </c>
      <c r="K3">
        <f>D3+$H$3</f>
        <v>2E-3</v>
      </c>
      <c r="L3">
        <f>G3*(1+D3)</f>
        <v>0</v>
      </c>
      <c r="M3">
        <v>0</v>
      </c>
      <c r="N3">
        <v>0</v>
      </c>
    </row>
    <row r="4" spans="1:16" ht="15" thickBot="1" x14ac:dyDescent="0.35">
      <c r="A4" s="5">
        <v>12700</v>
      </c>
      <c r="B4" s="6">
        <v>50.825000000000003</v>
      </c>
      <c r="C4">
        <f>A4/$E$3</f>
        <v>24673678.939173244</v>
      </c>
      <c r="D4">
        <f>F4/$B$3</f>
        <v>4.9212598425208039E-4</v>
      </c>
      <c r="F4">
        <f>B4-$B$3</f>
        <v>2.5000000000005684E-2</v>
      </c>
      <c r="G4">
        <f t="shared" ref="G4:G20" si="0">C4/100000</f>
        <v>246.73678939173243</v>
      </c>
      <c r="H4">
        <f>D4+0.002</f>
        <v>2.4921259842520804E-3</v>
      </c>
      <c r="I4">
        <f t="shared" ref="I4:I20" si="1">F4/$B$3*100</f>
        <v>4.9212598425208039E-2</v>
      </c>
      <c r="J4">
        <f t="shared" ref="J4:J20" si="2">LN(B4/$B$3)</f>
        <v>4.920049299742327E-4</v>
      </c>
      <c r="K4">
        <f t="shared" ref="K4:K20" si="3">D4+$H$3</f>
        <v>2.4921259842520804E-3</v>
      </c>
      <c r="L4">
        <f t="shared" ref="L4:L20" si="4">G4*(1+D4)</f>
        <v>246.85821497706303</v>
      </c>
      <c r="M4">
        <v>246.85821497706303</v>
      </c>
      <c r="N4">
        <v>4.920049299742327E-4</v>
      </c>
      <c r="O4">
        <f>LOG(L4)</f>
        <v>2.392447584299497</v>
      </c>
      <c r="P4">
        <f>LOG(J4)</f>
        <v>-3.308030545505245</v>
      </c>
    </row>
    <row r="5" spans="1:16" ht="15" thickBot="1" x14ac:dyDescent="0.35">
      <c r="A5" s="5">
        <v>25400</v>
      </c>
      <c r="B5" s="6">
        <v>50.850999999999999</v>
      </c>
      <c r="C5">
        <f>A5/$E$3</f>
        <v>49347357.878346488</v>
      </c>
      <c r="D5">
        <f>F5/$B$3</f>
        <v>1.0039370078740539E-3</v>
      </c>
      <c r="F5">
        <f>B5-$B$3</f>
        <v>5.1000000000001933E-2</v>
      </c>
      <c r="G5">
        <f t="shared" si="0"/>
        <v>493.47357878346486</v>
      </c>
      <c r="H5">
        <f>D5+0.002</f>
        <v>3.0039370078740538E-3</v>
      </c>
      <c r="I5">
        <f t="shared" si="1"/>
        <v>0.10039370078740539</v>
      </c>
      <c r="J5">
        <f t="shared" si="2"/>
        <v>1.0034334001482606E-3</v>
      </c>
      <c r="K5">
        <f t="shared" si="3"/>
        <v>3.0039370078740538E-3</v>
      </c>
      <c r="L5">
        <f t="shared" si="4"/>
        <v>493.96899517161364</v>
      </c>
      <c r="M5">
        <v>493.96899517161364</v>
      </c>
      <c r="N5">
        <v>1.0034334001482606E-3</v>
      </c>
      <c r="O5">
        <f t="shared" ref="O5:O20" si="5">LOG(L5)</f>
        <v>2.6936996905259627</v>
      </c>
      <c r="P5">
        <f t="shared" ref="P5:P20" si="6">LOG(J5)</f>
        <v>-2.9985114472003667</v>
      </c>
    </row>
    <row r="6" spans="1:16" ht="15" thickBot="1" x14ac:dyDescent="0.35">
      <c r="A6" s="5">
        <v>38100</v>
      </c>
      <c r="B6" s="6">
        <v>50.875999999999998</v>
      </c>
      <c r="C6">
        <f t="shared" ref="C6:C19" si="7">A6/$E$3</f>
        <v>74021036.817519739</v>
      </c>
      <c r="D6">
        <f t="shared" ref="D6:D20" si="8">F6/$B$3</f>
        <v>1.4960629921259945E-3</v>
      </c>
      <c r="F6">
        <f t="shared" ref="F6:F20" si="9">B6-$B$3</f>
        <v>7.6000000000000512E-2</v>
      </c>
      <c r="G6">
        <f t="shared" si="0"/>
        <v>740.21036817519735</v>
      </c>
      <c r="H6">
        <f t="shared" ref="H6:H20" si="10">D6+0.002</f>
        <v>3.4960629921259945E-3</v>
      </c>
      <c r="I6">
        <f t="shared" si="1"/>
        <v>0.14960629921259944</v>
      </c>
      <c r="J6">
        <f>LN(B6/$B$3)</f>
        <v>1.4949450048017665E-3</v>
      </c>
      <c r="K6">
        <f t="shared" si="3"/>
        <v>3.4960629921259945E-3</v>
      </c>
      <c r="L6">
        <f t="shared" si="4"/>
        <v>741.31776951341214</v>
      </c>
      <c r="M6">
        <v>741.31776951341214</v>
      </c>
      <c r="N6">
        <v>1.4949450048017665E-3</v>
      </c>
      <c r="O6">
        <f t="shared" si="5"/>
        <v>2.8700044103593365</v>
      </c>
      <c r="P6">
        <f t="shared" si="6"/>
        <v>-2.8253747836274687</v>
      </c>
    </row>
    <row r="7" spans="1:16" ht="15" thickBot="1" x14ac:dyDescent="0.35">
      <c r="A7" s="5">
        <v>50800</v>
      </c>
      <c r="B7" s="6">
        <v>50.902000000000001</v>
      </c>
      <c r="C7">
        <f>A7/$E$3</f>
        <v>98694715.756692976</v>
      </c>
      <c r="D7">
        <f t="shared" si="8"/>
        <v>2.0078740157481079E-3</v>
      </c>
      <c r="F7">
        <f t="shared" si="9"/>
        <v>0.10200000000000387</v>
      </c>
      <c r="G7">
        <f t="shared" si="0"/>
        <v>986.94715756692972</v>
      </c>
      <c r="H7">
        <f t="shared" si="10"/>
        <v>4.0078740157481075E-3</v>
      </c>
      <c r="I7">
        <f t="shared" si="1"/>
        <v>0.20078740157481079</v>
      </c>
      <c r="J7">
        <f t="shared" si="2"/>
        <v>2.0058609309465754E-3</v>
      </c>
      <c r="K7">
        <f t="shared" si="3"/>
        <v>4.0078740157481075E-3</v>
      </c>
      <c r="L7">
        <f t="shared" si="4"/>
        <v>988.92882311952474</v>
      </c>
      <c r="M7">
        <v>988.92882311952474</v>
      </c>
      <c r="N7">
        <v>2.0058609309465754E-3</v>
      </c>
      <c r="O7">
        <f t="shared" si="5"/>
        <v>2.9951650349350776</v>
      </c>
      <c r="P7">
        <f t="shared" si="6"/>
        <v>-2.6976991804961381</v>
      </c>
    </row>
    <row r="8" spans="1:16" ht="15" thickBot="1" x14ac:dyDescent="0.35">
      <c r="A8" s="5">
        <v>76200</v>
      </c>
      <c r="B8" s="6">
        <v>50.951999999999998</v>
      </c>
      <c r="C8">
        <f>A8/$E$3</f>
        <v>148042073.63503948</v>
      </c>
      <c r="D8">
        <f t="shared" si="8"/>
        <v>2.9921259842519889E-3</v>
      </c>
      <c r="F8">
        <f t="shared" si="9"/>
        <v>0.15200000000000102</v>
      </c>
      <c r="G8">
        <f t="shared" si="0"/>
        <v>1480.4207363503947</v>
      </c>
      <c r="H8">
        <f t="shared" si="10"/>
        <v>4.992125984251989E-3</v>
      </c>
      <c r="I8">
        <f t="shared" si="1"/>
        <v>0.29921259842519887</v>
      </c>
      <c r="J8">
        <f t="shared" si="2"/>
        <v>2.9876584846285125E-3</v>
      </c>
      <c r="K8">
        <f t="shared" si="3"/>
        <v>4.992125984251989E-3</v>
      </c>
      <c r="L8">
        <f t="shared" si="4"/>
        <v>1484.8503417032541</v>
      </c>
      <c r="M8">
        <v>1484.8503417032541</v>
      </c>
      <c r="N8">
        <v>2.9876584846285125E-3</v>
      </c>
      <c r="O8">
        <f t="shared" si="5"/>
        <v>3.171682683250669</v>
      </c>
      <c r="P8">
        <f t="shared" si="6"/>
        <v>-2.5246690476591933</v>
      </c>
    </row>
    <row r="9" spans="1:16" ht="15" thickBot="1" x14ac:dyDescent="0.35">
      <c r="A9" s="5">
        <v>89100</v>
      </c>
      <c r="B9" s="6">
        <v>51.003</v>
      </c>
      <c r="C9">
        <f t="shared" si="7"/>
        <v>173104314.44727054</v>
      </c>
      <c r="D9">
        <f t="shared" si="8"/>
        <v>3.9960629921260427E-3</v>
      </c>
      <c r="F9">
        <f t="shared" si="9"/>
        <v>0.20300000000000296</v>
      </c>
      <c r="G9">
        <f t="shared" si="0"/>
        <v>1731.0431444727055</v>
      </c>
      <c r="H9">
        <f t="shared" si="10"/>
        <v>5.9960629921260427E-3</v>
      </c>
      <c r="I9">
        <f t="shared" si="1"/>
        <v>0.39960629921260427</v>
      </c>
      <c r="J9">
        <f t="shared" si="2"/>
        <v>3.988099939265452E-3</v>
      </c>
      <c r="K9">
        <f t="shared" si="3"/>
        <v>5.9960629921260427E-3</v>
      </c>
      <c r="L9">
        <f t="shared" si="4"/>
        <v>1737.9605019201065</v>
      </c>
      <c r="M9">
        <v>1737.9605019201065</v>
      </c>
      <c r="N9">
        <v>3.988099939265452E-3</v>
      </c>
      <c r="O9">
        <f t="shared" si="5"/>
        <v>3.2400399021511594</v>
      </c>
      <c r="P9">
        <f t="shared" si="6"/>
        <v>-2.3992339670786165</v>
      </c>
    </row>
    <row r="10" spans="1:16" ht="15" thickBot="1" x14ac:dyDescent="0.35">
      <c r="A10" s="5">
        <v>92700</v>
      </c>
      <c r="B10" s="6">
        <v>51.054000000000002</v>
      </c>
      <c r="C10">
        <f t="shared" si="7"/>
        <v>180098428.16231179</v>
      </c>
      <c r="D10" s="16">
        <f t="shared" si="8"/>
        <v>5.0000000000000964E-3</v>
      </c>
      <c r="F10">
        <f t="shared" si="9"/>
        <v>0.25400000000000489</v>
      </c>
      <c r="G10">
        <f t="shared" si="0"/>
        <v>1800.984281623118</v>
      </c>
      <c r="H10">
        <f t="shared" si="10"/>
        <v>7.0000000000000964E-3</v>
      </c>
      <c r="I10">
        <f t="shared" si="1"/>
        <v>0.50000000000000966</v>
      </c>
      <c r="J10">
        <f t="shared" si="2"/>
        <v>4.9875415110391882E-3</v>
      </c>
      <c r="K10">
        <f t="shared" si="3"/>
        <v>7.0000000000000964E-3</v>
      </c>
      <c r="L10">
        <f t="shared" si="4"/>
        <v>1809.9892030312337</v>
      </c>
      <c r="M10">
        <v>1809.9892030312337</v>
      </c>
      <c r="N10">
        <v>4.9875415110391882E-3</v>
      </c>
      <c r="O10">
        <f>LOG(L10)</f>
        <v>3.257675984218388</v>
      </c>
      <c r="P10">
        <f t="shared" si="6"/>
        <v>-2.3021134766805869</v>
      </c>
    </row>
    <row r="11" spans="1:16" ht="15" thickBot="1" x14ac:dyDescent="0.35">
      <c r="A11" s="5">
        <v>102500</v>
      </c>
      <c r="B11" s="6">
        <v>51.180999999999997</v>
      </c>
      <c r="C11">
        <f t="shared" si="7"/>
        <v>199137959.94214627</v>
      </c>
      <c r="D11">
        <f t="shared" si="8"/>
        <v>7.5000000000000049E-3</v>
      </c>
      <c r="F11">
        <f t="shared" si="9"/>
        <v>0.38100000000000023</v>
      </c>
      <c r="G11">
        <f t="shared" si="0"/>
        <v>1991.3795994214627</v>
      </c>
      <c r="H11">
        <f>D11+0.002</f>
        <v>9.500000000000005E-3</v>
      </c>
      <c r="I11">
        <f t="shared" si="1"/>
        <v>0.75000000000000044</v>
      </c>
      <c r="J11">
        <f t="shared" si="2"/>
        <v>7.4720148387010564E-3</v>
      </c>
      <c r="K11">
        <f t="shared" si="3"/>
        <v>9.500000000000005E-3</v>
      </c>
      <c r="L11">
        <f t="shared" si="4"/>
        <v>2006.3149464171238</v>
      </c>
      <c r="M11">
        <v>2006.3149464171238</v>
      </c>
      <c r="N11">
        <v>7.4720148387010564E-3</v>
      </c>
      <c r="O11">
        <f t="shared" si="5"/>
        <v>3.302399108522303</v>
      </c>
      <c r="P11">
        <f t="shared" si="6"/>
        <v>-2.126562274310138</v>
      </c>
    </row>
    <row r="12" spans="1:16" ht="15" thickBot="1" x14ac:dyDescent="0.35">
      <c r="A12" s="5">
        <v>107800</v>
      </c>
      <c r="B12" s="6">
        <v>51.308</v>
      </c>
      <c r="C12">
        <f t="shared" si="7"/>
        <v>209434849.57817918</v>
      </c>
      <c r="D12">
        <f t="shared" si="8"/>
        <v>1.0000000000000054E-2</v>
      </c>
      <c r="F12">
        <f t="shared" si="9"/>
        <v>0.50800000000000267</v>
      </c>
      <c r="G12">
        <f t="shared" si="0"/>
        <v>2094.3484957817918</v>
      </c>
      <c r="H12">
        <f t="shared" si="10"/>
        <v>1.2000000000000054E-2</v>
      </c>
      <c r="I12">
        <f t="shared" si="1"/>
        <v>1.0000000000000053</v>
      </c>
      <c r="J12">
        <f t="shared" si="2"/>
        <v>9.950330853168092E-3</v>
      </c>
      <c r="K12">
        <f t="shared" si="3"/>
        <v>1.2000000000000054E-2</v>
      </c>
      <c r="L12">
        <f t="shared" si="4"/>
        <v>2115.2919807396097</v>
      </c>
      <c r="M12">
        <v>2115.2919807396097</v>
      </c>
      <c r="N12">
        <v>9.950330853168092E-3</v>
      </c>
      <c r="O12">
        <f t="shared" si="5"/>
        <v>3.3253703229507452</v>
      </c>
      <c r="P12">
        <f t="shared" si="6"/>
        <v>-2.0021624785189625</v>
      </c>
    </row>
    <row r="13" spans="1:16" ht="15" thickBot="1" x14ac:dyDescent="0.35">
      <c r="A13" s="5">
        <v>119400</v>
      </c>
      <c r="B13" s="6">
        <v>51.561999999999998</v>
      </c>
      <c r="C13">
        <f t="shared" si="7"/>
        <v>231971438.21553427</v>
      </c>
      <c r="D13">
        <f t="shared" si="8"/>
        <v>1.500000000000001E-2</v>
      </c>
      <c r="F13">
        <f t="shared" si="9"/>
        <v>0.76200000000000045</v>
      </c>
      <c r="G13">
        <f t="shared" si="0"/>
        <v>2319.7143821553427</v>
      </c>
      <c r="H13">
        <f t="shared" si="10"/>
        <v>1.7000000000000008E-2</v>
      </c>
      <c r="I13">
        <f t="shared" si="1"/>
        <v>1.5000000000000009</v>
      </c>
      <c r="J13">
        <f t="shared" si="2"/>
        <v>1.4888612493750559E-2</v>
      </c>
      <c r="K13">
        <f t="shared" si="3"/>
        <v>1.7000000000000008E-2</v>
      </c>
      <c r="L13">
        <f t="shared" si="4"/>
        <v>2354.5100978876726</v>
      </c>
      <c r="M13">
        <v>2354.5100978876726</v>
      </c>
      <c r="N13">
        <v>1.4888612493750559E-2</v>
      </c>
      <c r="O13">
        <f t="shared" si="5"/>
        <v>3.371900557359965</v>
      </c>
      <c r="P13">
        <f t="shared" si="6"/>
        <v>-1.8271457733280867</v>
      </c>
    </row>
    <row r="14" spans="1:16" ht="15" thickBot="1" x14ac:dyDescent="0.35">
      <c r="A14" s="5">
        <v>128300</v>
      </c>
      <c r="B14" s="6">
        <v>51.816000000000003</v>
      </c>
      <c r="C14">
        <f t="shared" si="7"/>
        <v>249262441.56660843</v>
      </c>
      <c r="D14">
        <f t="shared" si="8"/>
        <v>2.0000000000000108E-2</v>
      </c>
      <c r="F14">
        <f t="shared" si="9"/>
        <v>1.0160000000000053</v>
      </c>
      <c r="G14">
        <f t="shared" si="0"/>
        <v>2492.6244156660841</v>
      </c>
      <c r="H14">
        <f t="shared" si="10"/>
        <v>2.200000000000011E-2</v>
      </c>
      <c r="I14">
        <f t="shared" si="1"/>
        <v>2.0000000000000107</v>
      </c>
      <c r="J14">
        <f t="shared" si="2"/>
        <v>1.980262729617973E-2</v>
      </c>
      <c r="K14">
        <f t="shared" si="3"/>
        <v>2.200000000000011E-2</v>
      </c>
      <c r="L14">
        <f t="shared" si="4"/>
        <v>2542.476903979406</v>
      </c>
      <c r="M14">
        <v>2542.476903979406</v>
      </c>
      <c r="N14">
        <v>1.980262729617973E-2</v>
      </c>
      <c r="O14">
        <f t="shared" si="5"/>
        <v>3.4052570164542288</v>
      </c>
      <c r="P14">
        <f t="shared" si="6"/>
        <v>-1.7032771862769585</v>
      </c>
    </row>
    <row r="15" spans="1:16" ht="15" thickBot="1" x14ac:dyDescent="0.35">
      <c r="A15" s="5">
        <v>149700</v>
      </c>
      <c r="B15" s="6">
        <v>52.832000000000001</v>
      </c>
      <c r="C15">
        <f t="shared" si="7"/>
        <v>290838561.98379803</v>
      </c>
      <c r="D15">
        <f t="shared" si="8"/>
        <v>4.000000000000007E-2</v>
      </c>
      <c r="F15">
        <f t="shared" si="9"/>
        <v>2.0320000000000036</v>
      </c>
      <c r="G15">
        <f t="shared" si="0"/>
        <v>2908.3856198379804</v>
      </c>
      <c r="H15">
        <f t="shared" si="10"/>
        <v>4.2000000000000072E-2</v>
      </c>
      <c r="I15">
        <f t="shared" si="1"/>
        <v>4.0000000000000071</v>
      </c>
      <c r="J15">
        <f t="shared" si="2"/>
        <v>3.9220713153281329E-2</v>
      </c>
      <c r="K15">
        <f t="shared" si="3"/>
        <v>4.2000000000000072E-2</v>
      </c>
      <c r="L15">
        <f t="shared" si="4"/>
        <v>3024.7210446314998</v>
      </c>
      <c r="M15">
        <v>3024.7210446314998</v>
      </c>
      <c r="N15">
        <v>3.9220713153281329E-2</v>
      </c>
      <c r="O15">
        <f t="shared" si="5"/>
        <v>3.4806853279592156</v>
      </c>
      <c r="P15">
        <f t="shared" si="6"/>
        <v>-1.4064845137860573</v>
      </c>
    </row>
    <row r="16" spans="1:16" ht="15" thickBot="1" x14ac:dyDescent="0.35">
      <c r="A16" s="5">
        <v>159000</v>
      </c>
      <c r="B16" s="6">
        <v>53.847999999999999</v>
      </c>
      <c r="C16">
        <f t="shared" si="7"/>
        <v>308906689.08098787</v>
      </c>
      <c r="D16">
        <f t="shared" si="8"/>
        <v>6.0000000000000039E-2</v>
      </c>
      <c r="F16">
        <f t="shared" si="9"/>
        <v>3.0480000000000018</v>
      </c>
      <c r="G16">
        <f t="shared" si="0"/>
        <v>3089.0668908098787</v>
      </c>
      <c r="H16">
        <f t="shared" si="10"/>
        <v>6.2000000000000041E-2</v>
      </c>
      <c r="I16">
        <f t="shared" si="1"/>
        <v>6.0000000000000036</v>
      </c>
      <c r="J16">
        <f t="shared" si="2"/>
        <v>5.8268908123975824E-2</v>
      </c>
      <c r="K16">
        <f t="shared" si="3"/>
        <v>6.2000000000000041E-2</v>
      </c>
      <c r="L16">
        <f t="shared" si="4"/>
        <v>3274.4109042584714</v>
      </c>
      <c r="M16">
        <v>3274.4109042584714</v>
      </c>
      <c r="N16">
        <v>5.8268908123975824E-2</v>
      </c>
      <c r="O16">
        <f t="shared" si="5"/>
        <v>3.5151331779026047</v>
      </c>
      <c r="P16">
        <f t="shared" si="6"/>
        <v>-1.234563119891231</v>
      </c>
    </row>
    <row r="17" spans="1:16" ht="15" thickBot="1" x14ac:dyDescent="0.35">
      <c r="A17" s="5">
        <v>160400</v>
      </c>
      <c r="B17" s="6">
        <v>54.356000000000002</v>
      </c>
      <c r="C17">
        <f t="shared" si="7"/>
        <v>311626622.19239277</v>
      </c>
      <c r="D17">
        <f>F17/$B$3</f>
        <v>7.000000000000009E-2</v>
      </c>
      <c r="F17">
        <f t="shared" si="9"/>
        <v>3.5560000000000045</v>
      </c>
      <c r="G17">
        <f t="shared" si="0"/>
        <v>3116.2662219239278</v>
      </c>
      <c r="H17">
        <f t="shared" si="10"/>
        <v>7.2000000000000092E-2</v>
      </c>
      <c r="I17">
        <f t="shared" si="1"/>
        <v>7.0000000000000089</v>
      </c>
      <c r="J17">
        <f t="shared" si="2"/>
        <v>6.7658648473814864E-2</v>
      </c>
      <c r="K17">
        <f t="shared" si="3"/>
        <v>7.2000000000000092E-2</v>
      </c>
      <c r="L17">
        <f t="shared" si="4"/>
        <v>3334.4048574586031</v>
      </c>
      <c r="M17">
        <v>3334.4048574586031</v>
      </c>
      <c r="N17">
        <v>6.7658648473814864E-2</v>
      </c>
      <c r="O17">
        <f t="shared" si="5"/>
        <v>3.5230183299507374</v>
      </c>
      <c r="P17">
        <f t="shared" si="6"/>
        <v>-1.1696766817804765</v>
      </c>
    </row>
    <row r="18" spans="1:16" ht="15" thickBot="1" x14ac:dyDescent="0.35">
      <c r="A18" s="5">
        <v>159500</v>
      </c>
      <c r="B18" s="6">
        <v>54.863999999999997</v>
      </c>
      <c r="C18">
        <f t="shared" si="7"/>
        <v>309878093.76363248</v>
      </c>
      <c r="D18">
        <f t="shared" si="8"/>
        <v>0.08</v>
      </c>
      <c r="F18">
        <f t="shared" si="9"/>
        <v>4.0640000000000001</v>
      </c>
      <c r="G18">
        <f t="shared" si="0"/>
        <v>3098.7809376363248</v>
      </c>
      <c r="H18">
        <f t="shared" si="10"/>
        <v>8.2000000000000003E-2</v>
      </c>
      <c r="I18">
        <f t="shared" si="1"/>
        <v>8</v>
      </c>
      <c r="J18">
        <f t="shared" si="2"/>
        <v>7.6961041136128394E-2</v>
      </c>
      <c r="K18">
        <f t="shared" si="3"/>
        <v>8.2000000000000003E-2</v>
      </c>
      <c r="L18">
        <f t="shared" si="4"/>
        <v>3346.6834126472309</v>
      </c>
      <c r="M18">
        <f>B18/0.000469129</f>
        <v>116948.64312374634</v>
      </c>
      <c r="N18">
        <f>LN(P171+M18)</f>
        <v>11.66949016975388</v>
      </c>
      <c r="O18">
        <f t="shared" si="5"/>
        <v>3.5246146311975326</v>
      </c>
      <c r="P18">
        <f t="shared" si="6"/>
        <v>-1.1137290657543257</v>
      </c>
    </row>
    <row r="19" spans="1:16" ht="15" thickBot="1" x14ac:dyDescent="0.35">
      <c r="A19" s="5">
        <v>151500</v>
      </c>
      <c r="B19" s="6">
        <v>55.88</v>
      </c>
      <c r="C19">
        <f t="shared" si="7"/>
        <v>294335618.84131861</v>
      </c>
      <c r="D19">
        <f t="shared" si="8"/>
        <v>0.10000000000000012</v>
      </c>
      <c r="F19">
        <f t="shared" si="9"/>
        <v>5.0800000000000054</v>
      </c>
      <c r="G19">
        <f t="shared" si="0"/>
        <v>2943.3561884131859</v>
      </c>
      <c r="H19">
        <f t="shared" si="10"/>
        <v>0.10200000000000012</v>
      </c>
      <c r="I19">
        <f t="shared" si="1"/>
        <v>10.000000000000012</v>
      </c>
      <c r="J19">
        <f t="shared" si="2"/>
        <v>9.5310179804324935E-2</v>
      </c>
      <c r="K19">
        <f t="shared" si="3"/>
        <v>0.10200000000000012</v>
      </c>
      <c r="L19">
        <f t="shared" si="4"/>
        <v>3237.691807254505</v>
      </c>
      <c r="M19">
        <f>B19/0.00043743536</f>
        <v>127744.58836615313</v>
      </c>
      <c r="N19">
        <f>J19</f>
        <v>9.5310179804324935E-2</v>
      </c>
      <c r="O19">
        <f t="shared" si="5"/>
        <v>3.5102355063139319</v>
      </c>
      <c r="P19">
        <f t="shared" si="6"/>
        <v>-1.0208607111482642</v>
      </c>
    </row>
    <row r="20" spans="1:16" ht="15" thickBot="1" x14ac:dyDescent="0.35">
      <c r="A20" s="5">
        <v>124700</v>
      </c>
      <c r="B20" s="6">
        <v>56.642000000000003</v>
      </c>
      <c r="C20">
        <f>A20/$E$3</f>
        <v>242268327.85156721</v>
      </c>
      <c r="D20">
        <f t="shared" si="8"/>
        <v>0.11500000000000012</v>
      </c>
      <c r="F20">
        <f t="shared" si="9"/>
        <v>5.8420000000000059</v>
      </c>
      <c r="G20">
        <f t="shared" si="0"/>
        <v>2422.6832785156721</v>
      </c>
      <c r="H20">
        <f t="shared" si="10"/>
        <v>0.11700000000000012</v>
      </c>
      <c r="I20">
        <f t="shared" si="1"/>
        <v>11.500000000000012</v>
      </c>
      <c r="J20">
        <f t="shared" si="2"/>
        <v>0.10885440491208227</v>
      </c>
      <c r="K20">
        <f t="shared" si="3"/>
        <v>0.11700000000000012</v>
      </c>
      <c r="L20">
        <f t="shared" si="4"/>
        <v>2701.2918555449751</v>
      </c>
      <c r="M20">
        <f>B20/0.00035632729</f>
        <v>158960.60051981985</v>
      </c>
      <c r="N20">
        <f>J20</f>
        <v>0.10885440491208227</v>
      </c>
      <c r="O20">
        <f t="shared" si="5"/>
        <v>3.4315715091801051</v>
      </c>
      <c r="P20">
        <f t="shared" si="6"/>
        <v>-0.96315399206796104</v>
      </c>
    </row>
    <row r="21" spans="1:16" ht="15" thickBot="1" x14ac:dyDescent="0.35">
      <c r="A21" s="14" t="s">
        <v>4</v>
      </c>
      <c r="B21" s="15"/>
    </row>
    <row r="22" spans="1:16" ht="15" thickBot="1" x14ac:dyDescent="0.35">
      <c r="G22">
        <f>740.21/0.001496</f>
        <v>494792.78074866312</v>
      </c>
    </row>
    <row r="23" spans="1:16" ht="29.4" thickBot="1" x14ac:dyDescent="0.35">
      <c r="A23" s="8" t="s">
        <v>0</v>
      </c>
      <c r="B23" s="9" t="s">
        <v>1</v>
      </c>
      <c r="C23" s="9" t="s">
        <v>36</v>
      </c>
      <c r="D23" s="12"/>
    </row>
    <row r="24" spans="1:16" ht="15" thickBot="1" x14ac:dyDescent="0.35">
      <c r="A24" s="10" t="s">
        <v>2</v>
      </c>
      <c r="B24" s="11" t="s">
        <v>3</v>
      </c>
      <c r="C24" s="18" t="s">
        <v>3</v>
      </c>
      <c r="D24" s="19"/>
      <c r="E24" s="20" t="s">
        <v>44</v>
      </c>
      <c r="F24" s="19">
        <f>(O12-O11)/(P12-P11)</f>
        <v>0.18465636765998356</v>
      </c>
    </row>
    <row r="25" spans="1:16" ht="15" thickBot="1" x14ac:dyDescent="0.35">
      <c r="A25" s="10">
        <v>159500</v>
      </c>
      <c r="B25" s="11">
        <v>54.863999999999997</v>
      </c>
      <c r="C25" s="18">
        <v>12.22</v>
      </c>
      <c r="D25" s="19" t="s">
        <v>43</v>
      </c>
      <c r="E25" s="19">
        <f>(O10-P10)*F24</f>
        <v>1.0266505268038628</v>
      </c>
      <c r="F25" s="19"/>
    </row>
    <row r="26" spans="1:16" ht="15" thickBot="1" x14ac:dyDescent="0.35">
      <c r="A26" s="10">
        <v>151500</v>
      </c>
      <c r="B26" s="11">
        <v>55.88</v>
      </c>
      <c r="C26" s="18">
        <v>11.8</v>
      </c>
      <c r="D26" s="19" t="s">
        <v>45</v>
      </c>
      <c r="E26" s="19">
        <f>10^E25</f>
        <v>10.632870555327607</v>
      </c>
      <c r="F26" s="19" t="s">
        <v>22</v>
      </c>
    </row>
    <row r="27" spans="1:16" ht="15" thickBot="1" x14ac:dyDescent="0.35">
      <c r="A27" s="10">
        <v>124700</v>
      </c>
      <c r="B27" s="11">
        <v>56.642000000000003</v>
      </c>
      <c r="C27" s="11">
        <v>10.65</v>
      </c>
      <c r="D27" s="17"/>
      <c r="E27" s="17"/>
      <c r="F27" s="17"/>
    </row>
    <row r="28" spans="1:16" ht="15" thickBot="1" x14ac:dyDescent="0.35">
      <c r="A28" s="10"/>
      <c r="B28" s="11" t="s">
        <v>4</v>
      </c>
      <c r="C28" s="11"/>
    </row>
    <row r="30" spans="1:16" ht="15" thickBot="1" x14ac:dyDescent="0.35">
      <c r="A30" t="s">
        <v>31</v>
      </c>
      <c r="B30" t="s">
        <v>30</v>
      </c>
      <c r="C30" t="s">
        <v>29</v>
      </c>
    </row>
    <row r="31" spans="1:16" ht="15" thickBot="1" x14ac:dyDescent="0.35">
      <c r="A31" s="7" t="s">
        <v>5</v>
      </c>
      <c r="B31" s="7">
        <f>1800.98</f>
        <v>1800.98</v>
      </c>
      <c r="C31" s="13" t="s">
        <v>22</v>
      </c>
    </row>
    <row r="32" spans="1:16" ht="15" thickBot="1" x14ac:dyDescent="0.35">
      <c r="A32" s="7" t="s">
        <v>6</v>
      </c>
      <c r="B32" s="7">
        <f>0.005</f>
        <v>5.0000000000000001E-3</v>
      </c>
      <c r="C32" s="13"/>
    </row>
    <row r="33" spans="1:3" ht="15" thickBot="1" x14ac:dyDescent="0.35">
      <c r="A33" s="7" t="s">
        <v>7</v>
      </c>
      <c r="B33" s="13">
        <f>B31/B32/1000</f>
        <v>360.19600000000003</v>
      </c>
      <c r="C33" s="13" t="s">
        <v>25</v>
      </c>
    </row>
    <row r="34" spans="1:3" ht="29.4" thickBot="1" x14ac:dyDescent="0.35">
      <c r="A34" s="7" t="s">
        <v>8</v>
      </c>
      <c r="B34" s="7">
        <v>3116.2660000000001</v>
      </c>
      <c r="C34" s="13" t="s">
        <v>26</v>
      </c>
    </row>
    <row r="35" spans="1:3" ht="29.4" thickBot="1" x14ac:dyDescent="0.35">
      <c r="A35" s="7" t="s">
        <v>9</v>
      </c>
      <c r="B35" s="7">
        <f>D17*100</f>
        <v>7.0000000000000089</v>
      </c>
      <c r="C35" s="13" t="s">
        <v>39</v>
      </c>
    </row>
    <row r="36" spans="1:3" ht="15" thickBot="1" x14ac:dyDescent="0.35">
      <c r="A36" s="7" t="s">
        <v>10</v>
      </c>
      <c r="B36" s="7">
        <f>G20/1000</f>
        <v>2.422683278515672</v>
      </c>
      <c r="C36" s="13" t="s">
        <v>25</v>
      </c>
    </row>
    <row r="37" spans="1:3" ht="29.4" thickBot="1" x14ac:dyDescent="0.35">
      <c r="A37" s="7" t="s">
        <v>11</v>
      </c>
      <c r="B37" s="7">
        <f>100*B35/B3</f>
        <v>13.779527559055136</v>
      </c>
      <c r="C37" s="13" t="s">
        <v>3</v>
      </c>
    </row>
    <row r="38" spans="1:3" ht="43.8" thickBot="1" x14ac:dyDescent="0.35">
      <c r="A38" s="7" t="s">
        <v>12</v>
      </c>
      <c r="B38" s="7">
        <f>(D20*100)</f>
        <v>11.500000000000012</v>
      </c>
      <c r="C38" s="13" t="s">
        <v>40</v>
      </c>
    </row>
    <row r="39" spans="1:3" ht="15" thickBot="1" x14ac:dyDescent="0.35">
      <c r="A39" s="7" t="s">
        <v>13</v>
      </c>
      <c r="B39" s="7">
        <f>B31*B32</f>
        <v>9.004900000000001</v>
      </c>
      <c r="C39" s="13" t="s">
        <v>40</v>
      </c>
    </row>
    <row r="40" spans="1:3" ht="29.4" thickBot="1" x14ac:dyDescent="0.35">
      <c r="A40" s="7" t="s">
        <v>14</v>
      </c>
      <c r="B40" s="7">
        <f>E25</f>
        <v>1.0266505268038628</v>
      </c>
      <c r="C40" s="13" t="s">
        <v>40</v>
      </c>
    </row>
    <row r="41" spans="1:3" ht="29.4" thickBot="1" x14ac:dyDescent="0.35">
      <c r="A41" s="7" t="s">
        <v>15</v>
      </c>
      <c r="B41" s="7">
        <f>E26</f>
        <v>10.632870555327607</v>
      </c>
      <c r="C41" s="13" t="s">
        <v>22</v>
      </c>
    </row>
    <row r="42" spans="1:3" ht="15" thickBot="1" x14ac:dyDescent="0.35">
      <c r="A42" s="7" t="s">
        <v>16</v>
      </c>
      <c r="B42" s="7"/>
      <c r="C42" s="13"/>
    </row>
  </sheetData>
  <mergeCells count="1">
    <mergeCell ref="A21:B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</dc:creator>
  <cp:lastModifiedBy>Melisa</cp:lastModifiedBy>
  <dcterms:created xsi:type="dcterms:W3CDTF">2023-03-17T17:53:35Z</dcterms:created>
  <dcterms:modified xsi:type="dcterms:W3CDTF">2023-03-24T20:25:30Z</dcterms:modified>
</cp:coreProperties>
</file>