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travel-studies\2019\cleaning_summary\"/>
    </mc:Choice>
  </mc:AlternateContent>
  <xr:revisionPtr revIDLastSave="0" documentId="8_{1F43FE3E-2EE5-4C75-8681-2106F3DDC3B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counts" sheetId="12" r:id="rId1"/>
    <sheet name="Mode" sheetId="1" r:id="rId2"/>
    <sheet name="Access Mode" sheetId="2" r:id="rId3"/>
    <sheet name="Purpose" sheetId="3" r:id="rId4"/>
    <sheet name="Participation Group" sheetId="4" r:id="rId5"/>
    <sheet name="Household Travelers" sheetId="5" r:id="rId6"/>
    <sheet name="Parking Location" sheetId="8" r:id="rId7"/>
    <sheet name="Trip Lengths" sheetId="6" r:id="rId8"/>
    <sheet name="Speed" sheetId="7" r:id="rId9"/>
    <sheet name="Duration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D3" i="11"/>
  <c r="C3" i="11"/>
  <c r="B10" i="11"/>
  <c r="B9" i="11"/>
  <c r="B8" i="11"/>
  <c r="B7" i="11"/>
  <c r="B6" i="11"/>
  <c r="B5" i="11"/>
  <c r="B4" i="11"/>
  <c r="B3" i="11"/>
  <c r="D2" i="11"/>
  <c r="C2" i="11"/>
  <c r="B2" i="11"/>
  <c r="D1" i="7"/>
  <c r="C1" i="7"/>
  <c r="B1" i="7"/>
  <c r="D2" i="7"/>
  <c r="E10" i="6"/>
  <c r="E9" i="6"/>
  <c r="E8" i="6"/>
  <c r="E7" i="6"/>
  <c r="E6" i="6"/>
  <c r="E5" i="6"/>
  <c r="E4" i="6"/>
  <c r="E3" i="6"/>
  <c r="C2" i="6"/>
  <c r="D2" i="8"/>
  <c r="C2" i="8"/>
  <c r="B2" i="8"/>
  <c r="O26" i="8"/>
  <c r="D10" i="8" s="1"/>
  <c r="O25" i="8"/>
  <c r="D9" i="8" s="1"/>
  <c r="O24" i="8"/>
  <c r="D8" i="8" s="1"/>
  <c r="O23" i="8"/>
  <c r="D7" i="8" s="1"/>
  <c r="O22" i="8"/>
  <c r="D6" i="8" s="1"/>
  <c r="O21" i="8"/>
  <c r="D5" i="8" s="1"/>
  <c r="O20" i="8"/>
  <c r="D4" i="8" s="1"/>
  <c r="O19" i="8"/>
  <c r="D3" i="8" s="1"/>
  <c r="D9" i="5"/>
  <c r="D8" i="5"/>
  <c r="D7" i="5"/>
  <c r="D6" i="5"/>
  <c r="D5" i="5"/>
  <c r="D4" i="5"/>
  <c r="D3" i="5"/>
  <c r="D2" i="3"/>
  <c r="D8" i="2"/>
  <c r="D7" i="2"/>
  <c r="D6" i="2"/>
  <c r="D5" i="2"/>
  <c r="D4" i="2"/>
  <c r="D3" i="2"/>
  <c r="O35" i="2"/>
  <c r="O34" i="2"/>
  <c r="O33" i="2"/>
  <c r="O32" i="2"/>
  <c r="O30" i="2"/>
  <c r="O29" i="2"/>
  <c r="O28" i="2"/>
  <c r="D2" i="2" s="1"/>
  <c r="B1" i="1"/>
  <c r="D7" i="1"/>
  <c r="D6" i="1"/>
  <c r="D5" i="1"/>
  <c r="D4" i="1"/>
  <c r="D3" i="1"/>
  <c r="D2" i="1"/>
  <c r="T26" i="1"/>
  <c r="I33" i="3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3" i="8"/>
  <c r="B3" i="8"/>
  <c r="O19" i="3"/>
  <c r="K25" i="3" s="1"/>
  <c r="H19" i="3"/>
  <c r="J25" i="3" s="1"/>
  <c r="C19" i="3"/>
  <c r="I25" i="3" s="1"/>
  <c r="O9" i="4"/>
  <c r="O8" i="4"/>
  <c r="J9" i="4"/>
  <c r="J8" i="4"/>
  <c r="P25" i="1" l="1"/>
  <c r="P24" i="1"/>
  <c r="P23" i="1"/>
  <c r="P22" i="1"/>
  <c r="P21" i="1"/>
  <c r="P20" i="1"/>
  <c r="J21" i="1"/>
  <c r="N26" i="1" l="1"/>
  <c r="C4" i="2" l="1"/>
  <c r="D9" i="7"/>
  <c r="D8" i="7"/>
  <c r="D7" i="7"/>
  <c r="D6" i="7"/>
  <c r="D5" i="7"/>
  <c r="D4" i="7"/>
  <c r="D3" i="7"/>
  <c r="E3" i="4"/>
  <c r="E2" i="4"/>
  <c r="D4" i="3"/>
  <c r="D5" i="3"/>
  <c r="D6" i="3"/>
  <c r="D7" i="3"/>
  <c r="D3" i="3"/>
  <c r="O25" i="5" l="1"/>
  <c r="O24" i="5"/>
  <c r="O23" i="5"/>
  <c r="O22" i="5"/>
  <c r="O21" i="5"/>
  <c r="O20" i="5"/>
  <c r="J22" i="5"/>
  <c r="J23" i="5"/>
  <c r="J24" i="5"/>
  <c r="J25" i="5"/>
  <c r="J21" i="5"/>
  <c r="J18" i="3"/>
  <c r="J17" i="3"/>
  <c r="J16" i="3"/>
  <c r="J15" i="3"/>
  <c r="J14" i="3"/>
  <c r="J25" i="1"/>
  <c r="J24" i="1"/>
  <c r="J22" i="1"/>
  <c r="J20" i="1"/>
  <c r="J23" i="1"/>
  <c r="H26" i="1"/>
  <c r="P26" i="1" s="1"/>
  <c r="C26" i="1"/>
  <c r="A30" i="1" s="1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B2" i="7"/>
  <c r="A9" i="7"/>
  <c r="A8" i="7"/>
  <c r="A7" i="7"/>
  <c r="A6" i="7"/>
  <c r="A5" i="7"/>
  <c r="A4" i="7"/>
  <c r="A3" i="7"/>
  <c r="A2" i="7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D3" i="6"/>
  <c r="D2" i="6"/>
  <c r="C3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1" i="2"/>
  <c r="B1" i="2"/>
  <c r="A8" i="2"/>
  <c r="C8" i="2" s="1"/>
  <c r="A6" i="2"/>
  <c r="C6" i="2" s="1"/>
  <c r="A5" i="2"/>
  <c r="C5" i="2" s="1"/>
  <c r="A4" i="2"/>
  <c r="B4" i="2" s="1"/>
  <c r="A3" i="2"/>
  <c r="B3" i="2" s="1"/>
  <c r="A2" i="2"/>
  <c r="C2" i="2" s="1"/>
  <c r="C7" i="1"/>
  <c r="C6" i="1"/>
  <c r="C5" i="1"/>
  <c r="C4" i="1"/>
  <c r="C3" i="1"/>
  <c r="C2" i="1"/>
  <c r="B7" i="1"/>
  <c r="B6" i="1"/>
  <c r="B5" i="1"/>
  <c r="B4" i="1"/>
  <c r="B3" i="1"/>
  <c r="B2" i="1"/>
  <c r="C1" i="1"/>
  <c r="A7" i="1"/>
  <c r="A6" i="1"/>
  <c r="A5" i="1"/>
  <c r="A4" i="1"/>
  <c r="A3" i="1"/>
  <c r="A2" i="1"/>
  <c r="B2" i="2" l="1"/>
  <c r="B8" i="2"/>
  <c r="B6" i="2"/>
  <c r="B5" i="2"/>
</calcChain>
</file>

<file path=xl/sharedStrings.xml><?xml version="1.0" encoding="utf-8"?>
<sst xmlns="http://schemas.openxmlformats.org/spreadsheetml/2006/main" count="341" uniqueCount="98">
  <si>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</si>
  <si>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</si>
  <si>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</si>
  <si>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</si>
  <si>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</si>
  <si>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</si>
  <si>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</si>
  <si>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</si>
  <si>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</si>
  <si>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</si>
  <si>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</si>
  <si>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</si>
  <si>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</si>
  <si>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</si>
  <si>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</si>
  <si>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</si>
  <si>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</si>
  <si>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</si>
  <si>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</si>
  <si>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</si>
  <si>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</si>
  <si>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</si>
  <si>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</si>
  <si>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</si>
  <si>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</si>
  <si>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</si>
  <si>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</si>
  <si>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</si>
  <si>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</si>
  <si>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</si>
  <si>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</si>
  <si>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</si>
  <si>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</si>
  <si>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</si>
  <si>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</si>
  <si>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</si>
  <si>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</si>
  <si>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</si>
  <si>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</si>
  <si>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</si>
  <si>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</si>
  <si>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</si>
  <si>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</si>
  <si>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Rulesy</t>
  </si>
  <si>
    <t>Took a taxi</t>
  </si>
  <si>
    <t>Rulesy - Cleaned</t>
  </si>
  <si>
    <t>New Rulesy</t>
  </si>
  <si>
    <t>Rulesy 2.0</t>
  </si>
  <si>
    <t>Notes:</t>
  </si>
  <si>
    <t>Total</t>
  </si>
  <si>
    <t>Fewer trips in the cleaned data</t>
  </si>
  <si>
    <t>More HOV trips, less SOV in the cleaned data</t>
  </si>
  <si>
    <t>Fewer transit trips in the cleaned data</t>
  </si>
  <si>
    <t>Notes: Not much change. Something may be wrong with the underlying data here.</t>
  </si>
  <si>
    <t>Auto trip, non-taxi: Park location at end of trip</t>
  </si>
  <si>
    <t>N/A - did not get out of vehicle / was dropped off</t>
  </si>
  <si>
    <t>On the street 2+ blocks from destination</t>
  </si>
  <si>
    <t>On the street by destination</t>
  </si>
  <si>
    <t>Park &amp; Ride lot</t>
  </si>
  <si>
    <t>Parking lot/garage (off-street) 2+ blocks from destination</t>
  </si>
  <si>
    <t>Parking lot/garage (off-street) at destination</t>
  </si>
  <si>
    <t>Personal driveway/garage (e.g. own or friend's/family's)</t>
  </si>
  <si>
    <t>google_duration</t>
  </si>
  <si>
    <t>Rulsey doesn't seem to catch the SOV-HOV shift.</t>
  </si>
  <si>
    <t>Notes: The 2017 uncleaned data has more trips for errands and shopping, and school.  The cleaned data has more trips for the "home" purpose and work and recreation/eat meal.</t>
  </si>
  <si>
    <t>Diff: Cleaned- Uncleaned</t>
  </si>
  <si>
    <t>Diff: Rulesy-Cleaned</t>
  </si>
  <si>
    <t>Notes: Rulesy tended to eliminate more rMove trips than the manual cleaning process.  So it shifted to there being higher share of rSurvey trips over all after Rulesy.</t>
  </si>
  <si>
    <t xml:space="preserve">Notes: Cleaning identified the number of travelers where it was missing. </t>
  </si>
  <si>
    <t>Very little change</t>
  </si>
  <si>
    <t>Trip Lengths</t>
  </si>
  <si>
    <t xml:space="preserve"> </t>
  </si>
  <si>
    <t>Uncleaned 2017</t>
  </si>
  <si>
    <t>Cleaned 2017</t>
  </si>
  <si>
    <t>Uncleaned 2019</t>
  </si>
  <si>
    <t>Travel mode to transit</t>
  </si>
  <si>
    <t>Took ride-share/other hired car service (e.g., Lyft, Uber)</t>
  </si>
  <si>
    <t>Uncleand 2019</t>
  </si>
  <si>
    <t>Travel Diary (Part 2) participation group</t>
  </si>
  <si>
    <t>Park location at end of trip</t>
  </si>
  <si>
    <t>2017 Cleaned</t>
  </si>
  <si>
    <t>2017 Uncleaned</t>
  </si>
  <si>
    <t>2019 Uncleaned</t>
  </si>
  <si>
    <t>2019 refresh</t>
  </si>
  <si>
    <t>HHs</t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</si>
  <si>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count</t>
    </r>
    <r>
      <rPr>
        <sz val="6"/>
        <color rgb="FF212121"/>
        <rFont val="Consolas"/>
        <family val="3"/>
      </rPr>
      <t>(</t>
    </r>
    <r>
      <rPr>
        <sz val="6"/>
        <color rgb="FF000000"/>
        <rFont val="Consolas"/>
        <family val="3"/>
      </rPr>
      <t>*</t>
    </r>
    <r>
      <rPr>
        <sz val="6"/>
        <color rgb="FF212121"/>
        <rFont val="Consolas"/>
        <family val="3"/>
      </rPr>
      <t>)</t>
    </r>
  </si>
  <si>
    <r>
      <t>from</t>
    </r>
    <r>
      <rPr>
        <sz val="6"/>
        <color rgb="FF212121"/>
        <rFont val="Consolas"/>
        <family val="3"/>
      </rPr>
      <t> HHSurvey.households_2017_2019</t>
    </r>
  </si>
  <si>
    <r>
      <t>from</t>
    </r>
    <r>
      <rPr>
        <sz val="6"/>
        <color rgb="FF212121"/>
        <rFont val="Consolas"/>
        <family val="3"/>
      </rPr>
      <t> HHSurvey.household_dim_2017_2019</t>
    </r>
  </si>
  <si>
    <r>
      <t>from</t>
    </r>
    <r>
      <rPr>
        <sz val="6"/>
        <color rgb="FF212121"/>
        <rFont val="Consolas"/>
        <family val="3"/>
      </rPr>
      <t> HHSurvey.trips_2017_2019</t>
    </r>
  </si>
  <si>
    <r>
      <t>from</t>
    </r>
    <r>
      <rPr>
        <sz val="6"/>
        <color rgb="FF212121"/>
        <rFont val="Consolas"/>
        <family val="3"/>
      </rPr>
      <t> HHSurvey.trip_fact_2017_2019</t>
    </r>
  </si>
  <si>
    <r>
      <t>from</t>
    </r>
    <r>
      <rPr>
        <sz val="6"/>
        <color rgb="FF212121"/>
        <rFont val="Consolas"/>
        <family val="3"/>
      </rPr>
      <t> HHSurvey.person_dim_2017_2019</t>
    </r>
  </si>
  <si>
    <r>
      <t>from</t>
    </r>
    <r>
      <rPr>
        <sz val="6"/>
        <color rgb="FF212121"/>
        <rFont val="Consolas"/>
        <family val="3"/>
      </rPr>
      <t> HHSurvey.persons_2017_2019</t>
    </r>
  </si>
  <si>
    <t>Table Counts</t>
  </si>
  <si>
    <t>Sum of Weights</t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</si>
  <si>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sum</t>
    </r>
    <r>
      <rPr>
        <sz val="6"/>
        <color rgb="FF212121"/>
        <rFont val="Consolas"/>
        <family val="3"/>
      </rPr>
      <t>(hh_wt_combined)</t>
    </r>
  </si>
  <si>
    <r>
      <t>from</t>
    </r>
    <r>
      <rPr>
        <sz val="6"/>
        <color rgb="FF212121"/>
        <rFont val="Consolas"/>
        <family val="3"/>
      </rPr>
      <t> HHSurvey.household_fact_2017_2019</t>
    </r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</si>
  <si>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sum</t>
    </r>
    <r>
      <rPr>
        <sz val="6"/>
        <color rgb="FF212121"/>
        <rFont val="Consolas"/>
        <family val="3"/>
      </rPr>
      <t>(trip_wt_combined)</t>
    </r>
  </si>
  <si>
    <r>
      <t>from</t>
    </r>
    <r>
      <rPr>
        <sz val="6"/>
        <color rgb="FF212121"/>
        <rFont val="Consolas"/>
        <family val="3"/>
      </rPr>
      <t> HHSurvey.v_trips_2017_2019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</si>
</sst>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212121"/>
      <name val="Consolas"/>
      <family val="3"/>
    </font>
    <font>
      <sz val="6"/>
      <color rgb="FF0000FF"/>
      <name val="Consolas"/>
      <family val="3"/>
    </font>
    <font>
      <sz val="6"/>
      <color rgb="FF795E26"/>
      <name val="Consolas"/>
      <family val="3"/>
    </font>
    <font>
      <sz val="6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NumberFormat="1" applyFont="1" applyFill="1"/>
    <xf numFmtId="9" fontId="0" fillId="0" borderId="0" xfId="0" applyNumberFormat="1" applyFill="1"/>
    <xf numFmtId="9" fontId="0" fillId="0" borderId="0" xfId="1" applyFont="1" applyFill="1"/>
    <xf numFmtId="0" fontId="1" fillId="0" borderId="0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9" fontId="0" fillId="0" borderId="1" xfId="1" applyFont="1" applyBorder="1"/>
    <xf numFmtId="9" fontId="0" fillId="0" borderId="1" xfId="0" applyNumberFormat="1" applyBorder="1"/>
    <xf numFmtId="0" fontId="0" fillId="0" borderId="0" xfId="0" applyAlignme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8BA-A529-3AB03E20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5D6-AC91-8D3226FD96D7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B-45D6-AC91-8D3226FD96D7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B-45D6-AC91-8D3226FD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089456"/>
        <c:axId val="1944548352"/>
      </c:barChart>
      <c:catAx>
        <c:axId val="1972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48352"/>
        <c:crosses val="autoZero"/>
        <c:auto val="1"/>
        <c:lblAlgn val="ctr"/>
        <c:lblOffset val="100"/>
        <c:noMultiLvlLbl val="0"/>
      </c:catAx>
      <c:valAx>
        <c:axId val="19445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Mode'!$B$2:$B$8</c:f>
              <c:numCache>
                <c:formatCode>0%</c:formatCode>
                <c:ptCount val="7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</c:v>
                </c:pt>
                <c:pt idx="6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Mode'!$C$2:$C$8</c:f>
              <c:numCache>
                <c:formatCode>0%</c:formatCode>
                <c:ptCount val="7"/>
                <c:pt idx="0">
                  <c:v>2.5187566988210071E-2</c:v>
                </c:pt>
                <c:pt idx="1">
                  <c:v>0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</c:v>
                </c:pt>
                <c:pt idx="6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ser>
          <c:idx val="2"/>
          <c:order val="2"/>
          <c:tx>
            <c:strRef>
              <c:f>'Access Mode'!$D$1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Mode'!$D$2:$D$8</c:f>
              <c:numCache>
                <c:formatCode>0%</c:formatCode>
                <c:ptCount val="7"/>
                <c:pt idx="0">
                  <c:v>2.7081922816519974E-2</c:v>
                </c:pt>
                <c:pt idx="1">
                  <c:v>6.770480704129993E-4</c:v>
                </c:pt>
                <c:pt idx="2">
                  <c:v>1.4218009478672985E-2</c:v>
                </c:pt>
                <c:pt idx="3">
                  <c:v>6.6350710900473939E-2</c:v>
                </c:pt>
                <c:pt idx="4">
                  <c:v>7.4475287745429924E-3</c:v>
                </c:pt>
                <c:pt idx="5">
                  <c:v>2.7081922816519972E-3</c:v>
                </c:pt>
                <c:pt idx="6">
                  <c:v>0.88151658767772512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58-A515-432421F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ser>
          <c:idx val="2"/>
          <c:order val="2"/>
          <c:tx>
            <c:strRef>
              <c:f>Purpose!$D$2</c:f>
              <c:strCache>
                <c:ptCount val="1"/>
                <c:pt idx="0">
                  <c:v>Uncleand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Purpose!$D$3:$D$7</c:f>
              <c:numCache>
                <c:formatCode>0%</c:formatCode>
                <c:ptCount val="5"/>
                <c:pt idx="0">
                  <c:v>0.31605122787126028</c:v>
                </c:pt>
                <c:pt idx="1">
                  <c:v>0.26951323214883921</c:v>
                </c:pt>
                <c:pt idx="2">
                  <c:v>0.2401370886695699</c:v>
                </c:pt>
                <c:pt idx="3">
                  <c:v>3.1695312701316772E-2</c:v>
                </c:pt>
                <c:pt idx="4">
                  <c:v>0.1426031386090138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CCB-A74B-A0E64F38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Purpose!$I$24:$K$24</c:f>
              <c:strCache>
                <c:ptCount val="3"/>
                <c:pt idx="0">
                  <c:v>Uncleaned</c:v>
                </c:pt>
                <c:pt idx="1">
                  <c:v>Cleaned</c:v>
                </c:pt>
                <c:pt idx="2">
                  <c:v>Rulesy</c:v>
                </c:pt>
              </c:strCache>
            </c:strRef>
          </c:cat>
          <c:val>
            <c:numRef>
              <c:f>Purpose!$I$25:$K$25</c:f>
              <c:numCache>
                <c:formatCode>General</c:formatCode>
                <c:ptCount val="3"/>
                <c:pt idx="0">
                  <c:v>53817</c:v>
                </c:pt>
                <c:pt idx="1">
                  <c:v>51814</c:v>
                </c:pt>
                <c:pt idx="2">
                  <c:v>77614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EA1-B615-0FB45A5C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672000"/>
        <c:axId val="1855501136"/>
      </c:barChart>
      <c:catAx>
        <c:axId val="1855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1136"/>
        <c:crosses val="autoZero"/>
        <c:auto val="1"/>
        <c:lblAlgn val="ctr"/>
        <c:lblOffset val="100"/>
        <c:noMultiLvlLbl val="0"/>
      </c:catAx>
      <c:valAx>
        <c:axId val="185550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ser>
          <c:idx val="2"/>
          <c:order val="2"/>
          <c:tx>
            <c:strRef>
              <c:f>'Household Travelers'!#REF!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2C7-B2EA-BF9F53D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</xdr:row>
      <xdr:rowOff>23812</xdr:rowOff>
    </xdr:from>
    <xdr:to>
      <xdr:col>17</xdr:col>
      <xdr:colOff>85724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0</xdr:row>
      <xdr:rowOff>0</xdr:rowOff>
    </xdr:from>
    <xdr:to>
      <xdr:col>27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CD51A-5268-4C18-8829-A3A5BB50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109537</xdr:rowOff>
    </xdr:from>
    <xdr:to>
      <xdr:col>6</xdr:col>
      <xdr:colOff>838200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19</xdr:row>
      <xdr:rowOff>104775</xdr:rowOff>
    </xdr:from>
    <xdr:to>
      <xdr:col>9</xdr:col>
      <xdr:colOff>200025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166687</xdr:rowOff>
    </xdr:from>
    <xdr:to>
      <xdr:col>18</xdr:col>
      <xdr:colOff>381000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68FB1-DC57-4B0A-B340-CEED1CB1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2149-CFBD-48B2-9A1D-4A9BB18B902D}">
  <dimension ref="B1:I23"/>
  <sheetViews>
    <sheetView tabSelected="1" workbookViewId="0">
      <selection activeCell="K19" sqref="K19"/>
    </sheetView>
  </sheetViews>
  <sheetFormatPr defaultRowHeight="14.5" x14ac:dyDescent="0.35"/>
  <sheetData>
    <row r="1" spans="2:9" x14ac:dyDescent="0.35">
      <c r="B1" t="s">
        <v>92</v>
      </c>
      <c r="H1" t="s">
        <v>93</v>
      </c>
    </row>
    <row r="2" spans="2:9" x14ac:dyDescent="0.35">
      <c r="B2" t="s">
        <v>84</v>
      </c>
      <c r="C2">
        <v>6319</v>
      </c>
      <c r="D2" s="18" t="s">
        <v>85</v>
      </c>
      <c r="H2">
        <v>1656755.3948425499</v>
      </c>
      <c r="I2" s="18" t="s">
        <v>94</v>
      </c>
    </row>
    <row r="3" spans="2:9" x14ac:dyDescent="0.35">
      <c r="D3" s="18" t="s">
        <v>86</v>
      </c>
      <c r="I3" s="18" t="s">
        <v>86</v>
      </c>
    </row>
    <row r="6" spans="2:9" x14ac:dyDescent="0.35">
      <c r="H6">
        <v>1656755.3948425499</v>
      </c>
      <c r="I6" s="18" t="s">
        <v>94</v>
      </c>
    </row>
    <row r="7" spans="2:9" x14ac:dyDescent="0.35">
      <c r="C7">
        <v>6319</v>
      </c>
      <c r="D7" s="18" t="s">
        <v>85</v>
      </c>
      <c r="I7" s="18" t="s">
        <v>95</v>
      </c>
    </row>
    <row r="8" spans="2:9" x14ac:dyDescent="0.35">
      <c r="D8" s="18" t="s">
        <v>87</v>
      </c>
    </row>
    <row r="9" spans="2:9" x14ac:dyDescent="0.35">
      <c r="H9">
        <v>17611629.844873201</v>
      </c>
      <c r="I9" s="18" t="s">
        <v>96</v>
      </c>
    </row>
    <row r="10" spans="2:9" x14ac:dyDescent="0.35">
      <c r="I10" s="18" t="s">
        <v>97</v>
      </c>
    </row>
    <row r="12" spans="2:9" x14ac:dyDescent="0.35">
      <c r="C12">
        <v>124516</v>
      </c>
      <c r="D12" s="18" t="s">
        <v>85</v>
      </c>
      <c r="H12">
        <v>17611629.844873201</v>
      </c>
      <c r="I12" s="18" t="s">
        <v>96</v>
      </c>
    </row>
    <row r="13" spans="2:9" x14ac:dyDescent="0.35">
      <c r="D13" s="18" t="s">
        <v>88</v>
      </c>
      <c r="I13" s="18" t="s">
        <v>89</v>
      </c>
    </row>
    <row r="15" spans="2:9" x14ac:dyDescent="0.35">
      <c r="C15">
        <v>124516</v>
      </c>
      <c r="D15" s="18" t="s">
        <v>85</v>
      </c>
    </row>
    <row r="16" spans="2:9" x14ac:dyDescent="0.35">
      <c r="D16" s="18" t="s">
        <v>89</v>
      </c>
    </row>
    <row r="19" spans="3:4" x14ac:dyDescent="0.35">
      <c r="C19">
        <v>11940</v>
      </c>
      <c r="D19" s="18" t="s">
        <v>85</v>
      </c>
    </row>
    <row r="20" spans="3:4" x14ac:dyDescent="0.35">
      <c r="D20" s="18" t="s">
        <v>91</v>
      </c>
    </row>
    <row r="22" spans="3:4" x14ac:dyDescent="0.35">
      <c r="C22">
        <v>11940</v>
      </c>
      <c r="D22" s="18" t="s">
        <v>85</v>
      </c>
    </row>
    <row r="23" spans="3:4" x14ac:dyDescent="0.35">
      <c r="D23" s="18" t="s">
        <v>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45A7-C827-4756-BAAD-0176948427C8}">
  <dimension ref="A2:I27"/>
  <sheetViews>
    <sheetView workbookViewId="0">
      <selection activeCell="A2" sqref="A2:D10"/>
    </sheetView>
  </sheetViews>
  <sheetFormatPr defaultRowHeight="14.5" x14ac:dyDescent="0.35"/>
  <sheetData>
    <row r="2" spans="1:9" x14ac:dyDescent="0.35">
      <c r="B2" t="str">
        <f>A13</f>
        <v>Uncleaned 2017</v>
      </c>
      <c r="C2" t="str">
        <f>E13</f>
        <v>Cleaned 2017</v>
      </c>
      <c r="D2" t="str">
        <f>H13</f>
        <v>Uncleaned 2019</v>
      </c>
    </row>
    <row r="3" spans="1:9" x14ac:dyDescent="0.35">
      <c r="A3" s="1" t="s">
        <v>26</v>
      </c>
      <c r="B3">
        <f>B15</f>
        <v>55496</v>
      </c>
      <c r="C3">
        <f>F15</f>
        <v>52485</v>
      </c>
      <c r="D3">
        <f>I15</f>
        <v>80741</v>
      </c>
    </row>
    <row r="4" spans="1:9" x14ac:dyDescent="0.35">
      <c r="A4" s="1" t="s">
        <v>27</v>
      </c>
      <c r="B4">
        <f t="shared" ref="B4:B10" si="0">B16</f>
        <v>808.27993008505121</v>
      </c>
      <c r="C4">
        <f t="shared" ref="C4:C10" si="1">F16</f>
        <v>18.665536820043819</v>
      </c>
      <c r="D4">
        <f t="shared" ref="D4:D10" si="2">I16</f>
        <v>175.26840143173851</v>
      </c>
    </row>
    <row r="5" spans="1:9" x14ac:dyDescent="0.35">
      <c r="A5" s="1" t="s">
        <v>28</v>
      </c>
      <c r="B5">
        <f t="shared" si="0"/>
        <v>1698.399567912207</v>
      </c>
      <c r="C5">
        <f t="shared" si="1"/>
        <v>50.576568422141293</v>
      </c>
      <c r="D5">
        <f t="shared" si="2"/>
        <v>2240.240199008254</v>
      </c>
    </row>
    <row r="6" spans="1:9" x14ac:dyDescent="0.35">
      <c r="A6" s="1" t="s">
        <v>29</v>
      </c>
      <c r="B6">
        <f t="shared" si="0"/>
        <v>0</v>
      </c>
      <c r="C6">
        <f t="shared" si="1"/>
        <v>0</v>
      </c>
      <c r="D6">
        <f t="shared" si="2"/>
        <v>0</v>
      </c>
    </row>
    <row r="7" spans="1:9" x14ac:dyDescent="0.35">
      <c r="A7" s="1" t="s">
        <v>30</v>
      </c>
      <c r="B7">
        <f t="shared" si="0"/>
        <v>15</v>
      </c>
      <c r="C7">
        <f t="shared" si="1"/>
        <v>7</v>
      </c>
      <c r="D7">
        <f t="shared" si="2"/>
        <v>6</v>
      </c>
    </row>
    <row r="8" spans="1:9" x14ac:dyDescent="0.35">
      <c r="A8" s="1" t="s">
        <v>31</v>
      </c>
      <c r="B8">
        <f t="shared" si="0"/>
        <v>472</v>
      </c>
      <c r="C8">
        <f t="shared" si="1"/>
        <v>12</v>
      </c>
      <c r="D8">
        <f t="shared" si="2"/>
        <v>14</v>
      </c>
    </row>
    <row r="9" spans="1:9" x14ac:dyDescent="0.35">
      <c r="A9" s="1" t="s">
        <v>32</v>
      </c>
      <c r="B9">
        <f t="shared" si="0"/>
        <v>1051</v>
      </c>
      <c r="C9">
        <f t="shared" si="1"/>
        <v>21</v>
      </c>
      <c r="D9">
        <f t="shared" si="2"/>
        <v>35</v>
      </c>
    </row>
    <row r="10" spans="1:9" x14ac:dyDescent="0.35">
      <c r="A10" s="1" t="s">
        <v>33</v>
      </c>
      <c r="B10">
        <f t="shared" si="0"/>
        <v>108050</v>
      </c>
      <c r="C10">
        <f t="shared" si="1"/>
        <v>2709</v>
      </c>
      <c r="D10">
        <f t="shared" si="2"/>
        <v>155951</v>
      </c>
    </row>
    <row r="13" spans="1:9" x14ac:dyDescent="0.35">
      <c r="A13" s="11" t="s">
        <v>72</v>
      </c>
      <c r="E13" t="s">
        <v>73</v>
      </c>
      <c r="H13" t="s">
        <v>74</v>
      </c>
    </row>
    <row r="14" spans="1:9" x14ac:dyDescent="0.35">
      <c r="B14" s="1" t="s">
        <v>62</v>
      </c>
      <c r="F14" s="1" t="s">
        <v>62</v>
      </c>
      <c r="I14" s="1" t="s">
        <v>62</v>
      </c>
    </row>
    <row r="15" spans="1:9" x14ac:dyDescent="0.35">
      <c r="A15" s="1" t="s">
        <v>26</v>
      </c>
      <c r="B15">
        <v>55496</v>
      </c>
      <c r="E15" s="1" t="s">
        <v>26</v>
      </c>
      <c r="F15">
        <v>52485</v>
      </c>
      <c r="H15" s="1" t="s">
        <v>26</v>
      </c>
      <c r="I15">
        <v>80741</v>
      </c>
    </row>
    <row r="16" spans="1:9" x14ac:dyDescent="0.35">
      <c r="A16" s="1" t="s">
        <v>27</v>
      </c>
      <c r="B16">
        <v>808.27993008505121</v>
      </c>
      <c r="E16" s="1" t="s">
        <v>27</v>
      </c>
      <c r="F16">
        <v>18.665536820043819</v>
      </c>
      <c r="H16" s="1" t="s">
        <v>27</v>
      </c>
      <c r="I16">
        <v>175.26840143173851</v>
      </c>
    </row>
    <row r="17" spans="1:9" x14ac:dyDescent="0.35">
      <c r="A17" s="1" t="s">
        <v>28</v>
      </c>
      <c r="B17">
        <v>1698.399567912207</v>
      </c>
      <c r="E17" s="1" t="s">
        <v>28</v>
      </c>
      <c r="F17">
        <v>50.576568422141293</v>
      </c>
      <c r="H17" s="1" t="s">
        <v>28</v>
      </c>
      <c r="I17">
        <v>2240.240199008254</v>
      </c>
    </row>
    <row r="18" spans="1:9" x14ac:dyDescent="0.35">
      <c r="A18" s="1" t="s">
        <v>29</v>
      </c>
      <c r="B18">
        <v>0</v>
      </c>
      <c r="E18" s="1" t="s">
        <v>29</v>
      </c>
      <c r="F18">
        <v>0</v>
      </c>
      <c r="H18" s="1" t="s">
        <v>29</v>
      </c>
      <c r="I18">
        <v>0</v>
      </c>
    </row>
    <row r="19" spans="1:9" x14ac:dyDescent="0.35">
      <c r="A19" s="1" t="s">
        <v>30</v>
      </c>
      <c r="B19">
        <v>15</v>
      </c>
      <c r="E19" s="1" t="s">
        <v>30</v>
      </c>
      <c r="F19">
        <v>7</v>
      </c>
      <c r="H19" s="1" t="s">
        <v>30</v>
      </c>
      <c r="I19">
        <v>6</v>
      </c>
    </row>
    <row r="20" spans="1:9" x14ac:dyDescent="0.35">
      <c r="A20" s="1" t="s">
        <v>31</v>
      </c>
      <c r="B20">
        <v>472</v>
      </c>
      <c r="E20" s="1" t="s">
        <v>31</v>
      </c>
      <c r="F20">
        <v>12</v>
      </c>
      <c r="H20" s="1" t="s">
        <v>31</v>
      </c>
      <c r="I20">
        <v>14</v>
      </c>
    </row>
    <row r="21" spans="1:9" x14ac:dyDescent="0.35">
      <c r="A21" s="1" t="s">
        <v>32</v>
      </c>
      <c r="B21">
        <v>1051</v>
      </c>
      <c r="E21" s="1" t="s">
        <v>32</v>
      </c>
      <c r="F21">
        <v>21</v>
      </c>
      <c r="H21" s="1" t="s">
        <v>32</v>
      </c>
      <c r="I21">
        <v>35</v>
      </c>
    </row>
    <row r="22" spans="1:9" x14ac:dyDescent="0.35">
      <c r="A22" s="1" t="s">
        <v>33</v>
      </c>
      <c r="B22">
        <v>108050</v>
      </c>
      <c r="E22" s="1" t="s">
        <v>33</v>
      </c>
      <c r="F22">
        <v>2709</v>
      </c>
      <c r="H22" s="1" t="s">
        <v>33</v>
      </c>
      <c r="I22">
        <v>155951</v>
      </c>
    </row>
    <row r="27" spans="1:9" x14ac:dyDescent="0.35">
      <c r="D27" t="s">
        <v>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workbookViewId="0">
      <selection activeCell="E2" sqref="E2"/>
    </sheetView>
  </sheetViews>
  <sheetFormatPr defaultRowHeight="14.5" x14ac:dyDescent="0.35"/>
  <cols>
    <col min="1" max="1" width="12" customWidth="1"/>
  </cols>
  <sheetData>
    <row r="1" spans="1:5" x14ac:dyDescent="0.35">
      <c r="A1" t="s">
        <v>37</v>
      </c>
      <c r="B1" s="2" t="str">
        <f>S19</f>
        <v>Main Mode</v>
      </c>
      <c r="C1" t="str">
        <f>F18</f>
        <v>Cleaned 2017</v>
      </c>
      <c r="D1">
        <v>2019</v>
      </c>
      <c r="E1" t="s">
        <v>83</v>
      </c>
    </row>
    <row r="2" spans="1:5" x14ac:dyDescent="0.35">
      <c r="A2" t="str">
        <f>B20</f>
        <v>Bike</v>
      </c>
      <c r="B2" s="2">
        <f>D20</f>
        <v>2.3356931824516421E-2</v>
      </c>
      <c r="C2" s="2">
        <f>I20</f>
        <v>2.3161920951976198E-2</v>
      </c>
      <c r="D2" s="2">
        <f>U20</f>
        <v>2.673125451755665E-2</v>
      </c>
    </row>
    <row r="3" spans="1:5" x14ac:dyDescent="0.35">
      <c r="A3" t="str">
        <f t="shared" ref="A3:A6" si="0">B21</f>
        <v>HOV</v>
      </c>
      <c r="B3" s="2">
        <f t="shared" ref="B3:B7" si="1">D21</f>
        <v>0.2825129605886616</v>
      </c>
      <c r="C3" s="2">
        <f t="shared" ref="C3:C7" si="2">I21</f>
        <v>0.31891589073909521</v>
      </c>
      <c r="D3" s="2">
        <f t="shared" ref="D3:D7" si="3">U21</f>
        <v>0.32525139806490072</v>
      </c>
    </row>
    <row r="4" spans="1:5" x14ac:dyDescent="0.35">
      <c r="A4" t="str">
        <f t="shared" si="0"/>
        <v>Other</v>
      </c>
      <c r="B4" s="2">
        <f t="shared" si="1"/>
        <v>1.7410855305944221E-2</v>
      </c>
      <c r="C4" s="2">
        <f t="shared" si="2"/>
        <v>1.7559788278020318E-2</v>
      </c>
      <c r="D4" s="2">
        <f t="shared" si="3"/>
        <v>6.7462179332733107E-3</v>
      </c>
    </row>
    <row r="5" spans="1:5" x14ac:dyDescent="0.35">
      <c r="A5" t="str">
        <f t="shared" si="0"/>
        <v>SOV</v>
      </c>
      <c r="B5" s="2">
        <f t="shared" si="1"/>
        <v>0.33829459092851699</v>
      </c>
      <c r="C5" s="2">
        <f t="shared" si="2"/>
        <v>0.32546459065796091</v>
      </c>
      <c r="D5" s="2">
        <f t="shared" si="3"/>
        <v>0.25766241012439922</v>
      </c>
    </row>
    <row r="6" spans="1:5" x14ac:dyDescent="0.35">
      <c r="A6" t="str">
        <f t="shared" si="0"/>
        <v>Transit</v>
      </c>
      <c r="B6" s="2">
        <f t="shared" si="1"/>
        <v>0.1137744578850549</v>
      </c>
      <c r="C6" s="2">
        <f t="shared" si="2"/>
        <v>0.10557122435575469</v>
      </c>
      <c r="D6" s="2">
        <f t="shared" si="3"/>
        <v>0.1079521677931498</v>
      </c>
    </row>
    <row r="7" spans="1:5" x14ac:dyDescent="0.35">
      <c r="A7" t="str">
        <f>B25</f>
        <v>Walk</v>
      </c>
      <c r="B7" s="2">
        <f t="shared" si="1"/>
        <v>0.22465020346730591</v>
      </c>
      <c r="C7" s="2">
        <f t="shared" si="2"/>
        <v>0.20932658501719281</v>
      </c>
      <c r="D7" s="2">
        <f t="shared" si="3"/>
        <v>0.27565655156672042</v>
      </c>
    </row>
    <row r="18" spans="1:21" x14ac:dyDescent="0.35">
      <c r="A18" t="s">
        <v>72</v>
      </c>
      <c r="F18" t="s">
        <v>73</v>
      </c>
      <c r="K18" s="5"/>
      <c r="L18" t="s">
        <v>46</v>
      </c>
      <c r="P18" s="5"/>
      <c r="Q18" s="5"/>
      <c r="R18" s="5" t="s">
        <v>74</v>
      </c>
    </row>
    <row r="19" spans="1:21" s="5" customFormat="1" x14ac:dyDescent="0.35">
      <c r="B19" s="6" t="s">
        <v>0</v>
      </c>
      <c r="C19" s="6" t="s">
        <v>1</v>
      </c>
      <c r="D19" s="6" t="s">
        <v>2</v>
      </c>
      <c r="G19" s="6" t="s">
        <v>0</v>
      </c>
      <c r="H19" s="6" t="s">
        <v>1</v>
      </c>
      <c r="I19" s="6" t="s">
        <v>2</v>
      </c>
      <c r="L19"/>
      <c r="M19" s="1" t="s">
        <v>0</v>
      </c>
      <c r="N19" s="1" t="s">
        <v>1</v>
      </c>
      <c r="O19" s="1" t="s">
        <v>2</v>
      </c>
      <c r="P19" s="11" t="s">
        <v>45</v>
      </c>
      <c r="R19"/>
      <c r="S19" s="1" t="s">
        <v>0</v>
      </c>
      <c r="T19" s="1" t="s">
        <v>1</v>
      </c>
      <c r="U19" s="1" t="s">
        <v>2</v>
      </c>
    </row>
    <row r="20" spans="1:21" s="5" customFormat="1" x14ac:dyDescent="0.35">
      <c r="A20" s="6">
        <v>0</v>
      </c>
      <c r="B20" s="5" t="s">
        <v>3</v>
      </c>
      <c r="C20" s="5">
        <v>1257</v>
      </c>
      <c r="D20" s="8">
        <v>2.3356931824516421E-2</v>
      </c>
      <c r="F20" s="6">
        <v>0</v>
      </c>
      <c r="G20" s="5" t="s">
        <v>3</v>
      </c>
      <c r="H20" s="5">
        <v>1199</v>
      </c>
      <c r="I20" s="8">
        <v>2.3161920951976198E-2</v>
      </c>
      <c r="J20" s="5">
        <f t="shared" ref="J20:J22" si="4">C20-H20</f>
        <v>58</v>
      </c>
      <c r="L20" s="1">
        <v>0</v>
      </c>
      <c r="M20" t="s">
        <v>3</v>
      </c>
      <c r="N20">
        <v>1136</v>
      </c>
      <c r="O20" s="2">
        <v>2.3178943072842281E-2</v>
      </c>
      <c r="P20" s="5">
        <f>N20-H20</f>
        <v>-63</v>
      </c>
      <c r="R20" s="1">
        <v>0</v>
      </c>
      <c r="S20" t="s">
        <v>3</v>
      </c>
      <c r="T20">
        <v>2108</v>
      </c>
      <c r="U20" s="2">
        <v>2.673125451755665E-2</v>
      </c>
    </row>
    <row r="21" spans="1:21" s="5" customFormat="1" x14ac:dyDescent="0.35">
      <c r="A21" s="6">
        <v>1</v>
      </c>
      <c r="B21" s="5" t="s">
        <v>4</v>
      </c>
      <c r="C21" s="5">
        <v>15204</v>
      </c>
      <c r="D21" s="8">
        <v>0.2825129605886616</v>
      </c>
      <c r="F21" s="6">
        <v>1</v>
      </c>
      <c r="G21" s="5" t="s">
        <v>4</v>
      </c>
      <c r="H21" s="5">
        <v>16509</v>
      </c>
      <c r="I21" s="8">
        <v>0.31891589073909521</v>
      </c>
      <c r="J21" s="5">
        <f>C21-H21</f>
        <v>-1305</v>
      </c>
      <c r="L21" s="1">
        <v>1</v>
      </c>
      <c r="M21" t="s">
        <v>4</v>
      </c>
      <c r="N21">
        <v>14101</v>
      </c>
      <c r="O21" s="2">
        <v>0.28771679249132831</v>
      </c>
      <c r="P21" s="5">
        <f t="shared" ref="P21:P25" si="5">N21-H21</f>
        <v>-2408</v>
      </c>
      <c r="R21" s="1">
        <v>1</v>
      </c>
      <c r="S21" t="s">
        <v>4</v>
      </c>
      <c r="T21">
        <v>25649</v>
      </c>
      <c r="U21" s="2">
        <v>0.32525139806490072</v>
      </c>
    </row>
    <row r="22" spans="1:21" s="5" customFormat="1" x14ac:dyDescent="0.35">
      <c r="A22" s="6">
        <v>2</v>
      </c>
      <c r="B22" s="5" t="s">
        <v>5</v>
      </c>
      <c r="C22" s="5">
        <v>937</v>
      </c>
      <c r="D22" s="8">
        <v>1.7410855305944221E-2</v>
      </c>
      <c r="F22" s="6">
        <v>2</v>
      </c>
      <c r="G22" s="5" t="s">
        <v>5</v>
      </c>
      <c r="H22" s="5">
        <v>909</v>
      </c>
      <c r="I22" s="8">
        <v>1.7559788278020318E-2</v>
      </c>
      <c r="J22" s="5">
        <f t="shared" si="4"/>
        <v>28</v>
      </c>
      <c r="K22"/>
      <c r="L22" s="1">
        <v>2</v>
      </c>
      <c r="M22" t="s">
        <v>5</v>
      </c>
      <c r="N22">
        <v>870</v>
      </c>
      <c r="O22" s="2">
        <v>1.7751479289940829E-2</v>
      </c>
      <c r="P22" s="5">
        <f t="shared" si="5"/>
        <v>-39</v>
      </c>
      <c r="Q22"/>
      <c r="R22" s="1">
        <v>2</v>
      </c>
      <c r="S22" t="s">
        <v>5</v>
      </c>
      <c r="T22">
        <v>532</v>
      </c>
      <c r="U22" s="2">
        <v>6.7462179332733107E-3</v>
      </c>
    </row>
    <row r="23" spans="1:21" s="5" customFormat="1" x14ac:dyDescent="0.35">
      <c r="A23" s="6">
        <v>3</v>
      </c>
      <c r="B23" s="5" t="s">
        <v>6</v>
      </c>
      <c r="C23" s="5">
        <v>18206</v>
      </c>
      <c r="D23" s="8">
        <v>0.33829459092851699</v>
      </c>
      <c r="F23" s="6">
        <v>3</v>
      </c>
      <c r="G23" s="5" t="s">
        <v>6</v>
      </c>
      <c r="H23" s="5">
        <v>16848</v>
      </c>
      <c r="I23" s="8">
        <v>0.32546459065796091</v>
      </c>
      <c r="J23" s="5">
        <f>C23-H23</f>
        <v>1358</v>
      </c>
      <c r="K23"/>
      <c r="L23" s="1">
        <v>3</v>
      </c>
      <c r="M23" t="s">
        <v>6</v>
      </c>
      <c r="N23">
        <v>16649</v>
      </c>
      <c r="O23" s="2">
        <v>0.33970618241175271</v>
      </c>
      <c r="P23" s="5">
        <f t="shared" si="5"/>
        <v>-199</v>
      </c>
      <c r="Q23"/>
      <c r="R23" s="1">
        <v>3</v>
      </c>
      <c r="S23" t="s">
        <v>6</v>
      </c>
      <c r="T23">
        <v>20319</v>
      </c>
      <c r="U23" s="2">
        <v>0.25766241012439922</v>
      </c>
    </row>
    <row r="24" spans="1:21" s="5" customFormat="1" x14ac:dyDescent="0.35">
      <c r="A24" s="6">
        <v>4</v>
      </c>
      <c r="B24" s="5" t="s">
        <v>7</v>
      </c>
      <c r="C24" s="5">
        <v>6123</v>
      </c>
      <c r="D24" s="8">
        <v>0.1137744578850549</v>
      </c>
      <c r="F24" s="6">
        <v>4</v>
      </c>
      <c r="G24" s="5" t="s">
        <v>7</v>
      </c>
      <c r="H24" s="5">
        <v>5465</v>
      </c>
      <c r="I24" s="8">
        <v>0.10557122435575469</v>
      </c>
      <c r="J24" s="5">
        <f t="shared" ref="J24:J25" si="6">C24-H24</f>
        <v>658</v>
      </c>
      <c r="K24"/>
      <c r="L24" s="1">
        <v>4</v>
      </c>
      <c r="M24" t="s">
        <v>7</v>
      </c>
      <c r="N24">
        <v>5707</v>
      </c>
      <c r="O24" s="2">
        <v>0.11644562334217511</v>
      </c>
      <c r="P24" s="5">
        <f t="shared" si="5"/>
        <v>242</v>
      </c>
      <c r="Q24"/>
      <c r="R24" s="1">
        <v>4</v>
      </c>
      <c r="S24" t="s">
        <v>7</v>
      </c>
      <c r="T24">
        <v>8513</v>
      </c>
      <c r="U24" s="2">
        <v>0.1079521677931498</v>
      </c>
    </row>
    <row r="25" spans="1:21" s="5" customFormat="1" x14ac:dyDescent="0.35">
      <c r="A25" s="6">
        <v>5</v>
      </c>
      <c r="B25" s="5" t="s">
        <v>8</v>
      </c>
      <c r="C25" s="5">
        <v>12090</v>
      </c>
      <c r="D25" s="8">
        <v>0.22465020346730591</v>
      </c>
      <c r="F25" s="6">
        <v>5</v>
      </c>
      <c r="G25" s="5" t="s">
        <v>8</v>
      </c>
      <c r="H25" s="5">
        <v>10836</v>
      </c>
      <c r="I25" s="8">
        <v>0.20932658501719281</v>
      </c>
      <c r="J25" s="5">
        <f t="shared" si="6"/>
        <v>1254</v>
      </c>
      <c r="K25"/>
      <c r="L25" s="1">
        <v>5</v>
      </c>
      <c r="M25" t="s">
        <v>8</v>
      </c>
      <c r="N25">
        <v>10547</v>
      </c>
      <c r="O25" s="2">
        <v>0.21520097939196081</v>
      </c>
      <c r="P25" s="5">
        <f t="shared" si="5"/>
        <v>-289</v>
      </c>
      <c r="Q25"/>
      <c r="R25" s="1">
        <v>5</v>
      </c>
      <c r="S25" t="s">
        <v>8</v>
      </c>
      <c r="T25">
        <v>21738</v>
      </c>
      <c r="U25" s="2">
        <v>0.27565655156672042</v>
      </c>
    </row>
    <row r="26" spans="1:21" s="5" customFormat="1" x14ac:dyDescent="0.35">
      <c r="A26" s="5" t="s">
        <v>49</v>
      </c>
      <c r="C26" s="5">
        <f>SUM(C20:C25)</f>
        <v>53817</v>
      </c>
      <c r="H26" s="5">
        <f>SUM(H20:H25)</f>
        <v>51766</v>
      </c>
      <c r="I26" s="9"/>
      <c r="K26"/>
      <c r="L26"/>
      <c r="M26"/>
      <c r="N26" s="5">
        <f>SUM(N20:N25)</f>
        <v>49010</v>
      </c>
      <c r="O26"/>
      <c r="P26" s="5">
        <f>N26-H26</f>
        <v>-2756</v>
      </c>
      <c r="Q26"/>
      <c r="R26"/>
      <c r="T26" s="5">
        <f>SUM(T20:T25)</f>
        <v>78859</v>
      </c>
    </row>
    <row r="27" spans="1:21" s="5" customFormat="1" x14ac:dyDescent="0.35">
      <c r="K27"/>
      <c r="L27"/>
      <c r="M27"/>
      <c r="N27"/>
      <c r="O27"/>
      <c r="P27"/>
      <c r="Q27"/>
      <c r="R27"/>
    </row>
    <row r="28" spans="1:21" s="5" customFormat="1" x14ac:dyDescent="0.35">
      <c r="K28"/>
      <c r="L28"/>
      <c r="M28"/>
      <c r="N28"/>
      <c r="O28"/>
      <c r="P28"/>
      <c r="Q28"/>
      <c r="R28"/>
    </row>
    <row r="29" spans="1:21" s="5" customFormat="1" x14ac:dyDescent="0.35">
      <c r="A29" s="5" t="s">
        <v>48</v>
      </c>
      <c r="K29"/>
      <c r="L29"/>
      <c r="M29"/>
      <c r="N29"/>
      <c r="O29"/>
      <c r="P29"/>
      <c r="Q29"/>
      <c r="R29"/>
    </row>
    <row r="30" spans="1:21" x14ac:dyDescent="0.35">
      <c r="A30">
        <f>C26-H26</f>
        <v>2051</v>
      </c>
      <c r="B30" t="s">
        <v>50</v>
      </c>
    </row>
    <row r="31" spans="1:21" x14ac:dyDescent="0.35">
      <c r="B31" s="7" t="s">
        <v>51</v>
      </c>
    </row>
    <row r="32" spans="1:21" x14ac:dyDescent="0.35">
      <c r="B32" t="s">
        <v>52</v>
      </c>
    </row>
    <row r="34" spans="2:2" x14ac:dyDescent="0.35">
      <c r="B34" t="s">
        <v>63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E41" sqref="E41"/>
    </sheetView>
  </sheetViews>
  <sheetFormatPr defaultRowHeight="14.5" x14ac:dyDescent="0.35"/>
  <cols>
    <col min="1" max="1" width="48.453125" customWidth="1"/>
    <col min="2" max="2" width="45.54296875" customWidth="1"/>
    <col min="7" max="7" width="24" customWidth="1"/>
    <col min="12" max="12" width="24" customWidth="1"/>
    <col min="13" max="13" width="22.7265625" customWidth="1"/>
    <col min="17" max="17" width="29.26953125" customWidth="1"/>
  </cols>
  <sheetData>
    <row r="1" spans="1:4" x14ac:dyDescent="0.35">
      <c r="A1" t="s">
        <v>38</v>
      </c>
      <c r="B1" t="str">
        <f>A26</f>
        <v>Uncleaned 2017</v>
      </c>
      <c r="C1" t="str">
        <f>F26</f>
        <v>Cleaned 2017</v>
      </c>
      <c r="D1" t="s">
        <v>47</v>
      </c>
    </row>
    <row r="2" spans="1:4" x14ac:dyDescent="0.35">
      <c r="A2" t="str">
        <f>B28</f>
        <v>Drove and parked a car (e.g., a vehicle in my household)</v>
      </c>
      <c r="B2" s="2">
        <f>LOOKUP(A2,$B$28:$B$33,$D$28:$D$33)</f>
        <v>2.0961145194274031E-2</v>
      </c>
      <c r="C2" s="2">
        <f>LOOKUP(A2,$G$28:$G$33,$I$28:$I$33)</f>
        <v>2.5187566988210071E-2</v>
      </c>
      <c r="D2" s="2">
        <f>O28</f>
        <v>2.7081922816519974E-2</v>
      </c>
    </row>
    <row r="3" spans="1:4" x14ac:dyDescent="0.35">
      <c r="A3" t="str">
        <f>B29</f>
        <v>Drove and parked a carshare vehicle (e.g., ZipCar, Car2Go)</v>
      </c>
      <c r="B3" s="2">
        <f>LOOKUP(A3,$B$28:$B$33,$D$28:$D$33)</f>
        <v>2.5562372188139061E-3</v>
      </c>
      <c r="C3" s="2">
        <v>0</v>
      </c>
      <c r="D3" s="2">
        <f>O29</f>
        <v>6.770480704129993E-4</v>
      </c>
    </row>
    <row r="4" spans="1:4" x14ac:dyDescent="0.35">
      <c r="A4" t="str">
        <f>B30</f>
        <v>Got dropped off</v>
      </c>
      <c r="B4" s="2">
        <f>LOOKUP(A4,$B$28:$B$33,$D$28:$D$33)</f>
        <v>1.431492842535787E-2</v>
      </c>
      <c r="C4" s="2">
        <f>I29</f>
        <v>1.2861736334405139E-2</v>
      </c>
      <c r="D4" s="2">
        <f>O30</f>
        <v>1.4218009478672985E-2</v>
      </c>
    </row>
    <row r="5" spans="1:4" x14ac:dyDescent="0.35">
      <c r="A5" t="str">
        <f>B31</f>
        <v>Other</v>
      </c>
      <c r="B5" s="2">
        <f>LOOKUP(A5,$B$28:$B$33,$D$28:$D$33)</f>
        <v>4.2944785276073622E-2</v>
      </c>
      <c r="C5" s="2">
        <f>LOOKUP(A5,$G$28:$G$33,$I$28:$I$33)</f>
        <v>2.5723472668810289E-2</v>
      </c>
      <c r="D5" s="2">
        <f>O32</f>
        <v>6.6350710900473939E-2</v>
      </c>
    </row>
    <row r="6" spans="1:4" x14ac:dyDescent="0.35">
      <c r="A6" t="str">
        <f>B32</f>
        <v>Rode a bike</v>
      </c>
      <c r="B6" s="2">
        <f>LOOKUP(A6,$B$28:$B$33,$D$28:$D$33)</f>
        <v>1.226993865030675E-2</v>
      </c>
      <c r="C6" s="2">
        <f>LOOKUP(A6,$G$28:$G$33,$I$28:$I$33)</f>
        <v>1.7148981779206859E-2</v>
      </c>
      <c r="D6" s="2">
        <f>O33</f>
        <v>7.4475287745429924E-3</v>
      </c>
    </row>
    <row r="7" spans="1:4" x14ac:dyDescent="0.35">
      <c r="A7" t="s">
        <v>44</v>
      </c>
      <c r="B7" s="2">
        <v>0</v>
      </c>
      <c r="C7" s="2">
        <v>0</v>
      </c>
      <c r="D7" s="2">
        <f t="shared" ref="D7:D8" si="0">O34</f>
        <v>2.7081922816519972E-3</v>
      </c>
    </row>
    <row r="8" spans="1:4" x14ac:dyDescent="0.35">
      <c r="A8" t="str">
        <f t="shared" ref="A8" si="1">B33</f>
        <v>Walked or jogged</v>
      </c>
      <c r="B8" s="2">
        <f>LOOKUP(A8,$B$28:$B$33,$D$28:$D$33)</f>
        <v>0.90695296523517377</v>
      </c>
      <c r="C8" s="2">
        <f>LOOKUP(A8,$G$28:$G$33,$I$28:$I$33)</f>
        <v>0.91907824222936763</v>
      </c>
      <c r="D8" s="2">
        <f t="shared" si="0"/>
        <v>0.88151658767772512</v>
      </c>
    </row>
    <row r="9" spans="1:4" x14ac:dyDescent="0.35">
      <c r="B9" s="2"/>
      <c r="C9" s="2"/>
    </row>
    <row r="10" spans="1:4" x14ac:dyDescent="0.35">
      <c r="B10" s="2"/>
      <c r="C10" s="2"/>
    </row>
    <row r="11" spans="1:4" x14ac:dyDescent="0.35">
      <c r="B11" s="2"/>
      <c r="C11" s="2"/>
    </row>
    <row r="12" spans="1:4" x14ac:dyDescent="0.35">
      <c r="B12" s="2"/>
      <c r="C12" s="2"/>
    </row>
    <row r="13" spans="1:4" x14ac:dyDescent="0.35">
      <c r="B13" s="2"/>
      <c r="C13" s="2"/>
    </row>
    <row r="14" spans="1:4" x14ac:dyDescent="0.35">
      <c r="B14" s="2"/>
      <c r="C14" s="2"/>
    </row>
    <row r="15" spans="1:4" x14ac:dyDescent="0.35">
      <c r="B15" s="2"/>
      <c r="C15" s="2"/>
    </row>
    <row r="16" spans="1:4" x14ac:dyDescent="0.35">
      <c r="B16" s="2"/>
      <c r="C16" s="2"/>
    </row>
    <row r="17" spans="1:15" x14ac:dyDescent="0.35">
      <c r="B17" s="2"/>
      <c r="C17" s="2"/>
    </row>
    <row r="18" spans="1:15" x14ac:dyDescent="0.35">
      <c r="B18" s="2"/>
      <c r="C18" s="2"/>
    </row>
    <row r="19" spans="1:15" x14ac:dyDescent="0.35">
      <c r="B19" s="2"/>
      <c r="C19" s="2"/>
    </row>
    <row r="20" spans="1:15" x14ac:dyDescent="0.35">
      <c r="B20" s="2"/>
      <c r="C20" s="2"/>
    </row>
    <row r="21" spans="1:15" x14ac:dyDescent="0.35">
      <c r="B21" s="2"/>
      <c r="C21" s="2"/>
    </row>
    <row r="22" spans="1:15" x14ac:dyDescent="0.35">
      <c r="B22" s="2"/>
      <c r="C22" s="2"/>
    </row>
    <row r="23" spans="1:15" x14ac:dyDescent="0.35">
      <c r="B23" s="2"/>
      <c r="C23" s="2"/>
    </row>
    <row r="24" spans="1:15" ht="17.25" customHeight="1" x14ac:dyDescent="0.35"/>
    <row r="26" spans="1:15" x14ac:dyDescent="0.35">
      <c r="A26" t="s">
        <v>72</v>
      </c>
      <c r="F26" t="s">
        <v>73</v>
      </c>
      <c r="L26">
        <v>2019</v>
      </c>
    </row>
    <row r="27" spans="1:15" x14ac:dyDescent="0.35">
      <c r="B27" s="1" t="s">
        <v>9</v>
      </c>
      <c r="C27" s="1" t="s">
        <v>1</v>
      </c>
      <c r="D27" s="1" t="s">
        <v>2</v>
      </c>
      <c r="G27" s="1" t="s">
        <v>9</v>
      </c>
      <c r="H27" s="1" t="s">
        <v>1</v>
      </c>
      <c r="I27" s="1" t="s">
        <v>2</v>
      </c>
      <c r="M27" s="1" t="s">
        <v>75</v>
      </c>
      <c r="N27" s="1" t="s">
        <v>1</v>
      </c>
      <c r="O27" s="1" t="s">
        <v>2</v>
      </c>
    </row>
    <row r="28" spans="1:15" x14ac:dyDescent="0.35">
      <c r="A28" s="1">
        <v>0</v>
      </c>
      <c r="B28" t="s">
        <v>10</v>
      </c>
      <c r="C28">
        <v>41</v>
      </c>
      <c r="D28" s="2">
        <v>2.0961145194274031E-2</v>
      </c>
      <c r="F28" s="1">
        <v>0</v>
      </c>
      <c r="G28" t="s">
        <v>10</v>
      </c>
      <c r="H28">
        <v>47</v>
      </c>
      <c r="I28" s="2">
        <v>2.5187566988210071E-2</v>
      </c>
      <c r="L28" s="1">
        <v>0</v>
      </c>
      <c r="M28" t="s">
        <v>10</v>
      </c>
      <c r="N28">
        <v>40</v>
      </c>
      <c r="O28">
        <f>N28/SUM($N$28:$N$35)</f>
        <v>2.7081922816519974E-2</v>
      </c>
    </row>
    <row r="29" spans="1:15" s="5" customFormat="1" x14ac:dyDescent="0.35">
      <c r="A29" s="6">
        <v>1</v>
      </c>
      <c r="B29" s="5" t="s">
        <v>11</v>
      </c>
      <c r="C29" s="5">
        <v>5</v>
      </c>
      <c r="D29" s="10">
        <v>2.5562372188139061E-3</v>
      </c>
      <c r="F29" s="6">
        <v>1</v>
      </c>
      <c r="G29" s="5" t="s">
        <v>12</v>
      </c>
      <c r="H29" s="5">
        <v>24</v>
      </c>
      <c r="I29" s="10">
        <v>1.2861736334405139E-2</v>
      </c>
      <c r="L29" s="1">
        <v>1</v>
      </c>
      <c r="M29" t="s">
        <v>11</v>
      </c>
      <c r="N29">
        <v>1</v>
      </c>
      <c r="O29">
        <f t="shared" ref="O29:O30" si="2">N29/SUM($N$28:$N$35)</f>
        <v>6.770480704129993E-4</v>
      </c>
    </row>
    <row r="30" spans="1:15" x14ac:dyDescent="0.35">
      <c r="A30" s="1">
        <v>2</v>
      </c>
      <c r="B30" t="s">
        <v>12</v>
      </c>
      <c r="C30">
        <v>28</v>
      </c>
      <c r="D30" s="2">
        <v>1.431492842535787E-2</v>
      </c>
      <c r="F30" s="1">
        <v>2</v>
      </c>
      <c r="G30" t="s">
        <v>5</v>
      </c>
      <c r="H30">
        <v>48</v>
      </c>
      <c r="I30" s="2">
        <v>2.5723472668810289E-2</v>
      </c>
      <c r="L30" s="1">
        <v>2</v>
      </c>
      <c r="M30" t="s">
        <v>12</v>
      </c>
      <c r="N30">
        <v>21</v>
      </c>
      <c r="O30">
        <f t="shared" si="2"/>
        <v>1.4218009478672985E-2</v>
      </c>
    </row>
    <row r="31" spans="1:15" x14ac:dyDescent="0.35">
      <c r="A31" s="1">
        <v>3</v>
      </c>
      <c r="B31" t="s">
        <v>5</v>
      </c>
      <c r="C31">
        <v>84</v>
      </c>
      <c r="D31" s="2">
        <v>4.2944785276073622E-2</v>
      </c>
      <c r="F31" s="1">
        <v>3</v>
      </c>
      <c r="G31" t="s">
        <v>13</v>
      </c>
      <c r="H31">
        <v>32</v>
      </c>
      <c r="I31" s="2">
        <v>1.7148981779206859E-2</v>
      </c>
      <c r="L31" s="1">
        <v>3</v>
      </c>
    </row>
    <row r="32" spans="1:15" x14ac:dyDescent="0.35">
      <c r="A32" s="1">
        <v>4</v>
      </c>
      <c r="B32" t="s">
        <v>13</v>
      </c>
      <c r="C32">
        <v>24</v>
      </c>
      <c r="D32" s="2">
        <v>1.226993865030675E-2</v>
      </c>
      <c r="F32" s="1">
        <v>4</v>
      </c>
      <c r="G32" t="s">
        <v>14</v>
      </c>
      <c r="H32">
        <v>1715</v>
      </c>
      <c r="I32" s="2">
        <v>0.91907824222936763</v>
      </c>
      <c r="L32" s="1">
        <v>4</v>
      </c>
      <c r="M32" t="s">
        <v>5</v>
      </c>
      <c r="N32">
        <v>98</v>
      </c>
      <c r="O32">
        <f t="shared" ref="O32:O35" si="3">N32/SUM($N$28:$N$35)</f>
        <v>6.6350710900473939E-2</v>
      </c>
    </row>
    <row r="33" spans="1:15" x14ac:dyDescent="0.35">
      <c r="A33" s="1">
        <v>5</v>
      </c>
      <c r="B33" t="s">
        <v>14</v>
      </c>
      <c r="C33">
        <v>1774</v>
      </c>
      <c r="D33" s="2">
        <v>0.90695296523517377</v>
      </c>
      <c r="L33" s="1">
        <v>5</v>
      </c>
      <c r="M33" t="s">
        <v>13</v>
      </c>
      <c r="N33">
        <v>11</v>
      </c>
      <c r="O33">
        <f t="shared" si="3"/>
        <v>7.4475287745429924E-3</v>
      </c>
    </row>
    <row r="34" spans="1:15" x14ac:dyDescent="0.35">
      <c r="L34" s="1">
        <v>6</v>
      </c>
      <c r="M34" t="s">
        <v>76</v>
      </c>
      <c r="N34">
        <v>4</v>
      </c>
      <c r="O34">
        <f t="shared" si="3"/>
        <v>2.7081922816519972E-3</v>
      </c>
    </row>
    <row r="35" spans="1:15" x14ac:dyDescent="0.35">
      <c r="A35" t="s">
        <v>53</v>
      </c>
      <c r="L35" s="1">
        <v>7</v>
      </c>
      <c r="M35" t="s">
        <v>14</v>
      </c>
      <c r="N35">
        <v>1302</v>
      </c>
      <c r="O35">
        <f t="shared" si="3"/>
        <v>0.88151658767772512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workbookViewId="0">
      <selection activeCell="A2" sqref="A2:D7"/>
    </sheetView>
  </sheetViews>
  <sheetFormatPr defaultRowHeight="14.5" x14ac:dyDescent="0.35"/>
  <cols>
    <col min="1" max="1" width="23.54296875" customWidth="1"/>
    <col min="2" max="2" width="26.81640625" customWidth="1"/>
  </cols>
  <sheetData>
    <row r="2" spans="1:16" x14ac:dyDescent="0.35">
      <c r="A2" s="13" t="s">
        <v>39</v>
      </c>
      <c r="B2" s="13" t="str">
        <f>A12</f>
        <v>Uncleaned 2017</v>
      </c>
      <c r="C2" s="13" t="str">
        <f>F12</f>
        <v>Cleaned 2017</v>
      </c>
      <c r="D2" s="13" t="str">
        <f>M12</f>
        <v>Uncleand 2019</v>
      </c>
    </row>
    <row r="3" spans="1:16" x14ac:dyDescent="0.35">
      <c r="A3" s="3" t="s">
        <v>16</v>
      </c>
      <c r="B3" s="15">
        <f>D14</f>
        <v>0.2860434435215638</v>
      </c>
      <c r="C3" s="15">
        <f>I14</f>
        <v>0.26031574477940322</v>
      </c>
      <c r="D3" s="15">
        <f>P14</f>
        <v>0.31605122787126028</v>
      </c>
    </row>
    <row r="4" spans="1:16" x14ac:dyDescent="0.35">
      <c r="A4" s="3" t="s">
        <v>17</v>
      </c>
      <c r="B4" s="15">
        <f>D15</f>
        <v>0.30750506345578532</v>
      </c>
      <c r="C4" s="15">
        <f>I15</f>
        <v>0.32531748176168601</v>
      </c>
      <c r="D4" s="15">
        <f t="shared" ref="D4:D7" si="0">P15</f>
        <v>0.26951323214883921</v>
      </c>
    </row>
    <row r="5" spans="1:16" x14ac:dyDescent="0.35">
      <c r="A5" s="3" t="s">
        <v>18</v>
      </c>
      <c r="B5" s="15">
        <f>D16</f>
        <v>0.21160599810468811</v>
      </c>
      <c r="C5" s="15">
        <f>I16</f>
        <v>0.2213108426294052</v>
      </c>
      <c r="D5" s="15">
        <f t="shared" si="0"/>
        <v>0.2401370886695699</v>
      </c>
    </row>
    <row r="6" spans="1:16" x14ac:dyDescent="0.35">
      <c r="A6" s="3" t="s">
        <v>19</v>
      </c>
      <c r="B6" s="15">
        <f>D17</f>
        <v>2.8838471115075159E-2</v>
      </c>
      <c r="C6" s="15">
        <f>I17</f>
        <v>2.2928166132705451E-2</v>
      </c>
      <c r="D6" s="15">
        <f t="shared" si="0"/>
        <v>3.1695312701316772E-2</v>
      </c>
    </row>
    <row r="7" spans="1:16" x14ac:dyDescent="0.35">
      <c r="A7" s="3" t="s">
        <v>20</v>
      </c>
      <c r="B7" s="15">
        <f>D18</f>
        <v>0.16600702380288759</v>
      </c>
      <c r="C7" s="15">
        <f>I18</f>
        <v>0.1701277646968001</v>
      </c>
      <c r="D7" s="15">
        <f t="shared" si="0"/>
        <v>0.1426031386090138</v>
      </c>
    </row>
    <row r="10" spans="1:16" x14ac:dyDescent="0.35">
      <c r="A10" t="s">
        <v>64</v>
      </c>
    </row>
    <row r="11" spans="1:16" x14ac:dyDescent="0.35">
      <c r="A11" s="17">
        <v>2017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35">
      <c r="A12" t="s">
        <v>72</v>
      </c>
      <c r="F12" t="s">
        <v>73</v>
      </c>
      <c r="M12" t="s">
        <v>77</v>
      </c>
    </row>
    <row r="13" spans="1:16" x14ac:dyDescent="0.3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  <c r="N13" s="1" t="s">
        <v>15</v>
      </c>
      <c r="O13" s="1" t="s">
        <v>1</v>
      </c>
      <c r="P13" s="1" t="s">
        <v>2</v>
      </c>
    </row>
    <row r="14" spans="1:16" x14ac:dyDescent="0.3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  <c r="J14">
        <f>C14-H14</f>
        <v>1906</v>
      </c>
      <c r="M14" s="1">
        <v>0</v>
      </c>
      <c r="N14" t="s">
        <v>16</v>
      </c>
      <c r="O14">
        <v>24530</v>
      </c>
      <c r="P14">
        <v>0.31605122787126028</v>
      </c>
    </row>
    <row r="15" spans="1:16" x14ac:dyDescent="0.3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  <c r="J15">
        <f>C15-H15</f>
        <v>-307</v>
      </c>
      <c r="M15" s="1">
        <v>1</v>
      </c>
      <c r="N15" t="s">
        <v>17</v>
      </c>
      <c r="O15">
        <v>20918</v>
      </c>
      <c r="P15">
        <v>0.26951323214883921</v>
      </c>
    </row>
    <row r="16" spans="1:16" x14ac:dyDescent="0.3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  <c r="J16">
        <f>C16-H16</f>
        <v>-79</v>
      </c>
      <c r="M16" s="1">
        <v>2</v>
      </c>
      <c r="N16" t="s">
        <v>18</v>
      </c>
      <c r="O16">
        <v>18638</v>
      </c>
      <c r="P16">
        <v>0.2401370886695699</v>
      </c>
    </row>
    <row r="17" spans="1:16" x14ac:dyDescent="0.3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  <c r="J17">
        <f>C17-H17</f>
        <v>364</v>
      </c>
      <c r="M17" s="1">
        <v>3</v>
      </c>
      <c r="N17" t="s">
        <v>19</v>
      </c>
      <c r="O17">
        <v>2460</v>
      </c>
      <c r="P17">
        <v>3.1695312701316772E-2</v>
      </c>
    </row>
    <row r="18" spans="1:16" x14ac:dyDescent="0.3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  <c r="J18">
        <f>C18-H18</f>
        <v>119</v>
      </c>
      <c r="M18" s="1">
        <v>4</v>
      </c>
      <c r="N18" t="s">
        <v>20</v>
      </c>
      <c r="O18">
        <v>11068</v>
      </c>
      <c r="P18">
        <v>0.1426031386090138</v>
      </c>
    </row>
    <row r="19" spans="1:16" x14ac:dyDescent="0.35">
      <c r="C19">
        <f>SUM(C14:C18)</f>
        <v>53817</v>
      </c>
      <c r="H19">
        <f>SUM(H14:H18)</f>
        <v>51814</v>
      </c>
      <c r="O19">
        <f>SUM(O14:O18)</f>
        <v>77614</v>
      </c>
    </row>
    <row r="24" spans="1:16" x14ac:dyDescent="0.35">
      <c r="I24" t="s">
        <v>35</v>
      </c>
      <c r="J24" t="s">
        <v>36</v>
      </c>
      <c r="K24" t="s">
        <v>43</v>
      </c>
    </row>
    <row r="25" spans="1:16" x14ac:dyDescent="0.35">
      <c r="H25" t="s">
        <v>49</v>
      </c>
      <c r="I25">
        <f>C19</f>
        <v>53817</v>
      </c>
      <c r="J25">
        <f>H19</f>
        <v>51814</v>
      </c>
      <c r="K25">
        <f>O19</f>
        <v>77614</v>
      </c>
    </row>
    <row r="33" spans="9:9" x14ac:dyDescent="0.35">
      <c r="I33">
        <f>14000-5300</f>
        <v>8700</v>
      </c>
    </row>
  </sheetData>
  <mergeCells count="1">
    <mergeCell ref="A11:P1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B1" sqref="B1:E3"/>
    </sheetView>
  </sheetViews>
  <sheetFormatPr defaultRowHeight="14.5" x14ac:dyDescent="0.35"/>
  <sheetData>
    <row r="1" spans="1:15" x14ac:dyDescent="0.35">
      <c r="B1" t="s">
        <v>40</v>
      </c>
      <c r="C1" t="str">
        <f>A6</f>
        <v>Uncleaned</v>
      </c>
      <c r="D1" t="str">
        <f>F6</f>
        <v>Cleaned</v>
      </c>
      <c r="E1" t="s">
        <v>47</v>
      </c>
    </row>
    <row r="2" spans="1:15" x14ac:dyDescent="0.35">
      <c r="B2" t="str">
        <f>B8</f>
        <v>rMove</v>
      </c>
      <c r="C2" s="2">
        <f>D8</f>
        <v>0.67195157105794179</v>
      </c>
      <c r="D2" s="2">
        <f>I8</f>
        <v>0.66722548197820619</v>
      </c>
      <c r="E2" s="2">
        <f>N8</f>
        <v>0.8308779110623451</v>
      </c>
    </row>
    <row r="3" spans="1:15" x14ac:dyDescent="0.35">
      <c r="B3" t="str">
        <f>B9</f>
        <v>rSurvey</v>
      </c>
      <c r="C3" s="2">
        <f>D9</f>
        <v>0.32804842894205821</v>
      </c>
      <c r="D3" s="2">
        <f>I9</f>
        <v>0.33277451802179381</v>
      </c>
      <c r="E3" s="2">
        <f>N9</f>
        <v>0.1691220889376549</v>
      </c>
    </row>
    <row r="5" spans="1:15" x14ac:dyDescent="0.35">
      <c r="A5">
        <v>2017</v>
      </c>
    </row>
    <row r="6" spans="1:15" x14ac:dyDescent="0.35">
      <c r="A6" t="s">
        <v>35</v>
      </c>
      <c r="F6" t="s">
        <v>36</v>
      </c>
      <c r="J6" t="s">
        <v>65</v>
      </c>
      <c r="K6" t="s">
        <v>43</v>
      </c>
      <c r="O6" t="s">
        <v>66</v>
      </c>
    </row>
    <row r="7" spans="1:15" x14ac:dyDescent="0.3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  <c r="L7" s="1" t="s">
        <v>78</v>
      </c>
      <c r="M7" s="1" t="s">
        <v>1</v>
      </c>
      <c r="N7" s="1" t="s">
        <v>2</v>
      </c>
    </row>
    <row r="8" spans="1:15" x14ac:dyDescent="0.3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  <c r="J8">
        <f>H8-C8</f>
        <v>-2272</v>
      </c>
      <c r="K8" s="1">
        <v>0</v>
      </c>
      <c r="L8" t="s">
        <v>22</v>
      </c>
      <c r="M8">
        <v>67395</v>
      </c>
      <c r="N8">
        <v>0.8308779110623451</v>
      </c>
      <c r="O8">
        <f>M8-C8</f>
        <v>30099</v>
      </c>
    </row>
    <row r="9" spans="1:15" x14ac:dyDescent="0.3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  <c r="J9">
        <f t="shared" ref="J9" si="0">H9-C9</f>
        <v>-740</v>
      </c>
      <c r="K9" s="1">
        <v>1</v>
      </c>
      <c r="L9" t="s">
        <v>23</v>
      </c>
      <c r="M9">
        <v>13718</v>
      </c>
      <c r="N9">
        <v>0.1691220889376549</v>
      </c>
      <c r="O9">
        <f t="shared" ref="O9" si="1">M9-C9</f>
        <v>-4490</v>
      </c>
    </row>
    <row r="11" spans="1:15" x14ac:dyDescent="0.35">
      <c r="A11" t="s">
        <v>67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workbookViewId="0">
      <selection sqref="A1:D9"/>
    </sheetView>
  </sheetViews>
  <sheetFormatPr defaultRowHeight="14.5" x14ac:dyDescent="0.35"/>
  <sheetData>
    <row r="1" spans="1:4" x14ac:dyDescent="0.35">
      <c r="A1" t="s">
        <v>41</v>
      </c>
      <c r="B1" t="str">
        <f>A18</f>
        <v>Uncleaned</v>
      </c>
      <c r="C1" t="str">
        <f>F18</f>
        <v>Cleaned</v>
      </c>
      <c r="D1" t="s">
        <v>47</v>
      </c>
    </row>
    <row r="2" spans="1:4" x14ac:dyDescent="0.35">
      <c r="A2">
        <f>B20</f>
        <v>-9999</v>
      </c>
      <c r="B2" s="2">
        <f>D20</f>
        <v>1.8016719515710579E-4</v>
      </c>
      <c r="C2" s="2">
        <v>0</v>
      </c>
      <c r="D2" s="7">
        <v>0</v>
      </c>
    </row>
    <row r="3" spans="1:4" x14ac:dyDescent="0.3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  <c r="D3" s="2">
        <f>N19</f>
        <v>1.7863967551440579E-2</v>
      </c>
    </row>
    <row r="4" spans="1:4" x14ac:dyDescent="0.3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  <c r="D4" s="2">
        <f t="shared" ref="D4:D9" si="3">N20</f>
        <v>0.64693698913860909</v>
      </c>
    </row>
    <row r="5" spans="1:4" x14ac:dyDescent="0.3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  <c r="D5" s="2">
        <f t="shared" si="3"/>
        <v>0.22582076855744451</v>
      </c>
    </row>
    <row r="6" spans="1:4" x14ac:dyDescent="0.3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  <c r="D6" s="2">
        <f t="shared" si="3"/>
        <v>6.9101130521617996E-2</v>
      </c>
    </row>
    <row r="7" spans="1:4" x14ac:dyDescent="0.3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  <c r="D7" s="2">
        <f t="shared" si="3"/>
        <v>2.672814468704153E-2</v>
      </c>
    </row>
    <row r="8" spans="1:4" x14ac:dyDescent="0.3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  <c r="D8" s="2">
        <f t="shared" si="3"/>
        <v>8.0751544142122714E-3</v>
      </c>
    </row>
    <row r="9" spans="1:4" x14ac:dyDescent="0.3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  <c r="D9" s="2">
        <f t="shared" si="3"/>
        <v>3.1067769654679269E-3</v>
      </c>
    </row>
    <row r="18" spans="1:20" x14ac:dyDescent="0.35">
      <c r="A18" t="s">
        <v>35</v>
      </c>
      <c r="F18" t="s">
        <v>36</v>
      </c>
      <c r="K18">
        <v>2019</v>
      </c>
      <c r="L18" s="1" t="s">
        <v>24</v>
      </c>
      <c r="M18" s="1" t="s">
        <v>1</v>
      </c>
      <c r="N18" s="1" t="s">
        <v>2</v>
      </c>
      <c r="O18" t="s">
        <v>45</v>
      </c>
    </row>
    <row r="19" spans="1:20" x14ac:dyDescent="0.3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  <c r="K19" s="1">
        <v>0</v>
      </c>
      <c r="L19">
        <v>-9998</v>
      </c>
      <c r="M19">
        <v>1449</v>
      </c>
      <c r="N19">
        <v>1.7863967551440579E-2</v>
      </c>
      <c r="R19" s="1" t="s">
        <v>24</v>
      </c>
      <c r="S19" s="1" t="s">
        <v>1</v>
      </c>
      <c r="T19" s="1" t="s">
        <v>2</v>
      </c>
    </row>
    <row r="20" spans="1:20" x14ac:dyDescent="0.3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 s="2">
        <v>6.8200868703802483E-3</v>
      </c>
      <c r="K20" s="1">
        <v>1</v>
      </c>
      <c r="L20">
        <v>1</v>
      </c>
      <c r="M20">
        <v>52475</v>
      </c>
      <c r="N20">
        <v>0.64693698913860909</v>
      </c>
      <c r="O20">
        <f>M20-H21</f>
        <v>17263</v>
      </c>
      <c r="Q20" s="1">
        <v>0</v>
      </c>
      <c r="R20">
        <v>1</v>
      </c>
      <c r="S20">
        <v>33965</v>
      </c>
      <c r="T20">
        <v>0.68018423951136475</v>
      </c>
    </row>
    <row r="21" spans="1:20" x14ac:dyDescent="0.3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 s="2">
        <v>0.67080698011125506</v>
      </c>
      <c r="J21">
        <f>H21-C22</f>
        <v>-1834</v>
      </c>
      <c r="K21" s="1">
        <v>2</v>
      </c>
      <c r="L21">
        <v>2</v>
      </c>
      <c r="M21">
        <v>18317</v>
      </c>
      <c r="N21">
        <v>0.22582076855744451</v>
      </c>
      <c r="O21">
        <f t="shared" ref="O21:O25" si="4">M21-H22</f>
        <v>6237</v>
      </c>
      <c r="Q21" s="1">
        <v>1</v>
      </c>
      <c r="R21">
        <v>2</v>
      </c>
      <c r="S21">
        <v>11418</v>
      </c>
      <c r="T21">
        <v>0.22865725443075999</v>
      </c>
    </row>
    <row r="22" spans="1:20" x14ac:dyDescent="0.3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 s="2">
        <v>0.23013030557037259</v>
      </c>
      <c r="J22">
        <f t="shared" ref="J22:J25" si="5">H22-C23</f>
        <v>-253</v>
      </c>
      <c r="K22" s="1">
        <v>3</v>
      </c>
      <c r="L22">
        <v>3</v>
      </c>
      <c r="M22">
        <v>5605</v>
      </c>
      <c r="N22">
        <v>6.9101130521617996E-2</v>
      </c>
      <c r="O22">
        <f t="shared" si="4"/>
        <v>1938</v>
      </c>
      <c r="Q22" s="1">
        <v>2</v>
      </c>
      <c r="R22">
        <v>3</v>
      </c>
      <c r="S22">
        <v>3432</v>
      </c>
      <c r="T22">
        <v>6.8729348152598374E-2</v>
      </c>
    </row>
    <row r="23" spans="1:20" x14ac:dyDescent="0.3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 s="2">
        <v>6.9858264116436794E-2</v>
      </c>
      <c r="J23">
        <f t="shared" si="5"/>
        <v>-33</v>
      </c>
      <c r="K23" s="1">
        <v>4</v>
      </c>
      <c r="L23">
        <v>4</v>
      </c>
      <c r="M23">
        <v>2168</v>
      </c>
      <c r="N23">
        <v>2.672814468704153E-2</v>
      </c>
      <c r="O23">
        <f t="shared" si="4"/>
        <v>1125</v>
      </c>
      <c r="Q23" s="1">
        <v>3</v>
      </c>
      <c r="R23">
        <v>4</v>
      </c>
      <c r="S23">
        <v>982</v>
      </c>
      <c r="T23">
        <v>1.9665565234805251E-2</v>
      </c>
    </row>
    <row r="24" spans="1:20" x14ac:dyDescent="0.3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 s="2">
        <v>1.9869694429627369E-2</v>
      </c>
      <c r="J24">
        <f t="shared" si="5"/>
        <v>-39</v>
      </c>
      <c r="K24" s="1">
        <v>5</v>
      </c>
      <c r="L24">
        <v>5</v>
      </c>
      <c r="M24">
        <v>655</v>
      </c>
      <c r="N24">
        <v>8.0751544142122714E-3</v>
      </c>
      <c r="O24">
        <f t="shared" si="4"/>
        <v>541</v>
      </c>
      <c r="Q24" s="1">
        <v>4</v>
      </c>
      <c r="R24">
        <v>5</v>
      </c>
      <c r="S24">
        <v>104</v>
      </c>
      <c r="T24">
        <v>2.0827075197757091E-3</v>
      </c>
    </row>
    <row r="25" spans="1:20" x14ac:dyDescent="0.3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 s="2">
        <v>2.1717595062104699E-3</v>
      </c>
      <c r="J25">
        <f t="shared" si="5"/>
        <v>0</v>
      </c>
      <c r="K25" s="1">
        <v>6</v>
      </c>
      <c r="L25">
        <v>6</v>
      </c>
      <c r="M25">
        <v>252</v>
      </c>
      <c r="N25">
        <v>3.1067769654679269E-3</v>
      </c>
      <c r="O25">
        <f t="shared" si="4"/>
        <v>234</v>
      </c>
      <c r="Q25" s="1">
        <v>5</v>
      </c>
      <c r="R25">
        <v>6</v>
      </c>
      <c r="S25">
        <v>34</v>
      </c>
      <c r="T25">
        <v>6.8088515069590465E-4</v>
      </c>
    </row>
    <row r="26" spans="1:20" x14ac:dyDescent="0.3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 s="2">
        <v>3.4290939571744272E-4</v>
      </c>
      <c r="K26" s="1">
        <v>7</v>
      </c>
      <c r="L26">
        <v>7</v>
      </c>
      <c r="M26">
        <v>116</v>
      </c>
      <c r="N26">
        <v>1.430103682516982E-3</v>
      </c>
    </row>
    <row r="27" spans="1:20" x14ac:dyDescent="0.35">
      <c r="A27" s="1">
        <v>7</v>
      </c>
      <c r="B27">
        <v>6</v>
      </c>
      <c r="C27">
        <v>42</v>
      </c>
      <c r="D27">
        <v>7.5670221965984429E-4</v>
      </c>
      <c r="K27" s="1">
        <v>8</v>
      </c>
      <c r="L27">
        <v>8</v>
      </c>
      <c r="M27">
        <v>76</v>
      </c>
      <c r="N27">
        <v>9.3696448164905753E-4</v>
      </c>
    </row>
    <row r="29" spans="1:20" x14ac:dyDescent="0.35">
      <c r="A29" t="s">
        <v>68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80E4-964A-4DBF-97B5-B1CEF5AB587F}">
  <dimension ref="A2:O31"/>
  <sheetViews>
    <sheetView workbookViewId="0">
      <selection activeCell="G11" sqref="G11"/>
    </sheetView>
  </sheetViews>
  <sheetFormatPr defaultRowHeight="14.5" x14ac:dyDescent="0.35"/>
  <cols>
    <col min="1" max="1" width="27.26953125" customWidth="1"/>
    <col min="7" max="7" width="28.453125" customWidth="1"/>
  </cols>
  <sheetData>
    <row r="2" spans="1:12" x14ac:dyDescent="0.35">
      <c r="A2" s="1" t="s">
        <v>54</v>
      </c>
      <c r="B2" s="3" t="str">
        <f>A17</f>
        <v>2017 Cleaned</v>
      </c>
      <c r="C2" s="3" t="str">
        <f>F17</f>
        <v>2017 Uncleaned</v>
      </c>
      <c r="D2" s="3" t="str">
        <f>L16</f>
        <v>2019 Uncleaned</v>
      </c>
    </row>
    <row r="3" spans="1:12" x14ac:dyDescent="0.35">
      <c r="A3" s="3" t="s">
        <v>55</v>
      </c>
      <c r="B3" s="16">
        <f>D19</f>
        <v>8.5151323134485979E-2</v>
      </c>
      <c r="C3" s="16">
        <f>I19</f>
        <v>8.5462924172601595E-2</v>
      </c>
      <c r="D3" s="15">
        <f>O19</f>
        <v>7.5236572037851529E-2</v>
      </c>
    </row>
    <row r="4" spans="1:12" x14ac:dyDescent="0.35">
      <c r="A4" s="3" t="s">
        <v>56</v>
      </c>
      <c r="B4" s="16">
        <f t="shared" ref="B4:B10" si="0">D20</f>
        <v>3.6510666545970251E-3</v>
      </c>
      <c r="C4" s="16">
        <f t="shared" ref="C4:C10" si="1">I20</f>
        <v>3.680651146088934E-3</v>
      </c>
      <c r="D4" s="15">
        <f t="shared" ref="D4:D10" si="2">O20</f>
        <v>3.3897552090275E-2</v>
      </c>
    </row>
    <row r="5" spans="1:12" x14ac:dyDescent="0.35">
      <c r="A5" s="3" t="s">
        <v>57</v>
      </c>
      <c r="B5" s="16">
        <f t="shared" si="0"/>
        <v>0.16106937026643731</v>
      </c>
      <c r="C5" s="16">
        <f t="shared" si="1"/>
        <v>0.16197857442097069</v>
      </c>
      <c r="D5" s="15">
        <f t="shared" si="2"/>
        <v>0.14205428939535297</v>
      </c>
    </row>
    <row r="6" spans="1:12" x14ac:dyDescent="0.35">
      <c r="A6" s="3" t="s">
        <v>5</v>
      </c>
      <c r="B6" s="16">
        <f t="shared" si="0"/>
        <v>3.8622853866811498E-3</v>
      </c>
      <c r="C6" s="16">
        <f t="shared" si="1"/>
        <v>3.9798910766652706E-3</v>
      </c>
      <c r="D6" s="15">
        <f t="shared" si="2"/>
        <v>9.063041450086632E-3</v>
      </c>
    </row>
    <row r="7" spans="1:12" x14ac:dyDescent="0.35">
      <c r="A7" s="3" t="s">
        <v>58</v>
      </c>
      <c r="B7" s="16">
        <f t="shared" si="0"/>
        <v>1.5690534383392171E-3</v>
      </c>
      <c r="C7" s="16">
        <f t="shared" si="1"/>
        <v>1.675743611227482E-3</v>
      </c>
      <c r="D7" s="15">
        <f t="shared" si="2"/>
        <v>4.2649606823937092E-3</v>
      </c>
    </row>
    <row r="8" spans="1:12" x14ac:dyDescent="0.35">
      <c r="A8" s="3" t="s">
        <v>59</v>
      </c>
      <c r="B8" s="16">
        <f t="shared" si="0"/>
        <v>5.7632539754382791E-3</v>
      </c>
      <c r="C8" s="16">
        <f t="shared" si="1"/>
        <v>5.7753306601232872E-3</v>
      </c>
      <c r="D8" s="15">
        <f t="shared" si="2"/>
        <v>1.0418055000222134E-2</v>
      </c>
    </row>
    <row r="9" spans="1:12" x14ac:dyDescent="0.35">
      <c r="A9" s="3" t="s">
        <v>60</v>
      </c>
      <c r="B9" s="16">
        <f t="shared" si="0"/>
        <v>0.49373887329893479</v>
      </c>
      <c r="C9" s="16">
        <f t="shared" si="1"/>
        <v>0.49218983781195758</v>
      </c>
      <c r="D9" s="15">
        <f t="shared" si="2"/>
        <v>0.48378426407214892</v>
      </c>
    </row>
    <row r="10" spans="1:12" x14ac:dyDescent="0.35">
      <c r="A10" s="3" t="s">
        <v>61</v>
      </c>
      <c r="B10" s="16">
        <f t="shared" si="0"/>
        <v>0.24519477384508609</v>
      </c>
      <c r="C10" s="16">
        <f t="shared" si="1"/>
        <v>0.24525704710036511</v>
      </c>
      <c r="D10" s="15">
        <f t="shared" si="2"/>
        <v>0.2412812652716691</v>
      </c>
    </row>
    <row r="16" spans="1:12" x14ac:dyDescent="0.35">
      <c r="L16" t="s">
        <v>82</v>
      </c>
    </row>
    <row r="17" spans="1:15" x14ac:dyDescent="0.35">
      <c r="A17" t="s">
        <v>80</v>
      </c>
      <c r="F17" t="s">
        <v>81</v>
      </c>
      <c r="M17" s="1" t="s">
        <v>79</v>
      </c>
      <c r="N17" s="1" t="s">
        <v>1</v>
      </c>
      <c r="O17" s="1" t="s">
        <v>2</v>
      </c>
    </row>
    <row r="18" spans="1:15" x14ac:dyDescent="0.35">
      <c r="B18" s="1" t="s">
        <v>54</v>
      </c>
      <c r="C18" s="1" t="s">
        <v>1</v>
      </c>
      <c r="D18" s="1" t="s">
        <v>2</v>
      </c>
      <c r="G18" s="1" t="s">
        <v>54</v>
      </c>
      <c r="H18" s="1" t="s">
        <v>1</v>
      </c>
      <c r="I18" s="1" t="s">
        <v>2</v>
      </c>
      <c r="L18" s="1">
        <v>0</v>
      </c>
    </row>
    <row r="19" spans="1:15" x14ac:dyDescent="0.35">
      <c r="A19" s="1">
        <v>0</v>
      </c>
      <c r="B19" t="s">
        <v>55</v>
      </c>
      <c r="C19">
        <v>2822</v>
      </c>
      <c r="D19" s="2">
        <v>8.5151323134485979E-2</v>
      </c>
      <c r="F19" s="1">
        <v>0</v>
      </c>
      <c r="G19" t="s">
        <v>55</v>
      </c>
      <c r="H19">
        <v>2856</v>
      </c>
      <c r="I19" s="2">
        <v>8.5462924172601595E-2</v>
      </c>
      <c r="L19" s="1">
        <v>1</v>
      </c>
      <c r="M19" t="s">
        <v>55</v>
      </c>
      <c r="N19">
        <v>3387</v>
      </c>
      <c r="O19">
        <f>N19/SUM($N$19:$N$26)</f>
        <v>7.5236572037851529E-2</v>
      </c>
    </row>
    <row r="20" spans="1:15" x14ac:dyDescent="0.35">
      <c r="A20" s="1">
        <v>1</v>
      </c>
      <c r="B20" t="s">
        <v>56</v>
      </c>
      <c r="C20">
        <v>121</v>
      </c>
      <c r="D20" s="2">
        <v>3.6510666545970251E-3</v>
      </c>
      <c r="F20" s="1">
        <v>1</v>
      </c>
      <c r="G20" t="s">
        <v>56</v>
      </c>
      <c r="H20">
        <v>123</v>
      </c>
      <c r="I20" s="2">
        <v>3.680651146088934E-3</v>
      </c>
      <c r="L20" s="1">
        <v>2</v>
      </c>
      <c r="M20" t="s">
        <v>56</v>
      </c>
      <c r="N20">
        <v>1526</v>
      </c>
      <c r="O20">
        <f t="shared" ref="O20:O26" si="3">N20/SUM($N$19:$N$26)</f>
        <v>3.3897552090275E-2</v>
      </c>
    </row>
    <row r="21" spans="1:15" x14ac:dyDescent="0.35">
      <c r="A21" s="1">
        <v>2</v>
      </c>
      <c r="B21" t="s">
        <v>57</v>
      </c>
      <c r="C21">
        <v>5338</v>
      </c>
      <c r="D21" s="2">
        <v>0.16106937026643731</v>
      </c>
      <c r="F21" s="1">
        <v>2</v>
      </c>
      <c r="G21" t="s">
        <v>57</v>
      </c>
      <c r="H21">
        <v>5413</v>
      </c>
      <c r="I21" s="2">
        <v>0.16197857442097069</v>
      </c>
      <c r="L21" s="1">
        <v>3</v>
      </c>
      <c r="M21" t="s">
        <v>57</v>
      </c>
      <c r="N21">
        <v>6395</v>
      </c>
      <c r="O21">
        <f t="shared" si="3"/>
        <v>0.14205428939535297</v>
      </c>
    </row>
    <row r="22" spans="1:15" x14ac:dyDescent="0.35">
      <c r="A22" s="1">
        <v>3</v>
      </c>
      <c r="B22" t="s">
        <v>5</v>
      </c>
      <c r="C22">
        <v>128</v>
      </c>
      <c r="D22" s="2">
        <v>3.8622853866811498E-3</v>
      </c>
      <c r="F22" s="1">
        <v>3</v>
      </c>
      <c r="G22" t="s">
        <v>5</v>
      </c>
      <c r="H22">
        <v>133</v>
      </c>
      <c r="I22" s="2">
        <v>3.9798910766652706E-3</v>
      </c>
      <c r="L22" s="1">
        <v>4</v>
      </c>
      <c r="M22" t="s">
        <v>5</v>
      </c>
      <c r="N22">
        <v>408</v>
      </c>
      <c r="O22">
        <f t="shared" si="3"/>
        <v>9.063041450086632E-3</v>
      </c>
    </row>
    <row r="23" spans="1:15" x14ac:dyDescent="0.35">
      <c r="A23" s="1">
        <v>4</v>
      </c>
      <c r="B23" t="s">
        <v>58</v>
      </c>
      <c r="C23">
        <v>52</v>
      </c>
      <c r="D23" s="2">
        <v>1.5690534383392171E-3</v>
      </c>
      <c r="F23" s="1">
        <v>4</v>
      </c>
      <c r="G23" t="s">
        <v>58</v>
      </c>
      <c r="H23">
        <v>56</v>
      </c>
      <c r="I23" s="2">
        <v>1.675743611227482E-3</v>
      </c>
      <c r="L23" s="1">
        <v>5</v>
      </c>
      <c r="M23" t="s">
        <v>58</v>
      </c>
      <c r="N23">
        <v>192</v>
      </c>
      <c r="O23">
        <f t="shared" si="3"/>
        <v>4.2649606823937092E-3</v>
      </c>
    </row>
    <row r="24" spans="1:15" x14ac:dyDescent="0.35">
      <c r="A24" s="1">
        <v>5</v>
      </c>
      <c r="B24" t="s">
        <v>59</v>
      </c>
      <c r="C24">
        <v>191</v>
      </c>
      <c r="D24" s="2">
        <v>5.7632539754382791E-3</v>
      </c>
      <c r="F24" s="1">
        <v>5</v>
      </c>
      <c r="G24" t="s">
        <v>59</v>
      </c>
      <c r="H24">
        <v>193</v>
      </c>
      <c r="I24" s="2">
        <v>5.7753306601232872E-3</v>
      </c>
      <c r="L24" s="1">
        <v>6</v>
      </c>
      <c r="M24" t="s">
        <v>59</v>
      </c>
      <c r="N24">
        <v>469</v>
      </c>
      <c r="O24">
        <f t="shared" si="3"/>
        <v>1.0418055000222134E-2</v>
      </c>
    </row>
    <row r="25" spans="1:15" x14ac:dyDescent="0.35">
      <c r="A25" s="1">
        <v>6</v>
      </c>
      <c r="B25" t="s">
        <v>60</v>
      </c>
      <c r="C25">
        <v>16363</v>
      </c>
      <c r="D25" s="2">
        <v>0.49373887329893479</v>
      </c>
      <c r="F25" s="1">
        <v>6</v>
      </c>
      <c r="G25" t="s">
        <v>60</v>
      </c>
      <c r="H25">
        <v>16448</v>
      </c>
      <c r="I25" s="2">
        <v>0.49218983781195758</v>
      </c>
      <c r="L25" s="1">
        <v>7</v>
      </c>
      <c r="M25" t="s">
        <v>60</v>
      </c>
      <c r="N25">
        <v>21779</v>
      </c>
      <c r="O25">
        <f t="shared" si="3"/>
        <v>0.48378426407214892</v>
      </c>
    </row>
    <row r="26" spans="1:15" x14ac:dyDescent="0.35">
      <c r="A26" s="1">
        <v>7</v>
      </c>
      <c r="B26" t="s">
        <v>61</v>
      </c>
      <c r="C26">
        <v>8126</v>
      </c>
      <c r="D26" s="2">
        <v>0.24519477384508609</v>
      </c>
      <c r="F26" s="1">
        <v>7</v>
      </c>
      <c r="G26" t="s">
        <v>61</v>
      </c>
      <c r="H26">
        <v>8196</v>
      </c>
      <c r="I26" s="2">
        <v>0.24525704710036511</v>
      </c>
      <c r="L26" s="1">
        <v>8</v>
      </c>
      <c r="M26" t="s">
        <v>61</v>
      </c>
      <c r="N26">
        <v>10862</v>
      </c>
      <c r="O26">
        <f t="shared" si="3"/>
        <v>0.2412812652716691</v>
      </c>
    </row>
    <row r="31" spans="1:15" x14ac:dyDescent="0.35">
      <c r="A3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opLeftCell="A16" workbookViewId="0">
      <selection activeCell="B1" sqref="B1:E10"/>
    </sheetView>
  </sheetViews>
  <sheetFormatPr defaultRowHeight="14.5" x14ac:dyDescent="0.35"/>
  <cols>
    <col min="3" max="3" width="11.54296875" bestFit="1" customWidth="1"/>
    <col min="4" max="5" width="9.26953125" bestFit="1" customWidth="1"/>
  </cols>
  <sheetData>
    <row r="1" spans="1:7" x14ac:dyDescent="0.35">
      <c r="B1" t="s">
        <v>70</v>
      </c>
    </row>
    <row r="2" spans="1:7" x14ac:dyDescent="0.35">
      <c r="B2" s="13" t="s">
        <v>42</v>
      </c>
      <c r="C2" s="14" t="str">
        <f>A16</f>
        <v>Uncleaned 2017</v>
      </c>
      <c r="D2" s="14" t="str">
        <f>D16</f>
        <v>Cleaned 2017</v>
      </c>
      <c r="E2" s="13" t="s">
        <v>43</v>
      </c>
    </row>
    <row r="3" spans="1:7" x14ac:dyDescent="0.35">
      <c r="B3" s="1" t="s">
        <v>26</v>
      </c>
      <c r="C3" s="12">
        <f>B18</f>
        <v>55496</v>
      </c>
      <c r="D3" s="12">
        <f>E18</f>
        <v>52485</v>
      </c>
      <c r="E3" s="12">
        <f>H18</f>
        <v>80742</v>
      </c>
    </row>
    <row r="4" spans="1:7" x14ac:dyDescent="0.35">
      <c r="B4" s="1" t="s">
        <v>27</v>
      </c>
      <c r="C4" s="12">
        <f t="shared" ref="C4:C10" si="0">B19</f>
        <v>10532.358433133521</v>
      </c>
      <c r="D4" s="12">
        <f t="shared" ref="D4:D10" si="1">E19</f>
        <v>9.6812804408460416</v>
      </c>
      <c r="E4" s="12">
        <f t="shared" ref="E4:E10" si="2">H19</f>
        <v>10.33509385787317</v>
      </c>
    </row>
    <row r="5" spans="1:7" x14ac:dyDescent="0.35">
      <c r="B5" s="1" t="s">
        <v>28</v>
      </c>
      <c r="C5" s="12">
        <f t="shared" si="0"/>
        <v>130174.7515586768</v>
      </c>
      <c r="D5" s="12">
        <f t="shared" si="1"/>
        <v>94.892898436960735</v>
      </c>
      <c r="E5" s="12">
        <f t="shared" si="2"/>
        <v>124.44224591939209</v>
      </c>
    </row>
    <row r="6" spans="1:7" x14ac:dyDescent="0.35">
      <c r="B6" s="1" t="s">
        <v>29</v>
      </c>
      <c r="C6" s="12">
        <f t="shared" si="0"/>
        <v>0</v>
      </c>
      <c r="D6" s="12">
        <f t="shared" si="1"/>
        <v>0</v>
      </c>
      <c r="E6" s="12">
        <f t="shared" si="2"/>
        <v>1.8641129999999999E-3</v>
      </c>
    </row>
    <row r="7" spans="1:7" x14ac:dyDescent="0.35">
      <c r="B7" s="1" t="s">
        <v>30</v>
      </c>
      <c r="C7" s="12">
        <f t="shared" si="0"/>
        <v>6.5565514492500014</v>
      </c>
      <c r="D7" s="12">
        <f t="shared" si="1"/>
        <v>0.86619144197884357</v>
      </c>
      <c r="E7" s="12">
        <f t="shared" si="2"/>
        <v>0.50705155200000007</v>
      </c>
    </row>
    <row r="8" spans="1:7" x14ac:dyDescent="0.35">
      <c r="B8" s="1" t="s">
        <v>31</v>
      </c>
      <c r="C8" s="12">
        <f t="shared" si="0"/>
        <v>1363</v>
      </c>
      <c r="D8" s="12">
        <f t="shared" si="1"/>
        <v>2.3991141732283459</v>
      </c>
      <c r="E8" s="12">
        <f t="shared" si="2"/>
        <v>1.670117624</v>
      </c>
    </row>
    <row r="9" spans="1:7" x14ac:dyDescent="0.35">
      <c r="B9" s="1" t="s">
        <v>32</v>
      </c>
      <c r="C9" s="12">
        <f t="shared" si="0"/>
        <v>5668</v>
      </c>
      <c r="D9" s="12">
        <f t="shared" si="1"/>
        <v>6.088816312733635</v>
      </c>
      <c r="E9" s="12">
        <f t="shared" si="2"/>
        <v>5.0991126065000003</v>
      </c>
    </row>
    <row r="10" spans="1:7" ht="18.75" customHeight="1" x14ac:dyDescent="0.35">
      <c r="B10" s="1" t="s">
        <v>33</v>
      </c>
      <c r="C10" s="12">
        <f t="shared" si="0"/>
        <v>10713002</v>
      </c>
      <c r="D10" s="12">
        <f t="shared" si="1"/>
        <v>6656.7508251809431</v>
      </c>
      <c r="E10" s="12">
        <f t="shared" si="2"/>
        <v>15758.66863</v>
      </c>
    </row>
    <row r="16" spans="1:7" x14ac:dyDescent="0.35">
      <c r="A16" t="s">
        <v>72</v>
      </c>
      <c r="D16" t="s">
        <v>73</v>
      </c>
      <c r="G16" t="s">
        <v>74</v>
      </c>
    </row>
    <row r="17" spans="1:8" x14ac:dyDescent="0.35">
      <c r="B17" s="1" t="s">
        <v>25</v>
      </c>
      <c r="E17" s="1" t="s">
        <v>25</v>
      </c>
      <c r="H17" s="1" t="s">
        <v>25</v>
      </c>
    </row>
    <row r="18" spans="1:8" x14ac:dyDescent="0.35">
      <c r="A18" s="1" t="s">
        <v>26</v>
      </c>
      <c r="B18">
        <v>55496</v>
      </c>
      <c r="D18" s="1" t="s">
        <v>26</v>
      </c>
      <c r="E18">
        <v>52485</v>
      </c>
      <c r="G18" s="1" t="s">
        <v>26</v>
      </c>
      <c r="H18">
        <v>80742</v>
      </c>
    </row>
    <row r="19" spans="1:8" x14ac:dyDescent="0.35">
      <c r="A19" s="1" t="s">
        <v>27</v>
      </c>
      <c r="B19">
        <v>10532.358433133521</v>
      </c>
      <c r="D19" s="1" t="s">
        <v>27</v>
      </c>
      <c r="E19">
        <v>9.6812804408460416</v>
      </c>
      <c r="G19" s="1" t="s">
        <v>27</v>
      </c>
      <c r="H19">
        <v>10.33509385787317</v>
      </c>
    </row>
    <row r="20" spans="1:8" x14ac:dyDescent="0.35">
      <c r="A20" s="1" t="s">
        <v>28</v>
      </c>
      <c r="B20">
        <v>130174.7515586768</v>
      </c>
      <c r="D20" s="1" t="s">
        <v>28</v>
      </c>
      <c r="E20">
        <v>94.892898436960735</v>
      </c>
      <c r="G20" s="1" t="s">
        <v>28</v>
      </c>
      <c r="H20">
        <v>124.44224591939209</v>
      </c>
    </row>
    <row r="21" spans="1:8" x14ac:dyDescent="0.35">
      <c r="A21" s="1" t="s">
        <v>29</v>
      </c>
      <c r="B21">
        <v>0</v>
      </c>
      <c r="D21" s="1" t="s">
        <v>29</v>
      </c>
      <c r="E21">
        <v>0</v>
      </c>
      <c r="G21" s="1" t="s">
        <v>29</v>
      </c>
      <c r="H21">
        <v>1.8641129999999999E-3</v>
      </c>
    </row>
    <row r="22" spans="1:8" x14ac:dyDescent="0.35">
      <c r="A22" s="1" t="s">
        <v>30</v>
      </c>
      <c r="B22">
        <v>6.5565514492500014</v>
      </c>
      <c r="D22" s="1" t="s">
        <v>30</v>
      </c>
      <c r="E22">
        <v>0.86619144197884357</v>
      </c>
      <c r="G22" s="1" t="s">
        <v>30</v>
      </c>
      <c r="H22">
        <v>0.50705155200000007</v>
      </c>
    </row>
    <row r="23" spans="1:8" x14ac:dyDescent="0.35">
      <c r="A23" s="1" t="s">
        <v>31</v>
      </c>
      <c r="B23">
        <v>1363</v>
      </c>
      <c r="D23" s="1" t="s">
        <v>31</v>
      </c>
      <c r="E23">
        <v>2.3991141732283459</v>
      </c>
      <c r="G23" s="1" t="s">
        <v>31</v>
      </c>
      <c r="H23">
        <v>1.670117624</v>
      </c>
    </row>
    <row r="24" spans="1:8" x14ac:dyDescent="0.35">
      <c r="A24" s="1" t="s">
        <v>32</v>
      </c>
      <c r="B24">
        <v>5668</v>
      </c>
      <c r="D24" s="1" t="s">
        <v>32</v>
      </c>
      <c r="E24">
        <v>6.088816312733635</v>
      </c>
      <c r="G24" s="1" t="s">
        <v>32</v>
      </c>
      <c r="H24">
        <v>5.0991126065000003</v>
      </c>
    </row>
    <row r="25" spans="1:8" x14ac:dyDescent="0.35">
      <c r="A25" s="1" t="s">
        <v>33</v>
      </c>
      <c r="B25">
        <v>10713002</v>
      </c>
      <c r="D25" s="1" t="s">
        <v>33</v>
      </c>
      <c r="E25">
        <v>6656.7508251809431</v>
      </c>
      <c r="G25" s="1" t="s">
        <v>33</v>
      </c>
      <c r="H25">
        <v>15758.66863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topLeftCell="A16" workbookViewId="0">
      <selection activeCell="J40" sqref="J40"/>
    </sheetView>
  </sheetViews>
  <sheetFormatPr defaultRowHeight="14.5" x14ac:dyDescent="0.35"/>
  <sheetData>
    <row r="1" spans="1:8" x14ac:dyDescent="0.35">
      <c r="A1" t="s">
        <v>42</v>
      </c>
      <c r="B1" t="str">
        <f>A13</f>
        <v>Uncleaned 2017</v>
      </c>
      <c r="C1" t="str">
        <f>D13</f>
        <v>Cleaned 2017</v>
      </c>
      <c r="D1" t="str">
        <f>G13</f>
        <v>Uncleaned 2019</v>
      </c>
    </row>
    <row r="2" spans="1:8" x14ac:dyDescent="0.35">
      <c r="A2" t="str">
        <f>A15</f>
        <v>count</v>
      </c>
      <c r="B2" s="4">
        <f>B15</f>
        <v>55316</v>
      </c>
      <c r="C2" s="4">
        <f>E15</f>
        <v>52477</v>
      </c>
      <c r="D2" s="4">
        <f>H15</f>
        <v>81111</v>
      </c>
    </row>
    <row r="3" spans="1:8" x14ac:dyDescent="0.3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  <c r="D3" s="4">
        <f t="shared" ref="D3:D9" si="2">H16</f>
        <v>399.92484173539327</v>
      </c>
    </row>
    <row r="4" spans="1:8" x14ac:dyDescent="0.3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  <c r="D4" s="4">
        <f t="shared" si="2"/>
        <v>46503.529485580868</v>
      </c>
    </row>
    <row r="5" spans="1:8" x14ac:dyDescent="0.35">
      <c r="A5" t="str">
        <f t="shared" si="0"/>
        <v>min</v>
      </c>
      <c r="B5" s="4">
        <f t="shared" si="0"/>
        <v>0</v>
      </c>
      <c r="C5" s="4">
        <f t="shared" si="1"/>
        <v>0</v>
      </c>
      <c r="D5" s="4">
        <f t="shared" si="2"/>
        <v>0</v>
      </c>
    </row>
    <row r="6" spans="1:8" x14ac:dyDescent="0.35">
      <c r="A6" t="str">
        <f t="shared" si="0"/>
        <v>25%</v>
      </c>
      <c r="B6" s="4">
        <f t="shared" si="0"/>
        <v>4.7</v>
      </c>
      <c r="C6" s="4">
        <f t="shared" si="1"/>
        <v>4.7351491483285999</v>
      </c>
      <c r="D6" s="4">
        <f t="shared" si="2"/>
        <v>3.49</v>
      </c>
    </row>
    <row r="7" spans="1:8" x14ac:dyDescent="0.35">
      <c r="A7" t="str">
        <f t="shared" si="0"/>
        <v>50%</v>
      </c>
      <c r="B7" s="4">
        <f t="shared" si="0"/>
        <v>10.67</v>
      </c>
      <c r="C7" s="4">
        <f t="shared" si="1"/>
        <v>10.804398947999999</v>
      </c>
      <c r="D7" s="4">
        <f t="shared" si="2"/>
        <v>9.89</v>
      </c>
    </row>
    <row r="8" spans="1:8" x14ac:dyDescent="0.35">
      <c r="A8" t="str">
        <f t="shared" si="0"/>
        <v>75%</v>
      </c>
      <c r="B8" s="4">
        <f t="shared" si="0"/>
        <v>18.66</v>
      </c>
      <c r="C8" s="4">
        <f t="shared" si="1"/>
        <v>18.543628287722768</v>
      </c>
      <c r="D8" s="4">
        <f t="shared" si="2"/>
        <v>19.158000000000001</v>
      </c>
    </row>
    <row r="9" spans="1:8" x14ac:dyDescent="0.3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  <c r="D9" s="4">
        <f t="shared" si="2"/>
        <v>9732219.9499999993</v>
      </c>
    </row>
    <row r="13" spans="1:8" x14ac:dyDescent="0.35">
      <c r="A13" t="s">
        <v>72</v>
      </c>
      <c r="D13" t="s">
        <v>73</v>
      </c>
      <c r="G13" t="s">
        <v>74</v>
      </c>
    </row>
    <row r="14" spans="1:8" x14ac:dyDescent="0.35">
      <c r="B14" s="1" t="s">
        <v>34</v>
      </c>
      <c r="E14" s="1" t="s">
        <v>34</v>
      </c>
      <c r="H14" s="1" t="s">
        <v>34</v>
      </c>
    </row>
    <row r="15" spans="1:8" x14ac:dyDescent="0.35">
      <c r="A15" s="1" t="s">
        <v>26</v>
      </c>
      <c r="B15">
        <v>55316</v>
      </c>
      <c r="D15" s="1" t="s">
        <v>26</v>
      </c>
      <c r="E15">
        <v>52477</v>
      </c>
      <c r="G15" s="1" t="s">
        <v>26</v>
      </c>
      <c r="H15">
        <v>81111</v>
      </c>
    </row>
    <row r="16" spans="1:8" x14ac:dyDescent="0.35">
      <c r="A16" s="1" t="s">
        <v>27</v>
      </c>
      <c r="B16">
        <v>22.494156482753311</v>
      </c>
      <c r="D16" s="1" t="s">
        <v>27</v>
      </c>
      <c r="E16">
        <v>17.22436074964482</v>
      </c>
      <c r="G16" s="1" t="s">
        <v>27</v>
      </c>
      <c r="H16">
        <v>399.92484173539327</v>
      </c>
    </row>
    <row r="17" spans="1:8" x14ac:dyDescent="0.35">
      <c r="A17" s="1" t="s">
        <v>28</v>
      </c>
      <c r="B17">
        <v>387.10086169451358</v>
      </c>
      <c r="D17" s="1" t="s">
        <v>28</v>
      </c>
      <c r="E17">
        <v>205.11247607787021</v>
      </c>
      <c r="G17" s="1" t="s">
        <v>28</v>
      </c>
      <c r="H17">
        <v>46503.529485580868</v>
      </c>
    </row>
    <row r="18" spans="1:8" x14ac:dyDescent="0.35">
      <c r="A18" s="1" t="s">
        <v>29</v>
      </c>
      <c r="B18">
        <v>0</v>
      </c>
      <c r="D18" s="1" t="s">
        <v>29</v>
      </c>
      <c r="E18">
        <v>0</v>
      </c>
      <c r="G18" s="1" t="s">
        <v>29</v>
      </c>
      <c r="H18">
        <v>0</v>
      </c>
    </row>
    <row r="19" spans="1:8" x14ac:dyDescent="0.35">
      <c r="A19" s="1" t="s">
        <v>30</v>
      </c>
      <c r="B19">
        <v>4.7</v>
      </c>
      <c r="D19" s="1" t="s">
        <v>30</v>
      </c>
      <c r="E19">
        <v>4.7351491483285999</v>
      </c>
      <c r="G19" s="1" t="s">
        <v>30</v>
      </c>
      <c r="H19">
        <v>3.49</v>
      </c>
    </row>
    <row r="20" spans="1:8" x14ac:dyDescent="0.35">
      <c r="A20" s="1" t="s">
        <v>31</v>
      </c>
      <c r="B20">
        <v>10.67</v>
      </c>
      <c r="D20" s="1" t="s">
        <v>31</v>
      </c>
      <c r="E20">
        <v>10.804398947999999</v>
      </c>
      <c r="G20" s="1" t="s">
        <v>31</v>
      </c>
      <c r="H20">
        <v>9.89</v>
      </c>
    </row>
    <row r="21" spans="1:8" x14ac:dyDescent="0.35">
      <c r="A21" s="1" t="s">
        <v>32</v>
      </c>
      <c r="B21">
        <v>18.66</v>
      </c>
      <c r="D21" s="1" t="s">
        <v>32</v>
      </c>
      <c r="E21">
        <v>18.543628287722768</v>
      </c>
      <c r="G21" s="1" t="s">
        <v>32</v>
      </c>
      <c r="H21">
        <v>19.158000000000001</v>
      </c>
    </row>
    <row r="22" spans="1:8" x14ac:dyDescent="0.35">
      <c r="A22" s="1" t="s">
        <v>33</v>
      </c>
      <c r="B22">
        <v>38155.39</v>
      </c>
      <c r="D22" s="1" t="s">
        <v>33</v>
      </c>
      <c r="E22">
        <v>31782.813369919659</v>
      </c>
      <c r="G22" s="1" t="s">
        <v>33</v>
      </c>
      <c r="H22">
        <v>9732219.9499999993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counts</vt:lpstr>
      <vt:lpstr>Mode</vt:lpstr>
      <vt:lpstr>Access Mode</vt:lpstr>
      <vt:lpstr>Purpose</vt:lpstr>
      <vt:lpstr>Participation Group</vt:lpstr>
      <vt:lpstr>Household Travelers</vt:lpstr>
      <vt:lpstr>Parking Location</vt:lpstr>
      <vt:lpstr>Trip Lengths</vt:lpstr>
      <vt:lpstr>Speed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2019-04-10T17:51:15Z</dcterms:created>
  <dcterms:modified xsi:type="dcterms:W3CDTF">2021-06-17T16:47:05Z</dcterms:modified>
</cp:coreProperties>
</file>