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showInkAnnotation="0"/>
  <mc:AlternateContent xmlns:mc="http://schemas.openxmlformats.org/markup-compatibility/2006">
    <mc:Choice Requires="x15">
      <x15ac:absPath xmlns:x15ac="http://schemas.microsoft.com/office/spreadsheetml/2010/11/ac" url="C:\Users\Mitzi\Dropbox\Mosquito Science (1)\Data 2011 to 2018\Data modules\Biofilm\"/>
    </mc:Choice>
  </mc:AlternateContent>
  <xr:revisionPtr revIDLastSave="0" documentId="13_ncr:1_{9A099437-5661-45E4-A35D-C2AE84799E02}" xr6:coauthVersionLast="38" xr6:coauthVersionMax="38" xr10:uidLastSave="{00000000-0000-0000-0000-000000000000}"/>
  <bookViews>
    <workbookView xWindow="0" yWindow="0" windowWidth="21120" windowHeight="10260" tabRatio="500" activeTab="2" xr2:uid="{00000000-000D-0000-FFFF-FFFF00000000}"/>
  </bookViews>
  <sheets>
    <sheet name="Metadata" sheetId="2" r:id="rId1"/>
    <sheet name="Data" sheetId="1" r:id="rId2"/>
    <sheet name="Datareorganized" sheetId="4" r:id="rId3"/>
    <sheet name="perimeter addition" sheetId="3"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4" l="1"/>
  <c r="H4" i="4"/>
  <c r="H5" i="4"/>
  <c r="H6" i="4"/>
  <c r="H7" i="4"/>
  <c r="H8" i="4"/>
  <c r="H9" i="4"/>
  <c r="H2" i="4"/>
  <c r="I6" i="4" l="1"/>
  <c r="C11" i="4" l="1"/>
  <c r="E11" i="4"/>
  <c r="F11" i="4"/>
  <c r="C10" i="4"/>
  <c r="E10" i="4"/>
  <c r="F10" i="4"/>
  <c r="G3" i="4"/>
  <c r="K3" i="4" s="1"/>
  <c r="G4" i="4"/>
  <c r="K4" i="4" s="1"/>
  <c r="G5" i="4"/>
  <c r="K5" i="4" s="1"/>
  <c r="G6" i="4"/>
  <c r="K6" i="4" s="1"/>
  <c r="G7" i="4"/>
  <c r="K7" i="4" s="1"/>
  <c r="G8" i="4"/>
  <c r="K8" i="4" s="1"/>
  <c r="G9" i="4"/>
  <c r="K9" i="4" s="1"/>
  <c r="G2" i="4"/>
  <c r="K2" i="4" s="1"/>
  <c r="D4" i="4"/>
  <c r="J4" i="4" s="1"/>
  <c r="D5" i="4"/>
  <c r="J5" i="4" s="1"/>
  <c r="D6" i="4"/>
  <c r="J6" i="4" s="1"/>
  <c r="D7" i="4"/>
  <c r="J7" i="4" s="1"/>
  <c r="D9" i="4"/>
  <c r="J9" i="4" s="1"/>
  <c r="J36" i="3"/>
  <c r="B8" i="4"/>
  <c r="D8" i="4" s="1"/>
  <c r="J8" i="4" s="1"/>
  <c r="B3" i="4"/>
  <c r="D3" i="4" s="1"/>
  <c r="J3" i="4" s="1"/>
  <c r="B2" i="4"/>
  <c r="B10" i="4" s="1"/>
  <c r="I36" i="3"/>
  <c r="H36" i="3"/>
  <c r="G36" i="3"/>
  <c r="F36" i="3"/>
  <c r="E36" i="3"/>
  <c r="D36" i="3"/>
  <c r="C36" i="3"/>
  <c r="B36" i="3"/>
  <c r="A36" i="3"/>
  <c r="G10" i="4" l="1"/>
  <c r="B11" i="4"/>
  <c r="G11" i="4"/>
  <c r="D2" i="4"/>
  <c r="E15" i="1"/>
  <c r="J2" i="4" l="1"/>
  <c r="D10" i="4"/>
  <c r="D11" i="4"/>
  <c r="C8" i="1"/>
  <c r="D8" i="1"/>
  <c r="D7" i="1"/>
  <c r="D5" i="1"/>
  <c r="C3" i="1"/>
  <c r="D3" i="1"/>
</calcChain>
</file>

<file path=xl/sharedStrings.xml><?xml version="1.0" encoding="utf-8"?>
<sst xmlns="http://schemas.openxmlformats.org/spreadsheetml/2006/main" count="80" uniqueCount="49">
  <si>
    <t>Pond</t>
  </si>
  <si>
    <t>Date</t>
  </si>
  <si>
    <t># paces</t>
  </si>
  <si>
    <t>Perimeter (m)</t>
  </si>
  <si>
    <t>Oil</t>
  </si>
  <si>
    <t>Course area (m2)</t>
  </si>
  <si>
    <t>NoOil</t>
  </si>
  <si>
    <t>Ice</t>
  </si>
  <si>
    <t>Area from sketch up (m2)</t>
  </si>
  <si>
    <t>Vulgaris</t>
  </si>
  <si>
    <t>East</t>
  </si>
  <si>
    <t>Waterfall</t>
  </si>
  <si>
    <t>Vulgaris small</t>
  </si>
  <si>
    <t>Golf</t>
  </si>
  <si>
    <t>perimeter/area</t>
  </si>
  <si>
    <t>Perimeter and Area data collected by Melissa DeSiervo  (+Balt vonHuene, Alex Stendahl, Hanna Bliska) of mosquito ponds in Kangerlussaq Greenland in summe 2018</t>
  </si>
  <si>
    <t xml:space="preserve">Around each of the ponds, we placed flags with a number and date on the edge of the margin. Flags were places such that straight lines between them best approximated the area. We then recorded the distance and azimuth from one stake to the next in a clockwise direction. </t>
  </si>
  <si>
    <t>We drew a sketch of the pond with the number of flats, direction, and distance. We used those to calculate area and perimeter using a computer program called Sketchup</t>
  </si>
  <si>
    <t>one of 8 ponds sampeled</t>
  </si>
  <si>
    <t>Date of perimeter/area measurement</t>
  </si>
  <si>
    <t># of paces around the perimeter of the pond</t>
  </si>
  <si>
    <t>Perimeter calculated by adding up the distances between flags</t>
  </si>
  <si>
    <t>We also made a course area estimation by approximating a shape for the pond (circular, square, triangle or some combination) and measuring distance with a laser rangefinder</t>
  </si>
  <si>
    <t>Course area measurement (calculated with laser rangefinder)</t>
  </si>
  <si>
    <t>Perimeter/area ratio</t>
  </si>
  <si>
    <t>Of which error</t>
  </si>
  <si>
    <t>Notes</t>
  </si>
  <si>
    <t>Adjusted</t>
  </si>
  <si>
    <t>Vulgaris Small</t>
  </si>
  <si>
    <t>Coarse area (m2)</t>
  </si>
  <si>
    <t>Best guess: 711.54</t>
  </si>
  <si>
    <t>Best guess: 1027.32</t>
  </si>
  <si>
    <t>From coarse estimate</t>
  </si>
  <si>
    <t>Plenty</t>
  </si>
  <si>
    <t>To be refined later</t>
  </si>
  <si>
    <t>Area (meters squared) calculated using Sketchup program</t>
  </si>
  <si>
    <t>Area within Sketchup estimate that appears suspect</t>
  </si>
  <si>
    <t>Vulg small</t>
  </si>
  <si>
    <t>oil</t>
  </si>
  <si>
    <t>Perimeter_1</t>
  </si>
  <si>
    <t>Perimeter_2</t>
  </si>
  <si>
    <t>Perimeter_loss</t>
  </si>
  <si>
    <t>Area_1</t>
  </si>
  <si>
    <t>Area_2</t>
  </si>
  <si>
    <t>Area_Loss</t>
  </si>
  <si>
    <t># days</t>
  </si>
  <si>
    <t>Perim/day</t>
  </si>
  <si>
    <t>Area/day</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</si>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</sst>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xf numFmtId="16"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tzi/Dropbox/Mosquito%20Science%20(1)/Data%202011%20to%202018/Data%20modules/Larvae%20pupae%20analysis/larvalcounts_2018_11_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valcounts_allyears_2018"/>
      <sheetName val="Perimbydate"/>
      <sheetName val="Pivot"/>
    </sheetNames>
    <sheetDataSet>
      <sheetData sheetId="0"/>
      <sheetData sheetId="1">
        <row r="2">
          <cell r="B2">
            <v>43238</v>
          </cell>
        </row>
        <row r="11">
          <cell r="B11">
            <v>43280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55C28-641E-45A4-ACA4-8D7DED08694C}">
  <dimension ref="A1:B13"/>
  <sheetViews>
    <sheetView workbookViewId="0">
      <selection activeCell="C15" sqref="C15"/>
    </sheetView>
  </sheetViews>
  <sheetFormatPr defaultRowHeight="15.75" x14ac:dyDescent="0.25"/>
  <cols>
    <col min="1" max="1" width="23.625" customWidth="1"/>
  </cols>
  <sheetData>
    <row r="1" spans="1:2" x14ac:dyDescent="0.25">
      <c r="A1" t="s">
        <v>15</v>
      </c>
    </row>
    <row r="2" spans="1:2" x14ac:dyDescent="0.25">
      <c r="A2" t="s">
        <v>16</v>
      </c>
    </row>
    <row r="3" spans="1:2" x14ac:dyDescent="0.25">
      <c r="A3" t="s">
        <v>17</v>
      </c>
    </row>
    <row r="4" spans="1:2" x14ac:dyDescent="0.25">
      <c r="A4" t="s">
        <v>22</v>
      </c>
    </row>
    <row r="6" spans="1:2" x14ac:dyDescent="0.25">
      <c r="A6" s="2" t="s">
        <v>0</v>
      </c>
      <c r="B6" t="s">
        <v>18</v>
      </c>
    </row>
    <row r="7" spans="1:2" x14ac:dyDescent="0.25">
      <c r="A7" s="2" t="s">
        <v>1</v>
      </c>
      <c r="B7" t="s">
        <v>19</v>
      </c>
    </row>
    <row r="8" spans="1:2" x14ac:dyDescent="0.25">
      <c r="A8" s="2" t="s">
        <v>2</v>
      </c>
      <c r="B8" t="s">
        <v>20</v>
      </c>
    </row>
    <row r="9" spans="1:2" x14ac:dyDescent="0.25">
      <c r="A9" s="2" t="s">
        <v>3</v>
      </c>
      <c r="B9" t="s">
        <v>21</v>
      </c>
    </row>
    <row r="10" spans="1:2" x14ac:dyDescent="0.25">
      <c r="A10" s="2" t="s">
        <v>5</v>
      </c>
      <c r="B10" t="s">
        <v>23</v>
      </c>
    </row>
    <row r="11" spans="1:2" x14ac:dyDescent="0.25">
      <c r="A11" s="2" t="s">
        <v>14</v>
      </c>
      <c r="B11" t="s">
        <v>24</v>
      </c>
    </row>
    <row r="12" spans="1:2" x14ac:dyDescent="0.25">
      <c r="A12" s="2" t="s">
        <v>8</v>
      </c>
      <c r="B12" t="s">
        <v>35</v>
      </c>
    </row>
    <row r="13" spans="1:2" x14ac:dyDescent="0.25">
      <c r="A13" s="2" t="s">
        <v>25</v>
      </c>
      <c r="B1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E10" sqref="E10:E17"/>
    </sheetView>
  </sheetViews>
  <sheetFormatPr defaultColWidth="11.125" defaultRowHeight="15.75" x14ac:dyDescent="0.25"/>
  <cols>
    <col min="1" max="1" width="13.125" customWidth="1"/>
    <col min="3" max="3" width="14.125" customWidth="1"/>
    <col min="4" max="4" width="16.875" customWidth="1"/>
    <col min="5" max="5" width="13" customWidth="1"/>
    <col min="6" max="6" width="16" customWidth="1"/>
  </cols>
  <sheetData>
    <row r="1" spans="1:7" x14ac:dyDescent="0.25">
      <c r="A1" s="2" t="s">
        <v>0</v>
      </c>
      <c r="B1" s="2" t="s">
        <v>1</v>
      </c>
      <c r="C1" s="2" t="s">
        <v>3</v>
      </c>
      <c r="D1" s="2" t="s">
        <v>29</v>
      </c>
      <c r="E1" s="2" t="s">
        <v>8</v>
      </c>
      <c r="F1" s="2" t="s">
        <v>25</v>
      </c>
      <c r="G1" s="2" t="s">
        <v>26</v>
      </c>
    </row>
    <row r="2" spans="1:7" x14ac:dyDescent="0.25">
      <c r="A2" t="s">
        <v>4</v>
      </c>
      <c r="B2" s="1">
        <v>43233</v>
      </c>
      <c r="C2">
        <v>135.99999999999997</v>
      </c>
      <c r="D2">
        <v>547.6</v>
      </c>
      <c r="E2">
        <v>572.29999999999995</v>
      </c>
      <c r="F2">
        <v>3.7</v>
      </c>
    </row>
    <row r="3" spans="1:7" x14ac:dyDescent="0.25">
      <c r="A3" t="s">
        <v>6</v>
      </c>
      <c r="B3" s="1">
        <v>43235</v>
      </c>
      <c r="C3">
        <f>7.9+8.8+6.1+9.4+8.9+8.5+3+5.8</f>
        <v>58.4</v>
      </c>
      <c r="D3">
        <f>123.75+72.6+7.6</f>
        <v>203.95</v>
      </c>
      <c r="E3">
        <v>198.57</v>
      </c>
      <c r="G3" t="s">
        <v>27</v>
      </c>
    </row>
    <row r="4" spans="1:7" x14ac:dyDescent="0.25">
      <c r="A4" t="s">
        <v>11</v>
      </c>
      <c r="B4" s="1">
        <v>43236</v>
      </c>
      <c r="C4">
        <v>206.1</v>
      </c>
      <c r="D4">
        <v>1384.12</v>
      </c>
      <c r="E4">
        <v>1769.31</v>
      </c>
      <c r="F4">
        <v>18.93</v>
      </c>
    </row>
    <row r="5" spans="1:7" x14ac:dyDescent="0.25">
      <c r="A5" t="s">
        <v>9</v>
      </c>
      <c r="B5" s="1">
        <v>43237</v>
      </c>
      <c r="C5">
        <v>298.5</v>
      </c>
      <c r="D5">
        <f>52*37.5</f>
        <v>1950</v>
      </c>
      <c r="E5">
        <v>1758.35</v>
      </c>
      <c r="F5">
        <v>44.95</v>
      </c>
    </row>
    <row r="6" spans="1:7" x14ac:dyDescent="0.25">
      <c r="A6" t="s">
        <v>10</v>
      </c>
      <c r="B6" s="1">
        <v>43237</v>
      </c>
      <c r="C6">
        <v>138.70000000000002</v>
      </c>
      <c r="D6">
        <v>683.52</v>
      </c>
      <c r="E6">
        <v>759.2</v>
      </c>
      <c r="G6" t="s">
        <v>27</v>
      </c>
    </row>
    <row r="7" spans="1:7" x14ac:dyDescent="0.25">
      <c r="A7" t="s">
        <v>13</v>
      </c>
      <c r="B7" s="1">
        <v>43239</v>
      </c>
      <c r="C7">
        <v>151.5</v>
      </c>
      <c r="D7">
        <f>9*67</f>
        <v>603</v>
      </c>
      <c r="E7">
        <v>613.5</v>
      </c>
      <c r="G7" t="s">
        <v>27</v>
      </c>
    </row>
    <row r="8" spans="1:7" x14ac:dyDescent="0.25">
      <c r="A8" t="s">
        <v>7</v>
      </c>
      <c r="B8" s="1">
        <v>43240</v>
      </c>
      <c r="C8">
        <f>14.7+3.3+8.5+5.9+6.3+8.1+13.9+6.1+11+10.4+10.5+10.5+6.4+10.3+11.4+8.3</f>
        <v>145.60000000000002</v>
      </c>
      <c r="D8">
        <f>3.14*(23.5^2)</f>
        <v>1734.0650000000001</v>
      </c>
      <c r="E8">
        <v>1422</v>
      </c>
      <c r="F8">
        <v>26</v>
      </c>
    </row>
    <row r="9" spans="1:7" x14ac:dyDescent="0.25">
      <c r="A9" t="s">
        <v>12</v>
      </c>
      <c r="B9" s="1">
        <v>43240</v>
      </c>
      <c r="C9">
        <v>238.2</v>
      </c>
      <c r="D9">
        <v>3440</v>
      </c>
      <c r="E9">
        <v>3181.26</v>
      </c>
      <c r="F9">
        <v>27.13</v>
      </c>
    </row>
    <row r="10" spans="1:7" x14ac:dyDescent="0.25">
      <c r="A10" t="s">
        <v>4</v>
      </c>
      <c r="B10" s="1">
        <v>43265</v>
      </c>
      <c r="C10">
        <v>125</v>
      </c>
      <c r="E10">
        <v>424.99</v>
      </c>
      <c r="F10">
        <v>0.49</v>
      </c>
    </row>
    <row r="11" spans="1:7" x14ac:dyDescent="0.25">
      <c r="A11" t="s">
        <v>6</v>
      </c>
      <c r="B11" s="1">
        <v>43265</v>
      </c>
      <c r="C11">
        <v>46</v>
      </c>
      <c r="E11">
        <v>129.97</v>
      </c>
      <c r="F11">
        <v>3.56</v>
      </c>
    </row>
    <row r="12" spans="1:7" x14ac:dyDescent="0.25">
      <c r="A12" t="s">
        <v>11</v>
      </c>
      <c r="B12" s="1">
        <v>43267</v>
      </c>
      <c r="C12">
        <v>82.4</v>
      </c>
      <c r="E12">
        <v>461.48</v>
      </c>
      <c r="F12">
        <v>8.69</v>
      </c>
    </row>
    <row r="13" spans="1:7" x14ac:dyDescent="0.25">
      <c r="A13" t="s">
        <v>9</v>
      </c>
      <c r="B13" s="1">
        <v>43272</v>
      </c>
      <c r="C13">
        <v>264.79999999999995</v>
      </c>
      <c r="E13">
        <v>1031.05</v>
      </c>
      <c r="F13">
        <v>11.6</v>
      </c>
      <c r="G13" t="s">
        <v>31</v>
      </c>
    </row>
    <row r="14" spans="1:7" x14ac:dyDescent="0.25">
      <c r="A14" t="s">
        <v>10</v>
      </c>
      <c r="B14" s="1">
        <v>43288</v>
      </c>
      <c r="C14">
        <v>127.24999999999999</v>
      </c>
      <c r="E14">
        <v>711.96</v>
      </c>
      <c r="F14">
        <v>711.96</v>
      </c>
      <c r="G14" t="s">
        <v>30</v>
      </c>
    </row>
    <row r="15" spans="1:7" x14ac:dyDescent="0.25">
      <c r="A15" t="s">
        <v>13</v>
      </c>
      <c r="B15" s="1">
        <v>43269</v>
      </c>
      <c r="C15">
        <v>101.4</v>
      </c>
      <c r="E15">
        <f>(5.8*28.2)+(7.5*9.2)</f>
        <v>232.56</v>
      </c>
      <c r="G15" t="s">
        <v>32</v>
      </c>
    </row>
    <row r="16" spans="1:7" x14ac:dyDescent="0.25">
      <c r="A16" t="s">
        <v>7</v>
      </c>
      <c r="B16" s="1">
        <v>43272</v>
      </c>
      <c r="C16">
        <v>127.5</v>
      </c>
      <c r="E16">
        <v>1063.29</v>
      </c>
      <c r="F16">
        <v>3.55</v>
      </c>
    </row>
    <row r="17" spans="1:7" x14ac:dyDescent="0.25">
      <c r="A17" t="s">
        <v>28</v>
      </c>
      <c r="B17" s="1">
        <v>43288</v>
      </c>
      <c r="C17">
        <v>226.30000000000004</v>
      </c>
      <c r="E17">
        <v>2901.84</v>
      </c>
      <c r="F17" t="s">
        <v>33</v>
      </c>
      <c r="G17" t="s">
        <v>34</v>
      </c>
    </row>
  </sheetData>
  <sortState xmlns:xlrd2="http://schemas.microsoft.com/office/spreadsheetml/2017/richdata2" ref="A2:F9">
    <sortCondition ref="B2:B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D59C-C066-4E07-85E8-49ECBF5D752D}">
  <dimension ref="A1:K11"/>
  <sheetViews>
    <sheetView tabSelected="1" workbookViewId="0">
      <selection activeCell="D19" sqref="D19"/>
    </sheetView>
  </sheetViews>
  <sheetFormatPr defaultRowHeight="15.75" x14ac:dyDescent="0.25"/>
  <cols>
    <col min="2" max="2" width="10.75" customWidth="1"/>
  </cols>
  <sheetData>
    <row r="1" spans="1:11" x14ac:dyDescent="0.25">
      <c r="A1" s="2" t="s">
        <v>0</v>
      </c>
      <c r="B1" t="s">
        <v>39</v>
      </c>
      <c r="C1" t="s">
        <v>40</v>
      </c>
      <c r="D1" t="s">
        <v>41</v>
      </c>
      <c r="E1" t="s">
        <v>42</v>
      </c>
      <c r="F1" t="s">
        <v>43</v>
      </c>
      <c r="G1" t="s">
        <v>44</v>
      </c>
      <c r="H1" t="s">
        <v>48</v>
      </c>
      <c r="I1" t="s">
        <v>45</v>
      </c>
      <c r="J1" t="s">
        <v>46</v>
      </c>
      <c r="K1" t="s">
        <v>47</v>
      </c>
    </row>
    <row r="2" spans="1:11" x14ac:dyDescent="0.25">
      <c r="A2" t="s">
        <v>4</v>
      </c>
      <c r="B2">
        <f>8.2+5.3+5.3+8.1+5.4+9.4+2.7+10.8+8.1+8.8+4.8+11.6+4.3+11+5.2+4.4+9.3+9.8</f>
        <v>132.5</v>
      </c>
      <c r="C2">
        <v>125</v>
      </c>
      <c r="D2">
        <f>B2-C2</f>
        <v>7.5</v>
      </c>
      <c r="E2">
        <v>572.29999999999995</v>
      </c>
      <c r="F2">
        <v>424.99</v>
      </c>
      <c r="G2">
        <f>E2-F2</f>
        <v>147.30999999999995</v>
      </c>
      <c r="H2">
        <f>(E2-F2)/E2</f>
        <v>0.25739996505329366</v>
      </c>
      <c r="I2">
        <v>35</v>
      </c>
      <c r="J2">
        <f>D2/I2</f>
        <v>0.21428571428571427</v>
      </c>
      <c r="K2">
        <f t="shared" ref="K2:K9" si="0">G2/I2</f>
        <v>4.2088571428571413</v>
      </c>
    </row>
    <row r="3" spans="1:11" x14ac:dyDescent="0.25">
      <c r="A3" t="s">
        <v>6</v>
      </c>
      <c r="B3">
        <f>7.9+8.8+6.1+9.4+8.9+8.5+3+5.8</f>
        <v>58.4</v>
      </c>
      <c r="C3">
        <v>46</v>
      </c>
      <c r="D3">
        <f t="shared" ref="D3:D9" si="1">B3-C3</f>
        <v>12.399999999999999</v>
      </c>
      <c r="E3">
        <v>198.57</v>
      </c>
      <c r="F3">
        <v>129.97</v>
      </c>
      <c r="G3">
        <f>E3-F3</f>
        <v>68.599999999999994</v>
      </c>
      <c r="H3">
        <f t="shared" ref="H3:H9" si="2">(E3-F3)/E3</f>
        <v>0.34547011129576471</v>
      </c>
      <c r="I3">
        <v>33</v>
      </c>
      <c r="J3">
        <f>D3/I3</f>
        <v>0.37575757575757573</v>
      </c>
      <c r="K3">
        <f t="shared" si="0"/>
        <v>2.0787878787878786</v>
      </c>
    </row>
    <row r="4" spans="1:11" x14ac:dyDescent="0.25">
      <c r="A4" t="s">
        <v>11</v>
      </c>
      <c r="B4">
        <v>206.1</v>
      </c>
      <c r="C4">
        <v>82.4</v>
      </c>
      <c r="D4">
        <f t="shared" si="1"/>
        <v>123.69999999999999</v>
      </c>
      <c r="E4">
        <v>1769.31</v>
      </c>
      <c r="F4">
        <v>461.48</v>
      </c>
      <c r="G4">
        <f>E4-F4</f>
        <v>1307.83</v>
      </c>
      <c r="H4">
        <f t="shared" si="2"/>
        <v>0.73917515867767658</v>
      </c>
      <c r="I4">
        <v>33</v>
      </c>
      <c r="J4">
        <f>D4/I4</f>
        <v>3.7484848484848481</v>
      </c>
      <c r="K4">
        <f t="shared" si="0"/>
        <v>39.631212121212116</v>
      </c>
    </row>
    <row r="5" spans="1:11" x14ac:dyDescent="0.25">
      <c r="A5" t="s">
        <v>9</v>
      </c>
      <c r="B5">
        <v>298.5</v>
      </c>
      <c r="C5">
        <v>264.79999999999995</v>
      </c>
      <c r="D5">
        <f t="shared" si="1"/>
        <v>33.700000000000045</v>
      </c>
      <c r="E5">
        <v>1758.35</v>
      </c>
      <c r="F5">
        <v>1031.05</v>
      </c>
      <c r="G5">
        <f>E5-F5</f>
        <v>727.3</v>
      </c>
      <c r="H5">
        <f t="shared" si="2"/>
        <v>0.41362641112406517</v>
      </c>
      <c r="I5">
        <v>35</v>
      </c>
      <c r="J5">
        <f>D5/I5</f>
        <v>0.96285714285714419</v>
      </c>
      <c r="K5">
        <f t="shared" si="0"/>
        <v>20.779999999999998</v>
      </c>
    </row>
    <row r="6" spans="1:11" x14ac:dyDescent="0.25">
      <c r="A6" t="s">
        <v>10</v>
      </c>
      <c r="B6">
        <v>138.70000000000002</v>
      </c>
      <c r="C6">
        <v>127.24999999999999</v>
      </c>
      <c r="D6">
        <f t="shared" si="1"/>
        <v>11.450000000000031</v>
      </c>
      <c r="E6">
        <v>759.2</v>
      </c>
      <c r="F6">
        <v>711.96</v>
      </c>
      <c r="G6">
        <f>E6-F6</f>
        <v>47.240000000000009</v>
      </c>
      <c r="H6">
        <f t="shared" si="2"/>
        <v>6.2223393045310861E-2</v>
      </c>
      <c r="I6">
        <f>[1]Perimbydate!B11-[1]Perimbydate!B2</f>
        <v>42</v>
      </c>
      <c r="J6">
        <f>D6/I6</f>
        <v>0.27261904761904837</v>
      </c>
      <c r="K6">
        <f>G6/I6</f>
        <v>1.1247619047619051</v>
      </c>
    </row>
    <row r="7" spans="1:11" x14ac:dyDescent="0.25">
      <c r="A7" t="s">
        <v>13</v>
      </c>
      <c r="B7">
        <v>151.5</v>
      </c>
      <c r="C7">
        <v>101.4</v>
      </c>
      <c r="D7">
        <f t="shared" si="1"/>
        <v>50.099999999999994</v>
      </c>
      <c r="E7">
        <v>613.5</v>
      </c>
      <c r="F7">
        <v>232.56</v>
      </c>
      <c r="G7">
        <f>E7-F7</f>
        <v>380.94</v>
      </c>
      <c r="H7">
        <f t="shared" si="2"/>
        <v>0.62092909535452323</v>
      </c>
      <c r="I7">
        <v>30</v>
      </c>
      <c r="J7">
        <f>D7/I7</f>
        <v>1.6699999999999997</v>
      </c>
      <c r="K7">
        <f t="shared" si="0"/>
        <v>12.698</v>
      </c>
    </row>
    <row r="8" spans="1:11" x14ac:dyDescent="0.25">
      <c r="A8" t="s">
        <v>7</v>
      </c>
      <c r="B8">
        <f>14.7+3.3+8.5+5.9+6.3+8.1+13.9+6.1+11+10.4+10.5+10.5+6.4+10.3+11.4+8.3</f>
        <v>145.60000000000002</v>
      </c>
      <c r="C8">
        <v>127.5</v>
      </c>
      <c r="D8">
        <f t="shared" si="1"/>
        <v>18.100000000000023</v>
      </c>
      <c r="E8">
        <v>1422</v>
      </c>
      <c r="F8">
        <v>1063.29</v>
      </c>
      <c r="G8">
        <f>E8-F8</f>
        <v>358.71000000000004</v>
      </c>
      <c r="H8">
        <f t="shared" si="2"/>
        <v>0.25225738396624475</v>
      </c>
      <c r="I8">
        <v>39</v>
      </c>
      <c r="J8">
        <f>D8/I8</f>
        <v>0.46410256410256467</v>
      </c>
      <c r="K8">
        <f t="shared" si="0"/>
        <v>9.1976923076923089</v>
      </c>
    </row>
    <row r="9" spans="1:11" x14ac:dyDescent="0.25">
      <c r="A9" t="s">
        <v>12</v>
      </c>
      <c r="B9">
        <v>238.2</v>
      </c>
      <c r="C9">
        <v>226.30000000000004</v>
      </c>
      <c r="D9">
        <f t="shared" si="1"/>
        <v>11.899999999999949</v>
      </c>
      <c r="E9">
        <v>3181.26</v>
      </c>
      <c r="F9">
        <v>2901.84</v>
      </c>
      <c r="G9">
        <f>E9-F9</f>
        <v>279.42000000000007</v>
      </c>
      <c r="H9">
        <f t="shared" si="2"/>
        <v>8.7833122724958052E-2</v>
      </c>
      <c r="I9">
        <v>39</v>
      </c>
      <c r="J9">
        <f>D9/I9</f>
        <v>0.30512820512820382</v>
      </c>
      <c r="K9">
        <f t="shared" si="0"/>
        <v>7.1646153846153862</v>
      </c>
    </row>
    <row r="10" spans="1:11" x14ac:dyDescent="0.25">
      <c r="B10">
        <f>AVERAGE(B2:B9)</f>
        <v>171.18750000000003</v>
      </c>
      <c r="C10">
        <f t="shared" ref="C10:G10" si="3">AVERAGE(C2:C9)</f>
        <v>137.58124999999998</v>
      </c>
      <c r="D10">
        <f t="shared" si="3"/>
        <v>33.606250000000003</v>
      </c>
      <c r="E10">
        <f t="shared" si="3"/>
        <v>1284.31125</v>
      </c>
      <c r="F10">
        <f t="shared" si="3"/>
        <v>869.64249999999993</v>
      </c>
      <c r="G10">
        <f t="shared" si="3"/>
        <v>414.66874999999999</v>
      </c>
    </row>
    <row r="11" spans="1:11" x14ac:dyDescent="0.25">
      <c r="B11">
        <f>_xlfn.STDEV.P(B2:B9)</f>
        <v>69.131693844068337</v>
      </c>
      <c r="C11">
        <f t="shared" ref="C11:G11" si="4">_xlfn.STDEV.P(C2:C9)</f>
        <v>68.15740943534685</v>
      </c>
      <c r="D11">
        <f t="shared" si="4"/>
        <v>36.610589635206637</v>
      </c>
      <c r="E11">
        <f t="shared" si="4"/>
        <v>900.61318806185477</v>
      </c>
      <c r="F11">
        <f t="shared" si="4"/>
        <v>831.83112591664315</v>
      </c>
      <c r="G11">
        <f t="shared" si="4"/>
        <v>394.38000692344627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6DCE-6EA2-45D1-B063-8C0ED36E4488}">
  <dimension ref="A1:J36"/>
  <sheetViews>
    <sheetView topLeftCell="A10" workbookViewId="0">
      <selection activeCell="G36" sqref="G36"/>
    </sheetView>
  </sheetViews>
  <sheetFormatPr defaultRowHeight="15.75" x14ac:dyDescent="0.25"/>
  <cols>
    <col min="3" max="4" width="9.375" bestFit="1" customWidth="1"/>
    <col min="6" max="7" width="9.375" bestFit="1" customWidth="1"/>
  </cols>
  <sheetData>
    <row r="1" spans="1:10" x14ac:dyDescent="0.25">
      <c r="A1" t="s">
        <v>9</v>
      </c>
      <c r="B1" t="s">
        <v>37</v>
      </c>
      <c r="C1" t="s">
        <v>6</v>
      </c>
      <c r="D1" t="s">
        <v>13</v>
      </c>
      <c r="E1" t="s">
        <v>7</v>
      </c>
      <c r="F1" t="s">
        <v>11</v>
      </c>
      <c r="G1" t="s">
        <v>4</v>
      </c>
      <c r="H1" t="s">
        <v>10</v>
      </c>
      <c r="I1" t="s">
        <v>10</v>
      </c>
      <c r="J1" t="s">
        <v>38</v>
      </c>
    </row>
    <row r="2" spans="1:10" x14ac:dyDescent="0.25">
      <c r="A2" s="3">
        <v>43272</v>
      </c>
      <c r="B2" s="3">
        <v>43288</v>
      </c>
      <c r="C2" s="1">
        <v>43265</v>
      </c>
      <c r="D2" s="1">
        <v>43269</v>
      </c>
      <c r="E2" s="3">
        <v>43272</v>
      </c>
      <c r="F2" s="1">
        <v>43267</v>
      </c>
      <c r="G2" s="1">
        <v>43265</v>
      </c>
      <c r="H2" s="3">
        <v>43237</v>
      </c>
      <c r="I2" s="3">
        <v>43299</v>
      </c>
      <c r="J2" s="3">
        <v>43233</v>
      </c>
    </row>
    <row r="3" spans="1:10" x14ac:dyDescent="0.25">
      <c r="A3">
        <v>5.5</v>
      </c>
      <c r="B3">
        <v>3.8</v>
      </c>
      <c r="C3">
        <v>3.15</v>
      </c>
      <c r="D3">
        <v>5.8</v>
      </c>
      <c r="E3">
        <v>7.9</v>
      </c>
      <c r="F3">
        <v>7.4</v>
      </c>
      <c r="G3">
        <v>5</v>
      </c>
      <c r="H3">
        <v>11</v>
      </c>
      <c r="I3">
        <v>11.4</v>
      </c>
      <c r="J3">
        <v>9.3000000000000007</v>
      </c>
    </row>
    <row r="4" spans="1:10" x14ac:dyDescent="0.25">
      <c r="A4">
        <v>11.5</v>
      </c>
      <c r="B4">
        <v>16.5</v>
      </c>
      <c r="C4">
        <v>5.6</v>
      </c>
      <c r="D4">
        <v>5.8</v>
      </c>
      <c r="E4">
        <v>5.5</v>
      </c>
      <c r="F4">
        <v>3.2</v>
      </c>
      <c r="G4">
        <v>9.1999999999999993</v>
      </c>
      <c r="H4">
        <v>5.9</v>
      </c>
      <c r="I4">
        <v>6.6</v>
      </c>
      <c r="J4">
        <v>9.8000000000000007</v>
      </c>
    </row>
    <row r="5" spans="1:10" x14ac:dyDescent="0.25">
      <c r="A5">
        <v>4</v>
      </c>
      <c r="B5">
        <v>11.3</v>
      </c>
      <c r="C5">
        <v>7.2</v>
      </c>
      <c r="D5">
        <v>28.2</v>
      </c>
      <c r="E5">
        <v>6</v>
      </c>
      <c r="F5">
        <v>7.1</v>
      </c>
      <c r="G5">
        <v>7.3</v>
      </c>
      <c r="H5">
        <v>7.2</v>
      </c>
      <c r="I5">
        <v>7.3</v>
      </c>
      <c r="J5">
        <v>8.1999999999999993</v>
      </c>
    </row>
    <row r="6" spans="1:10" x14ac:dyDescent="0.25">
      <c r="A6">
        <v>3.3</v>
      </c>
      <c r="B6">
        <v>14</v>
      </c>
      <c r="C6">
        <v>4.8499999999999996</v>
      </c>
      <c r="D6">
        <v>28.2</v>
      </c>
      <c r="E6">
        <v>8.5</v>
      </c>
      <c r="F6">
        <v>19.899999999999999</v>
      </c>
      <c r="G6">
        <v>5.2</v>
      </c>
      <c r="H6">
        <v>9.9</v>
      </c>
      <c r="I6">
        <v>10.199999999999999</v>
      </c>
      <c r="J6">
        <v>5.3</v>
      </c>
    </row>
    <row r="7" spans="1:10" x14ac:dyDescent="0.25">
      <c r="A7">
        <v>3.1</v>
      </c>
      <c r="B7">
        <v>6.6</v>
      </c>
      <c r="C7">
        <v>8.5</v>
      </c>
      <c r="D7">
        <v>9.1999999999999993</v>
      </c>
      <c r="E7">
        <v>12.9</v>
      </c>
      <c r="F7">
        <v>13.8</v>
      </c>
      <c r="G7">
        <v>3.65</v>
      </c>
      <c r="H7">
        <v>1.8</v>
      </c>
      <c r="I7">
        <v>6.4</v>
      </c>
      <c r="J7">
        <v>5.3</v>
      </c>
    </row>
    <row r="8" spans="1:10" x14ac:dyDescent="0.25">
      <c r="A8">
        <v>3.3</v>
      </c>
      <c r="B8">
        <v>7.7</v>
      </c>
      <c r="C8">
        <v>7.2</v>
      </c>
      <c r="D8">
        <v>9.1999999999999993</v>
      </c>
      <c r="E8">
        <v>5.2</v>
      </c>
      <c r="F8">
        <v>7</v>
      </c>
      <c r="G8">
        <v>3</v>
      </c>
      <c r="H8">
        <v>5.9</v>
      </c>
      <c r="I8">
        <v>6.1</v>
      </c>
      <c r="J8">
        <v>8.1</v>
      </c>
    </row>
    <row r="9" spans="1:10" x14ac:dyDescent="0.25">
      <c r="A9">
        <v>4.5</v>
      </c>
      <c r="B9">
        <v>16.600000000000001</v>
      </c>
      <c r="C9">
        <v>4.5999999999999996</v>
      </c>
      <c r="D9">
        <v>7.5</v>
      </c>
      <c r="E9">
        <v>10.8</v>
      </c>
      <c r="F9">
        <v>5.8</v>
      </c>
      <c r="G9">
        <v>10.1</v>
      </c>
      <c r="H9">
        <v>6</v>
      </c>
      <c r="I9">
        <v>3.3</v>
      </c>
      <c r="J9">
        <v>5.4</v>
      </c>
    </row>
    <row r="10" spans="1:10" x14ac:dyDescent="0.25">
      <c r="A10">
        <v>7.7</v>
      </c>
      <c r="B10">
        <v>41.6</v>
      </c>
      <c r="C10">
        <v>3.1</v>
      </c>
      <c r="D10">
        <v>7.5</v>
      </c>
      <c r="E10">
        <v>9.1</v>
      </c>
      <c r="F10">
        <v>9.3000000000000007</v>
      </c>
      <c r="G10">
        <v>5.35</v>
      </c>
      <c r="H10">
        <v>3.3</v>
      </c>
      <c r="I10">
        <v>8.35</v>
      </c>
      <c r="J10">
        <v>9.4</v>
      </c>
    </row>
    <row r="11" spans="1:10" x14ac:dyDescent="0.25">
      <c r="A11">
        <v>7.6</v>
      </c>
      <c r="B11">
        <v>4.5</v>
      </c>
      <c r="C11">
        <v>1.8</v>
      </c>
      <c r="E11">
        <v>10.7</v>
      </c>
      <c r="F11">
        <v>8.9</v>
      </c>
      <c r="G11">
        <v>6.45</v>
      </c>
      <c r="H11">
        <v>5.8</v>
      </c>
      <c r="I11">
        <v>8.1</v>
      </c>
      <c r="J11">
        <v>2.7</v>
      </c>
    </row>
    <row r="12" spans="1:10" x14ac:dyDescent="0.25">
      <c r="A12">
        <v>6.8</v>
      </c>
      <c r="B12">
        <v>19.3</v>
      </c>
      <c r="E12">
        <v>10.3</v>
      </c>
      <c r="G12">
        <v>2.0499999999999998</v>
      </c>
      <c r="H12">
        <v>5.7</v>
      </c>
      <c r="I12">
        <v>21.3</v>
      </c>
      <c r="J12">
        <v>10.8</v>
      </c>
    </row>
    <row r="13" spans="1:10" x14ac:dyDescent="0.25">
      <c r="A13">
        <v>16.600000000000001</v>
      </c>
      <c r="B13">
        <v>13</v>
      </c>
      <c r="E13">
        <v>5.7</v>
      </c>
      <c r="G13">
        <v>11.05</v>
      </c>
      <c r="H13">
        <v>4.5999999999999996</v>
      </c>
      <c r="I13">
        <v>11.6</v>
      </c>
      <c r="J13">
        <v>8.1</v>
      </c>
    </row>
    <row r="14" spans="1:10" x14ac:dyDescent="0.25">
      <c r="A14">
        <v>11.4</v>
      </c>
      <c r="B14">
        <v>14.8</v>
      </c>
      <c r="E14">
        <v>10.1</v>
      </c>
      <c r="G14">
        <v>6.3</v>
      </c>
      <c r="H14">
        <v>19.3</v>
      </c>
      <c r="I14">
        <v>6.6</v>
      </c>
      <c r="J14">
        <v>8.8000000000000007</v>
      </c>
    </row>
    <row r="15" spans="1:10" x14ac:dyDescent="0.25">
      <c r="A15">
        <v>5</v>
      </c>
      <c r="B15">
        <v>14.4</v>
      </c>
      <c r="E15">
        <v>10.9</v>
      </c>
      <c r="G15">
        <v>3</v>
      </c>
      <c r="H15">
        <v>10.4</v>
      </c>
      <c r="I15">
        <v>6.5</v>
      </c>
      <c r="J15">
        <v>8</v>
      </c>
    </row>
    <row r="16" spans="1:10" x14ac:dyDescent="0.25">
      <c r="A16">
        <v>13.5</v>
      </c>
      <c r="B16">
        <v>6.3</v>
      </c>
      <c r="E16">
        <v>13.9</v>
      </c>
      <c r="G16">
        <v>7.5</v>
      </c>
      <c r="H16">
        <v>10.199999999999999</v>
      </c>
      <c r="I16">
        <v>2.1</v>
      </c>
      <c r="J16">
        <v>11.6</v>
      </c>
    </row>
    <row r="17" spans="1:10" x14ac:dyDescent="0.25">
      <c r="A17">
        <v>12</v>
      </c>
      <c r="B17">
        <v>6.5</v>
      </c>
      <c r="G17">
        <v>2.2999999999999998</v>
      </c>
      <c r="H17">
        <v>5.9</v>
      </c>
      <c r="I17">
        <v>11.4</v>
      </c>
      <c r="J17">
        <v>4.3</v>
      </c>
    </row>
    <row r="18" spans="1:10" x14ac:dyDescent="0.25">
      <c r="A18">
        <v>5.3</v>
      </c>
      <c r="B18">
        <v>8.3000000000000007</v>
      </c>
      <c r="G18">
        <v>12.1</v>
      </c>
      <c r="H18">
        <v>7</v>
      </c>
      <c r="J18">
        <v>11.3</v>
      </c>
    </row>
    <row r="19" spans="1:10" x14ac:dyDescent="0.25">
      <c r="A19">
        <v>12.4</v>
      </c>
      <c r="B19">
        <v>8.6</v>
      </c>
      <c r="G19">
        <v>4.5</v>
      </c>
      <c r="H19">
        <v>6.7</v>
      </c>
      <c r="J19">
        <v>5.2</v>
      </c>
    </row>
    <row r="20" spans="1:10" x14ac:dyDescent="0.25">
      <c r="A20">
        <v>11.2</v>
      </c>
      <c r="B20">
        <v>9.5</v>
      </c>
      <c r="G20">
        <v>11.15</v>
      </c>
      <c r="H20">
        <v>3.2</v>
      </c>
      <c r="J20">
        <v>4.4000000000000004</v>
      </c>
    </row>
    <row r="21" spans="1:10" x14ac:dyDescent="0.25">
      <c r="A21">
        <v>10.7</v>
      </c>
      <c r="B21">
        <v>3</v>
      </c>
      <c r="G21">
        <v>5.4</v>
      </c>
      <c r="H21">
        <v>8.9</v>
      </c>
    </row>
    <row r="22" spans="1:10" x14ac:dyDescent="0.25">
      <c r="A22">
        <v>15.1</v>
      </c>
      <c r="G22">
        <v>4.4000000000000004</v>
      </c>
    </row>
    <row r="23" spans="1:10" x14ac:dyDescent="0.25">
      <c r="A23">
        <v>5.5</v>
      </c>
    </row>
    <row r="24" spans="1:10" x14ac:dyDescent="0.25">
      <c r="A24">
        <v>11.5</v>
      </c>
    </row>
    <row r="25" spans="1:10" x14ac:dyDescent="0.25">
      <c r="A25">
        <v>4</v>
      </c>
    </row>
    <row r="26" spans="1:10" x14ac:dyDescent="0.25">
      <c r="A26">
        <v>3.3</v>
      </c>
    </row>
    <row r="27" spans="1:10" x14ac:dyDescent="0.25">
      <c r="A27">
        <v>3.1</v>
      </c>
    </row>
    <row r="28" spans="1:10" x14ac:dyDescent="0.25">
      <c r="A28">
        <v>3.3</v>
      </c>
    </row>
    <row r="29" spans="1:10" x14ac:dyDescent="0.25">
      <c r="A29">
        <v>4.5</v>
      </c>
    </row>
    <row r="30" spans="1:10" x14ac:dyDescent="0.25">
      <c r="A30">
        <v>7.7</v>
      </c>
    </row>
    <row r="31" spans="1:10" x14ac:dyDescent="0.25">
      <c r="A31">
        <v>7.6</v>
      </c>
    </row>
    <row r="32" spans="1:10" x14ac:dyDescent="0.25">
      <c r="A32">
        <v>18.5</v>
      </c>
    </row>
    <row r="33" spans="1:10" x14ac:dyDescent="0.25">
      <c r="A33">
        <v>3.4</v>
      </c>
    </row>
    <row r="34" spans="1:10" x14ac:dyDescent="0.25">
      <c r="A34">
        <v>18.5</v>
      </c>
    </row>
    <row r="35" spans="1:10" x14ac:dyDescent="0.25">
      <c r="A35">
        <v>3.4</v>
      </c>
    </row>
    <row r="36" spans="1:10" x14ac:dyDescent="0.25">
      <c r="A36">
        <f t="shared" ref="A36:J36" si="0">SUM(A3:A35)</f>
        <v>264.79999999999995</v>
      </c>
      <c r="B36">
        <f t="shared" si="0"/>
        <v>226.30000000000004</v>
      </c>
      <c r="C36">
        <f t="shared" si="0"/>
        <v>46</v>
      </c>
      <c r="D36">
        <f t="shared" si="0"/>
        <v>101.4</v>
      </c>
      <c r="E36">
        <f t="shared" si="0"/>
        <v>127.5</v>
      </c>
      <c r="F36">
        <f t="shared" si="0"/>
        <v>82.4</v>
      </c>
      <c r="G36">
        <f t="shared" si="0"/>
        <v>125</v>
      </c>
      <c r="H36">
        <f t="shared" si="0"/>
        <v>138.70000000000002</v>
      </c>
      <c r="I36">
        <f t="shared" si="0"/>
        <v>127.24999999999999</v>
      </c>
      <c r="J36">
        <f t="shared" si="0"/>
        <v>135.99999999999997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vt:lpstr>
      <vt:lpstr>Datareorganized</vt:lpstr>
      <vt:lpstr>perimeter addition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Melsisa DeSiervo</cp:lastModifiedBy>
  <dcterms:created xsi:type="dcterms:W3CDTF">2018-05-25T19:17:22Z</dcterms:created>
  <dcterms:modified xsi:type="dcterms:W3CDTF">2018-12-18T18:37:12Z</dcterms:modified>
</cp:coreProperties>
</file>