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Github repository\Arctic_mosquito\C-R paper\Data and analysis\3- Biofilm metrics\Old files\"/>
    </mc:Choice>
  </mc:AlternateContent>
  <xr:revisionPtr revIDLastSave="0" documentId="13_ncr:1_{B0F1D7C6-7CF2-4ACC-AF47-9516D0EFB3A2}" xr6:coauthVersionLast="43" xr6:coauthVersionMax="43" xr10:uidLastSave="{00000000-0000-0000-0000-000000000000}"/>
  <bookViews>
    <workbookView xWindow="-120" yWindow="-120" windowWidth="29040" windowHeight="15840" xr2:uid="{006CD54F-4B7C-40B5-B052-F1FB81CE2B1C}"/>
  </bookViews>
  <sheets>
    <sheet name="Data" sheetId="3" r:id="rId1"/>
    <sheet name="pivot" sheetId="5" r:id="rId2"/>
    <sheet name="Sheet4" sheetId="6" r:id="rId3"/>
    <sheet name="Sheet1" sheetId="4" r:id="rId4"/>
  </sheets>
  <calcPr calcId="191029"/>
  <pivotCaches>
    <pivotCache cacheId="3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4" i="6"/>
  <c r="I22" i="3"/>
  <c r="F2" i="3"/>
  <c r="I2" i="3" s="1"/>
  <c r="H2" i="3"/>
  <c r="K2" i="3" s="1"/>
  <c r="G2" i="3"/>
  <c r="J2" i="3" s="1"/>
  <c r="G3" i="3"/>
  <c r="J3" i="3" s="1"/>
  <c r="H3" i="3"/>
  <c r="K3" i="3" s="1"/>
  <c r="G4" i="3"/>
  <c r="J4" i="3" s="1"/>
  <c r="H4" i="3"/>
  <c r="K4" i="3" s="1"/>
  <c r="G5" i="3"/>
  <c r="J5" i="3" s="1"/>
  <c r="H5" i="3"/>
  <c r="K5" i="3" s="1"/>
  <c r="G6" i="3"/>
  <c r="J6" i="3" s="1"/>
  <c r="H6" i="3"/>
  <c r="K6" i="3" s="1"/>
  <c r="G7" i="3"/>
  <c r="J7" i="3" s="1"/>
  <c r="H7" i="3"/>
  <c r="K7" i="3" s="1"/>
  <c r="G8" i="3"/>
  <c r="J8" i="3" s="1"/>
  <c r="H8" i="3"/>
  <c r="K8" i="3" s="1"/>
  <c r="G9" i="3"/>
  <c r="J9" i="3" s="1"/>
  <c r="H9" i="3"/>
  <c r="K9" i="3" s="1"/>
  <c r="G10" i="3"/>
  <c r="H10" i="3"/>
  <c r="K10" i="3" s="1"/>
  <c r="G11" i="3"/>
  <c r="J11" i="3" s="1"/>
  <c r="H11" i="3"/>
  <c r="K11" i="3" s="1"/>
  <c r="G12" i="3"/>
  <c r="J12" i="3" s="1"/>
  <c r="H12" i="3"/>
  <c r="K12" i="3" s="1"/>
  <c r="G13" i="3"/>
  <c r="J13" i="3" s="1"/>
  <c r="H13" i="3"/>
  <c r="K13" i="3" s="1"/>
  <c r="G14" i="3"/>
  <c r="J14" i="3" s="1"/>
  <c r="H14" i="3"/>
  <c r="K14" i="3" s="1"/>
  <c r="G15" i="3"/>
  <c r="J15" i="3" s="1"/>
  <c r="H15" i="3"/>
  <c r="K15" i="3" s="1"/>
  <c r="G16" i="3"/>
  <c r="J16" i="3" s="1"/>
  <c r="H16" i="3"/>
  <c r="K16" i="3" s="1"/>
  <c r="G17" i="3"/>
  <c r="J17" i="3" s="1"/>
  <c r="H17" i="3"/>
  <c r="K17" i="3" s="1"/>
  <c r="G18" i="3"/>
  <c r="J18" i="3" s="1"/>
  <c r="H18" i="3"/>
  <c r="K18" i="3" s="1"/>
  <c r="G19" i="3"/>
  <c r="J19" i="3" s="1"/>
  <c r="H19" i="3"/>
  <c r="K19" i="3" s="1"/>
  <c r="G20" i="3"/>
  <c r="J20" i="3" s="1"/>
  <c r="H20" i="3"/>
  <c r="K20" i="3" s="1"/>
  <c r="G21" i="3"/>
  <c r="J21" i="3" s="1"/>
  <c r="H21" i="3"/>
  <c r="K21" i="3" s="1"/>
  <c r="G22" i="3"/>
  <c r="J22" i="3" s="1"/>
  <c r="H22" i="3"/>
  <c r="K22" i="3" s="1"/>
  <c r="G23" i="3"/>
  <c r="J23" i="3" s="1"/>
  <c r="H23" i="3"/>
  <c r="K23" i="3" s="1"/>
  <c r="G24" i="3"/>
  <c r="J24" i="3" s="1"/>
  <c r="H24" i="3"/>
  <c r="K24" i="3" s="1"/>
  <c r="G25" i="3"/>
  <c r="J25" i="3" s="1"/>
  <c r="H25" i="3"/>
  <c r="K25" i="3" s="1"/>
  <c r="F3" i="3"/>
  <c r="I3" i="3" s="1"/>
  <c r="F4" i="3"/>
  <c r="F5" i="3"/>
  <c r="F6" i="3"/>
  <c r="F7" i="3"/>
  <c r="I7" i="3" s="1"/>
  <c r="F9" i="3"/>
  <c r="I9" i="3" s="1"/>
  <c r="F10" i="3"/>
  <c r="F11" i="3"/>
  <c r="F12" i="3"/>
  <c r="I12" i="3" s="1"/>
  <c r="F14" i="3"/>
  <c r="I14" i="3" s="1"/>
  <c r="F15" i="3"/>
  <c r="F16" i="3"/>
  <c r="I16" i="3" s="1"/>
  <c r="F17" i="3"/>
  <c r="I17" i="3" s="1"/>
  <c r="F18" i="3"/>
  <c r="I18" i="3" s="1"/>
  <c r="F19" i="3"/>
  <c r="F20" i="3"/>
  <c r="F21" i="3"/>
  <c r="I21" i="3" s="1"/>
  <c r="F22" i="3"/>
  <c r="F23" i="3"/>
  <c r="F24" i="3"/>
  <c r="F25" i="3"/>
  <c r="I25" i="3" s="1"/>
  <c r="I6" i="3" l="1"/>
  <c r="I5" i="3"/>
  <c r="I24" i="3"/>
  <c r="I20" i="3"/>
  <c r="I11" i="3"/>
  <c r="I4" i="3"/>
  <c r="I23" i="3"/>
  <c r="I19" i="3"/>
  <c r="I15" i="3"/>
  <c r="I1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R8" i="3" l="1"/>
  <c r="R13" i="3"/>
  <c r="R3" i="3"/>
  <c r="R4" i="3"/>
  <c r="R6" i="3"/>
  <c r="R5" i="3"/>
  <c r="R7" i="3"/>
  <c r="R9" i="3"/>
  <c r="R11" i="3"/>
  <c r="R12" i="3"/>
  <c r="R14" i="3"/>
  <c r="R15" i="3"/>
  <c r="R16" i="3"/>
  <c r="R20" i="3"/>
  <c r="R21" i="3"/>
  <c r="R22" i="3"/>
  <c r="R18" i="3"/>
  <c r="R17" i="3"/>
  <c r="R19" i="3"/>
  <c r="R23" i="3"/>
  <c r="R24" i="3"/>
  <c r="R25" i="3"/>
  <c r="R2" i="3"/>
  <c r="Q3" i="3"/>
  <c r="Q4" i="3"/>
  <c r="Q6" i="3"/>
  <c r="Q5" i="3"/>
  <c r="Q7" i="3"/>
  <c r="Q8" i="3"/>
  <c r="Q9" i="3"/>
  <c r="Q10" i="3"/>
  <c r="Q11" i="3"/>
  <c r="Q12" i="3"/>
  <c r="Q13" i="3"/>
  <c r="Q14" i="3"/>
  <c r="Q15" i="3"/>
  <c r="Q16" i="3"/>
  <c r="Q20" i="3"/>
  <c r="Q21" i="3"/>
  <c r="Q22" i="3"/>
  <c r="Q18" i="3"/>
  <c r="Q17" i="3"/>
  <c r="Q19" i="3"/>
  <c r="Q23" i="3"/>
  <c r="Q24" i="3"/>
  <c r="Q25" i="3"/>
  <c r="Q2" i="3"/>
  <c r="P3" i="3"/>
  <c r="P4" i="3"/>
  <c r="P6" i="3"/>
  <c r="P5" i="3"/>
  <c r="P7" i="3"/>
  <c r="P8" i="3"/>
  <c r="P9" i="3"/>
  <c r="P10" i="3"/>
  <c r="P11" i="3"/>
  <c r="P12" i="3"/>
  <c r="P13" i="3"/>
  <c r="P14" i="3"/>
  <c r="P15" i="3"/>
  <c r="P16" i="3"/>
  <c r="P20" i="3"/>
  <c r="P21" i="3"/>
  <c r="P22" i="3"/>
  <c r="P18" i="3"/>
  <c r="P17" i="3"/>
  <c r="P19" i="3"/>
  <c r="P23" i="3"/>
  <c r="P24" i="3"/>
  <c r="P25" i="3"/>
  <c r="P2" i="3"/>
  <c r="S22" i="3" l="1"/>
  <c r="T22" i="3"/>
  <c r="U22" i="3" s="1"/>
  <c r="V22" i="3"/>
  <c r="V7" i="3"/>
  <c r="T7" i="3"/>
  <c r="U7" i="3" s="1"/>
  <c r="S7" i="3"/>
  <c r="S2" i="3"/>
  <c r="T2" i="3"/>
  <c r="U2" i="3" s="1"/>
  <c r="V2" i="3"/>
  <c r="S19" i="3"/>
  <c r="T19" i="3"/>
  <c r="U19" i="3" s="1"/>
  <c r="V19" i="3"/>
  <c r="S21" i="3"/>
  <c r="T21" i="3"/>
  <c r="U21" i="3" s="1"/>
  <c r="V21" i="3"/>
  <c r="S14" i="3"/>
  <c r="T14" i="3"/>
  <c r="U14" i="3" s="1"/>
  <c r="V14" i="3"/>
  <c r="S10" i="3"/>
  <c r="V10" i="3"/>
  <c r="T10" i="3"/>
  <c r="U10" i="3" s="1"/>
  <c r="S5" i="3"/>
  <c r="T5" i="3"/>
  <c r="U5" i="3" s="1"/>
  <c r="V5" i="3"/>
  <c r="S23" i="3"/>
  <c r="T23" i="3"/>
  <c r="U23" i="3" s="1"/>
  <c r="V23" i="3"/>
  <c r="S15" i="3"/>
  <c r="T15" i="3"/>
  <c r="U15" i="3" s="1"/>
  <c r="V15" i="3"/>
  <c r="S3" i="3"/>
  <c r="T3" i="3"/>
  <c r="U3" i="3" s="1"/>
  <c r="V3" i="3"/>
  <c r="S25" i="3"/>
  <c r="V25" i="3"/>
  <c r="T25" i="3"/>
  <c r="U25" i="3" s="1"/>
  <c r="S17" i="3"/>
  <c r="V17" i="3"/>
  <c r="T17" i="3"/>
  <c r="U17" i="3" s="1"/>
  <c r="S20" i="3"/>
  <c r="T20" i="3"/>
  <c r="U20" i="3" s="1"/>
  <c r="V20" i="3"/>
  <c r="S9" i="3"/>
  <c r="V9" i="3"/>
  <c r="T9" i="3"/>
  <c r="U9" i="3" s="1"/>
  <c r="S6" i="3"/>
  <c r="T6" i="3"/>
  <c r="U6" i="3" s="1"/>
  <c r="V6" i="3"/>
  <c r="S11" i="3"/>
  <c r="T11" i="3"/>
  <c r="U11" i="3" s="1"/>
  <c r="V11" i="3"/>
  <c r="S24" i="3"/>
  <c r="T24" i="3"/>
  <c r="U24" i="3" s="1"/>
  <c r="V24" i="3"/>
  <c r="S18" i="3"/>
  <c r="V18" i="3"/>
  <c r="T18" i="3"/>
  <c r="U18" i="3" s="1"/>
  <c r="S16" i="3"/>
  <c r="V16" i="3"/>
  <c r="T16" i="3"/>
  <c r="U16" i="3" s="1"/>
  <c r="S12" i="3"/>
  <c r="T12" i="3"/>
  <c r="U12" i="3" s="1"/>
  <c r="V12" i="3"/>
  <c r="S4" i="3"/>
  <c r="T4" i="3"/>
  <c r="U4" i="3" s="1"/>
  <c r="V4" i="3"/>
</calcChain>
</file>

<file path=xl/sharedStrings.xml><?xml version="1.0" encoding="utf-8"?>
<sst xmlns="http://schemas.openxmlformats.org/spreadsheetml/2006/main" count="111" uniqueCount="53">
  <si>
    <t>Pond</t>
  </si>
  <si>
    <t>SS</t>
  </si>
  <si>
    <t>DateEstablished</t>
  </si>
  <si>
    <t>DateTreatment</t>
  </si>
  <si>
    <t>Dateharvest</t>
  </si>
  <si>
    <t>East</t>
  </si>
  <si>
    <t>S</t>
  </si>
  <si>
    <t>NW</t>
  </si>
  <si>
    <t>N</t>
  </si>
  <si>
    <t>Golf</t>
  </si>
  <si>
    <t>Center</t>
  </si>
  <si>
    <t>Ice</t>
  </si>
  <si>
    <t>NoOil</t>
  </si>
  <si>
    <t>NE</t>
  </si>
  <si>
    <t>SW</t>
  </si>
  <si>
    <t>Oil</t>
  </si>
  <si>
    <t>West</t>
  </si>
  <si>
    <t>Vulgaris</t>
  </si>
  <si>
    <t>Waterfall</t>
  </si>
  <si>
    <t>DaysPre</t>
  </si>
  <si>
    <t>DaysTreatment</t>
  </si>
  <si>
    <t>Vulgaris small</t>
  </si>
  <si>
    <t>SE</t>
  </si>
  <si>
    <t>Grazingpressure</t>
  </si>
  <si>
    <t>Datemiddle</t>
  </si>
  <si>
    <t>Row Labels</t>
  </si>
  <si>
    <t>Grand Total</t>
  </si>
  <si>
    <t>Average of Grazingpressure</t>
  </si>
  <si>
    <t>BiofilmProd_360</t>
  </si>
  <si>
    <t>Biofilm productivity mg C m/day</t>
  </si>
  <si>
    <t>g C/ m / day</t>
  </si>
  <si>
    <t>Pre_360cm</t>
  </si>
  <si>
    <t>No cage_360cm</t>
  </si>
  <si>
    <t>Cage_360cm</t>
  </si>
  <si>
    <t>Pre_1m</t>
  </si>
  <si>
    <t>No cage_1m</t>
  </si>
  <si>
    <t>Cage_1m</t>
  </si>
  <si>
    <t>Pre_1cm</t>
  </si>
  <si>
    <t>No cage_1cm</t>
  </si>
  <si>
    <t>Cage_1cm</t>
  </si>
  <si>
    <t>mg C/cm/day</t>
  </si>
  <si>
    <t>Average of BiofilmProd_360</t>
  </si>
  <si>
    <t>Average of Biofilm productivity mg C m/day</t>
  </si>
  <si>
    <t>Average of g C/ m / day</t>
  </si>
  <si>
    <t>Average of mg C/cm/day</t>
  </si>
  <si>
    <r>
      <t>mg C ·  360cm</t>
    </r>
    <r>
      <rPr>
        <vertAlign val="superscript"/>
        <sz val="9"/>
        <rFont val="Times New Roman"/>
        <family val="1"/>
      </rPr>
      <t xml:space="preserve">-2 </t>
    </r>
    <r>
      <rPr>
        <sz val="9"/>
        <rFont val="Times New Roman"/>
        <family val="1"/>
      </rPr>
      <t>·</t>
    </r>
    <r>
      <rPr>
        <vertAlign val="superscript"/>
        <sz val="9"/>
        <rFont val="Times New Roman"/>
        <family val="1"/>
      </rPr>
      <t xml:space="preserve"> </t>
    </r>
    <r>
      <rPr>
        <sz val="9"/>
        <rFont val="Times New Roman"/>
        <family val="1"/>
      </rPr>
      <t>day</t>
    </r>
    <r>
      <rPr>
        <vertAlign val="superscript"/>
        <sz val="9"/>
        <rFont val="Times New Roman"/>
        <family val="1"/>
      </rPr>
      <t>-1</t>
    </r>
  </si>
  <si>
    <r>
      <t>mg C ·  m</t>
    </r>
    <r>
      <rPr>
        <vertAlign val="superscript"/>
        <sz val="9"/>
        <rFont val="Times New Roman"/>
        <family val="1"/>
      </rPr>
      <t xml:space="preserve">-2 </t>
    </r>
    <r>
      <rPr>
        <sz val="9"/>
        <rFont val="Times New Roman"/>
        <family val="1"/>
      </rPr>
      <t>·</t>
    </r>
    <r>
      <rPr>
        <vertAlign val="superscript"/>
        <sz val="9"/>
        <rFont val="Times New Roman"/>
        <family val="1"/>
      </rPr>
      <t xml:space="preserve"> </t>
    </r>
    <r>
      <rPr>
        <sz val="9"/>
        <rFont val="Times New Roman"/>
        <family val="1"/>
      </rPr>
      <t>day</t>
    </r>
    <r>
      <rPr>
        <vertAlign val="superscript"/>
        <sz val="9"/>
        <rFont val="Times New Roman"/>
        <family val="1"/>
      </rPr>
      <t>-1</t>
    </r>
  </si>
  <si>
    <r>
      <t>g C ·  m</t>
    </r>
    <r>
      <rPr>
        <vertAlign val="superscript"/>
        <sz val="9"/>
        <rFont val="Times New Roman"/>
        <family val="1"/>
      </rPr>
      <t xml:space="preserve">-2 </t>
    </r>
    <r>
      <rPr>
        <sz val="9"/>
        <rFont val="Times New Roman"/>
        <family val="1"/>
      </rPr>
      <t>·</t>
    </r>
    <r>
      <rPr>
        <vertAlign val="superscript"/>
        <sz val="9"/>
        <rFont val="Times New Roman"/>
        <family val="1"/>
      </rPr>
      <t xml:space="preserve"> </t>
    </r>
    <r>
      <rPr>
        <sz val="9"/>
        <rFont val="Times New Roman"/>
        <family val="1"/>
      </rPr>
      <t>day</t>
    </r>
    <r>
      <rPr>
        <vertAlign val="superscript"/>
        <sz val="9"/>
        <rFont val="Times New Roman"/>
        <family val="1"/>
      </rPr>
      <t>-1</t>
    </r>
  </si>
  <si>
    <t>Biofilm productivity</t>
  </si>
  <si>
    <r>
      <t>mg C ·  cm</t>
    </r>
    <r>
      <rPr>
        <vertAlign val="superscript"/>
        <sz val="9"/>
        <rFont val="Times New Roman"/>
        <family val="1"/>
      </rPr>
      <t xml:space="preserve">-2 </t>
    </r>
    <r>
      <rPr>
        <sz val="9"/>
        <rFont val="Times New Roman"/>
        <family val="1"/>
      </rPr>
      <t>·</t>
    </r>
    <r>
      <rPr>
        <vertAlign val="superscript"/>
        <sz val="9"/>
        <rFont val="Times New Roman"/>
        <family val="1"/>
      </rPr>
      <t xml:space="preserve"> </t>
    </r>
    <r>
      <rPr>
        <sz val="9"/>
        <rFont val="Times New Roman"/>
        <family val="1"/>
      </rPr>
      <t>day</t>
    </r>
    <r>
      <rPr>
        <vertAlign val="superscript"/>
        <sz val="9"/>
        <rFont val="Times New Roman"/>
        <family val="1"/>
      </rPr>
      <t>-1</t>
    </r>
  </si>
  <si>
    <r>
      <t>μg C ·  cm</t>
    </r>
    <r>
      <rPr>
        <vertAlign val="superscript"/>
        <sz val="9"/>
        <rFont val="Times New Roman"/>
        <family val="1"/>
      </rPr>
      <t xml:space="preserve">-2 </t>
    </r>
    <r>
      <rPr>
        <sz val="9"/>
        <rFont val="Times New Roman"/>
        <family val="1"/>
      </rPr>
      <t>·</t>
    </r>
    <r>
      <rPr>
        <vertAlign val="superscript"/>
        <sz val="9"/>
        <rFont val="Times New Roman"/>
        <family val="1"/>
      </rPr>
      <t xml:space="preserve"> </t>
    </r>
    <r>
      <rPr>
        <sz val="9"/>
        <rFont val="Times New Roman"/>
        <family val="1"/>
      </rPr>
      <t>day</t>
    </r>
    <r>
      <rPr>
        <vertAlign val="superscript"/>
        <sz val="9"/>
        <rFont val="Times New Roman"/>
        <family val="1"/>
      </rPr>
      <t>-1</t>
    </r>
  </si>
  <si>
    <t>Old units</t>
  </si>
  <si>
    <t>New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</si>
</sst>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5" formatCode="0.0000"/>
    <numFmt numFmtId="176" formatCode="0.000"/>
    <numFmt numFmtId="17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75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2" fontId="0" fillId="0" borderId="1" xfId="0" applyNumberFormat="1" applyBorder="1"/>
    <xf numFmtId="177" fontId="0" fillId="0" borderId="1" xfId="0" applyNumberFormat="1" applyBorder="1"/>
    <xf numFmtId="176" fontId="0" fillId="0" borderId="1" xfId="0" applyNumberFormat="1" applyBorder="1"/>
    <xf numFmtId="17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16.572963310187" createdVersion="6" refreshedVersion="6" minRefreshableVersion="3" recordCount="24" xr:uid="{AC77422C-8241-4CE8-8188-5F6500C4DA9E}">
  <cacheSource type="worksheet">
    <worksheetSource ref="A1:S25" sheet="Data"/>
  </cacheSource>
  <cacheFields count="13">
    <cacheField name="Pond" numFmtId="0">
      <sharedItems count="8">
        <s v="East"/>
        <s v="Golf"/>
        <s v="Ice"/>
        <s v="NoOil"/>
        <s v="Oil"/>
        <s v="Vulgaris"/>
        <s v="Vulgaris small"/>
        <s v="Waterfall"/>
      </sharedItems>
    </cacheField>
    <cacheField name="SS" numFmtId="0">
      <sharedItems/>
    </cacheField>
    <cacheField name="Pre" numFmtId="0">
      <sharedItems containsString="0" containsBlank="1" containsNumber="1" minValue="2.7000000000000171" maxValue="16.740000000000009"/>
    </cacheField>
    <cacheField name="No cage" numFmtId="0">
      <sharedItems containsString="0" containsBlank="1" containsNumber="1" minValue="2.9399999999999977" maxValue="46.620000000000005"/>
    </cacheField>
    <cacheField name="Cage" numFmtId="0">
      <sharedItems containsSemiMixedTypes="0" containsString="0" containsNumber="1" minValue="4.8750000000000071" maxValue="54.839999999999975"/>
    </cacheField>
    <cacheField name="DateEstablished" numFmtId="14">
      <sharedItems containsSemiMixedTypes="0" containsNonDate="0" containsDate="1" containsString="0" minDate="2018-05-09T00:00:00" maxDate="2018-05-21T00:00:00"/>
    </cacheField>
    <cacheField name="DateTreatment" numFmtId="14">
      <sharedItems containsSemiMixedTypes="0" containsNonDate="0" containsDate="1" containsString="0" minDate="2018-05-19T00:00:00" maxDate="2018-06-05T00:00:00"/>
    </cacheField>
    <cacheField name="Dateharvest" numFmtId="14">
      <sharedItems containsSemiMixedTypes="0" containsNonDate="0" containsDate="1" containsString="0" minDate="2018-06-14T00:00:00" maxDate="2018-06-27T00:00:00"/>
    </cacheField>
    <cacheField name="Datemiddle" numFmtId="14">
      <sharedItems containsSemiMixedTypes="0" containsNonDate="0" containsDate="1" containsString="0" minDate="2018-06-01T00:00:00" maxDate="2018-06-15T00:00:00"/>
    </cacheField>
    <cacheField name="DaysPre" numFmtId="0">
      <sharedItems containsSemiMixedTypes="0" containsString="0" containsNumber="1" containsInteger="1" minValue="10" maxValue="15"/>
    </cacheField>
    <cacheField name="DaysTreatment" numFmtId="0">
      <sharedItems containsSemiMixedTypes="0" containsString="0" containsNumber="1" containsInteger="1" minValue="16" maxValue="26"/>
    </cacheField>
    <cacheField name="Grazingpressure" numFmtId="0">
      <sharedItems containsString="0" containsBlank="1" containsNumber="1" minValue="-15.720000000000027" maxValue="37.157499999999949"/>
    </cacheField>
    <cacheField name="BiofilmProd" numFmtId="0">
      <sharedItems containsString="0" containsBlank="1" containsNumber="1" minValue="-0.40152777777777732" maxValue="2.269999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87.589457870374" createdVersion="6" refreshedVersion="6" minRefreshableVersion="3" recordCount="24" xr:uid="{3654CF30-4D6D-464B-BA38-72482B442192}">
  <cacheSource type="worksheet">
    <worksheetSource ref="A1:V25" sheet="Data"/>
  </cacheSource>
  <cacheFields count="22">
    <cacheField name="Pond" numFmtId="0">
      <sharedItems count="8">
        <s v="East"/>
        <s v="Golf"/>
        <s v="Ice"/>
        <s v="NoOil"/>
        <s v="Oil"/>
        <s v="Vulgaris"/>
        <s v="Vulgaris small"/>
        <s v="Waterfall"/>
      </sharedItems>
    </cacheField>
    <cacheField name="SS" numFmtId="0">
      <sharedItems/>
    </cacheField>
    <cacheField name="Pre_360cm" numFmtId="0">
      <sharedItems containsString="0" containsBlank="1" containsNumber="1" minValue="2.7000000000000171" maxValue="16.740000000000009"/>
    </cacheField>
    <cacheField name="No cage_360cm" numFmtId="0">
      <sharedItems containsString="0" containsBlank="1" containsNumber="1" minValue="2.9399999999999977" maxValue="46.620000000000005"/>
    </cacheField>
    <cacheField name="Cage_360cm" numFmtId="0">
      <sharedItems containsSemiMixedTypes="0" containsString="0" containsNumber="1" minValue="4.8750000000000071" maxValue="54.839999999999975"/>
    </cacheField>
    <cacheField name="Pre_1m" numFmtId="0">
      <sharedItems containsString="0" containsBlank="1" containsNumber="1" minValue="75.000000000000469" maxValue="465.00000000000028"/>
    </cacheField>
    <cacheField name="No cage_1m" numFmtId="0">
      <sharedItems containsSemiMixedTypes="0" containsString="0" containsNumber="1" minValue="0" maxValue="1295"/>
    </cacheField>
    <cacheField name="Cage_1m" numFmtId="0">
      <sharedItems containsSemiMixedTypes="0" containsString="0" containsNumber="1" minValue="135.41666666666686" maxValue="1523.3333333333326"/>
    </cacheField>
    <cacheField name="Pre_1cm" numFmtId="0">
      <sharedItems containsString="0" containsBlank="1" containsNumber="1" minValue="7.5000000000000474E-3" maxValue="4.6500000000000027E-2"/>
    </cacheField>
    <cacheField name="No cage_1cm" numFmtId="0">
      <sharedItems containsString="0" containsBlank="1" containsNumber="1" minValue="8.1666666666666606E-3" maxValue="0.1295"/>
    </cacheField>
    <cacheField name="Cage_1cm" numFmtId="0">
      <sharedItems containsSemiMixedTypes="0" containsString="0" containsNumber="1" minValue="1.3541666666666686E-2" maxValue="0.15233333333333327"/>
    </cacheField>
    <cacheField name="DateEstablished" numFmtId="14">
      <sharedItems containsSemiMixedTypes="0" containsNonDate="0" containsDate="1" containsString="0" minDate="2018-05-09T00:00:00" maxDate="2018-05-21T00:00:00"/>
    </cacheField>
    <cacheField name="DateTreatment" numFmtId="14">
      <sharedItems containsSemiMixedTypes="0" containsNonDate="0" containsDate="1" containsString="0" minDate="2018-05-19T00:00:00" maxDate="2018-06-05T00:00:00"/>
    </cacheField>
    <cacheField name="Dateharvest" numFmtId="14">
      <sharedItems containsSemiMixedTypes="0" containsNonDate="0" containsDate="1" containsString="0" minDate="2018-06-14T00:00:00" maxDate="2018-06-27T00:00:00"/>
    </cacheField>
    <cacheField name="Datemiddle" numFmtId="14">
      <sharedItems containsSemiMixedTypes="0" containsNonDate="0" containsDate="1" containsString="0" minDate="1900-01-01T00:00:00" maxDate="2018-06-15T00:00:00"/>
    </cacheField>
    <cacheField name="DaysPre" numFmtId="0">
      <sharedItems containsSemiMixedTypes="0" containsString="0" containsNumber="1" containsInteger="1" minValue="10" maxValue="15"/>
    </cacheField>
    <cacheField name="DaysTreatment" numFmtId="0">
      <sharedItems containsSemiMixedTypes="0" containsString="0" containsNumber="1" containsInteger="1" minValue="16" maxValue="26"/>
    </cacheField>
    <cacheField name="Grazingpressure" numFmtId="0">
      <sharedItems containsString="0" containsBlank="1" containsNumber="1" minValue="-15.720000000000027" maxValue="37.157499999999949"/>
    </cacheField>
    <cacheField name="BiofilmProd_360" numFmtId="0">
      <sharedItems containsString="0" containsBlank="1" containsNumber="1" minValue="-0.40152777777777732" maxValue="2.2699999999999987"/>
    </cacheField>
    <cacheField name="Biofilm productivity mg C m/day" numFmtId="0">
      <sharedItems containsString="0" containsBlank="1" containsNumber="1" minValue="-11.153549382716038" maxValue="63.055555555555522"/>
    </cacheField>
    <cacheField name="g C/ m / day" numFmtId="0">
      <sharedItems containsString="0" containsBlank="1" containsNumber="1" minValue="-1.1153549382716038E-2" maxValue="6.3055555555555517E-2"/>
    </cacheField>
    <cacheField name="mg C/cm/day" numFmtId="0">
      <sharedItems containsString="0" containsBlank="1" containsNumber="1" minValue="-1.1153549382716037E-3" maxValue="6.305555555555552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N"/>
    <n v="10.009999999999991"/>
    <n v="16.940000000000055"/>
    <n v="21.379999999999995"/>
    <d v="2018-05-17T00:00:00"/>
    <d v="2018-06-01T00:00:00"/>
    <d v="2018-06-26T00:00:00"/>
    <d v="2018-06-13T12:00:00"/>
    <n v="15"/>
    <n v="25"/>
    <n v="4.4399999999999409"/>
    <n v="0.4548000000000002"/>
  </r>
  <r>
    <x v="0"/>
    <s v="NW"/>
    <n v="5.0400000000000205"/>
    <n v="8.6800000000000068"/>
    <n v="18.339999999999975"/>
    <d v="2018-05-17T00:00:00"/>
    <d v="2018-06-01T00:00:00"/>
    <d v="2018-06-26T00:00:00"/>
    <d v="2018-06-13T12:00:00"/>
    <n v="15"/>
    <n v="25"/>
    <n v="9.6599999999999682"/>
    <n v="0.53199999999999814"/>
  </r>
  <r>
    <x v="0"/>
    <s v="SW"/>
    <n v="13.330000000000013"/>
    <n v="9.2374999999999829"/>
    <n v="26.720000000000027"/>
    <d v="2018-05-17T00:00:00"/>
    <d v="2018-06-01T00:00:00"/>
    <d v="2018-06-26T00:00:00"/>
    <d v="2018-06-13T12:00:00"/>
    <n v="15"/>
    <n v="25"/>
    <n v="17.482500000000044"/>
    <n v="0.53560000000000063"/>
  </r>
  <r>
    <x v="1"/>
    <s v="NE"/>
    <n v="2.9399999999999977"/>
    <n v="22.279999999999973"/>
    <n v="16.539999999999964"/>
    <d v="2018-05-19T00:00:00"/>
    <d v="2018-06-02T00:00:00"/>
    <d v="2018-06-18T00:00:00"/>
    <d v="2018-06-10T00:00:00"/>
    <n v="14"/>
    <n v="16"/>
    <n v="-5.7400000000000091"/>
    <n v="0.84999999999999787"/>
  </r>
  <r>
    <x v="1"/>
    <s v="NW"/>
    <n v="12.590000000000003"/>
    <n v="3.7124999999999986"/>
    <n v="9.8799999999999955"/>
    <d v="2018-05-19T00:00:00"/>
    <d v="2018-06-02T00:00:00"/>
    <d v="2018-06-18T00:00:00"/>
    <d v="2018-06-10T00:00:00"/>
    <n v="14"/>
    <n v="16"/>
    <n v="6.1674999999999969"/>
    <n v="-0.1693750000000005"/>
  </r>
  <r>
    <x v="1"/>
    <s v="SW"/>
    <n v="6.2399999999999523"/>
    <n v="4.4800000000000182"/>
    <n v="14.980000000000018"/>
    <d v="2018-05-19T00:00:00"/>
    <d v="2018-06-02T00:00:00"/>
    <d v="2018-06-18T00:00:00"/>
    <d v="2018-06-10T00:00:00"/>
    <n v="14"/>
    <n v="16"/>
    <n v="10.5"/>
    <n v="0.54625000000000412"/>
  </r>
  <r>
    <x v="2"/>
    <s v="East"/>
    <m/>
    <n v="11.000000000000014"/>
    <n v="11.139999999999986"/>
    <d v="2018-05-20T00:00:00"/>
    <d v="2018-06-04T00:00:00"/>
    <d v="2018-06-21T00:00:00"/>
    <d v="2018-06-12T12:00:00"/>
    <n v="15"/>
    <n v="17"/>
    <n v="0.13999999999997215"/>
    <m/>
  </r>
  <r>
    <x v="2"/>
    <s v="N"/>
    <n v="3.8799999999999955"/>
    <n v="7.4749999999999872"/>
    <n v="4.8750000000000071"/>
    <d v="2018-05-20T00:00:00"/>
    <d v="2018-06-04T00:00:00"/>
    <d v="2018-06-21T00:00:00"/>
    <d v="2018-06-12T12:00:00"/>
    <n v="15"/>
    <n v="17"/>
    <n v="-2.5999999999999801"/>
    <n v="5.8529411764706565E-2"/>
  </r>
  <r>
    <x v="2"/>
    <s v="S"/>
    <n v="8.0799999999999841"/>
    <m/>
    <n v="33.139999999999986"/>
    <d v="2018-05-20T00:00:00"/>
    <d v="2018-06-04T00:00:00"/>
    <d v="2018-06-21T00:00:00"/>
    <d v="2018-06-12T12:00:00"/>
    <n v="15"/>
    <n v="17"/>
    <m/>
    <n v="1.4741176470588238"/>
  </r>
  <r>
    <x v="3"/>
    <s v="NE"/>
    <n v="3.4300000000000068"/>
    <n v="5.6374999999999886"/>
    <n v="5.2749999999999986"/>
    <d v="2018-05-15T00:00:00"/>
    <d v="2018-05-27T00:00:00"/>
    <d v="2018-06-14T00:00:00"/>
    <d v="2018-06-05T00:00:00"/>
    <n v="12"/>
    <n v="18"/>
    <n v="-0.36249999999999005"/>
    <n v="0.10249999999999954"/>
  </r>
  <r>
    <x v="3"/>
    <s v="NW"/>
    <n v="16.740000000000009"/>
    <n v="7.6100000000000136"/>
    <n v="9.5125000000000171"/>
    <d v="2018-05-15T00:00:00"/>
    <d v="2018-05-27T00:00:00"/>
    <d v="2018-06-14T00:00:00"/>
    <d v="2018-06-05T00:00:00"/>
    <n v="12"/>
    <n v="18"/>
    <n v="1.9025000000000034"/>
    <n v="-0.40152777777777732"/>
  </r>
  <r>
    <x v="3"/>
    <s v="SW"/>
    <m/>
    <n v="5.8874999999999744"/>
    <n v="16.049999999999969"/>
    <d v="2018-05-15T00:00:00"/>
    <d v="2018-05-27T00:00:00"/>
    <d v="2018-06-14T00:00:00"/>
    <d v="2018-06-05T00:00:00"/>
    <n v="12"/>
    <n v="18"/>
    <n v="10.162499999999994"/>
    <m/>
  </r>
  <r>
    <x v="4"/>
    <s v="Center"/>
    <n v="11.738888888888924"/>
    <n v="5.7199999999999989"/>
    <n v="10.062499999999979"/>
    <d v="2018-05-09T00:00:00"/>
    <d v="2018-05-19T00:00:00"/>
    <d v="2018-06-14T00:00:00"/>
    <d v="2018-06-01T00:00:00"/>
    <n v="10"/>
    <n v="26"/>
    <n v="4.3424999999999798"/>
    <n v="-6.4476495726497912E-2"/>
  </r>
  <r>
    <x v="4"/>
    <s v="East"/>
    <n v="4.3499999999999943"/>
    <n v="3.9300000000000068"/>
    <n v="8.3900000000000148"/>
    <d v="2018-05-09T00:00:00"/>
    <d v="2018-05-19T00:00:00"/>
    <d v="2018-06-14T00:00:00"/>
    <d v="2018-06-01T00:00:00"/>
    <n v="10"/>
    <n v="26"/>
    <n v="4.460000000000008"/>
    <n v="0.15538461538461618"/>
  </r>
  <r>
    <x v="4"/>
    <s v="West"/>
    <n v="4.4000000000000057"/>
    <n v="2.9399999999999977"/>
    <n v="14.962499999999999"/>
    <d v="2018-05-09T00:00:00"/>
    <d v="2018-05-19T00:00:00"/>
    <d v="2018-06-14T00:00:00"/>
    <d v="2018-06-01T00:00:00"/>
    <n v="10"/>
    <n v="26"/>
    <n v="12.022500000000001"/>
    <n v="0.40624999999999972"/>
  </r>
  <r>
    <x v="5"/>
    <s v="NE"/>
    <n v="10.762500000000017"/>
    <n v="15.579999999999984"/>
    <n v="46.920000000000016"/>
    <d v="2018-05-17T00:00:00"/>
    <d v="2018-05-29T00:00:00"/>
    <d v="2018-06-18T00:00:00"/>
    <d v="2018-06-08T00:00:00"/>
    <n v="12"/>
    <n v="20"/>
    <n v="31.340000000000032"/>
    <n v="1.8078749999999999"/>
  </r>
  <r>
    <x v="5"/>
    <s v="SE"/>
    <n v="9.4399999999999977"/>
    <n v="25.279999999999973"/>
    <n v="54.839999999999975"/>
    <d v="2018-05-17T00:00:00"/>
    <d v="2018-05-29T00:00:00"/>
    <d v="2018-06-18T00:00:00"/>
    <d v="2018-06-08T00:00:00"/>
    <n v="12"/>
    <n v="20"/>
    <n v="29.560000000000002"/>
    <n v="2.2699999999999987"/>
  </r>
  <r>
    <x v="5"/>
    <s v="West"/>
    <n v="9.0799999999999841"/>
    <n v="46.620000000000005"/>
    <n v="30.899999999999977"/>
    <d v="2018-05-17T00:00:00"/>
    <d v="2018-05-29T00:00:00"/>
    <d v="2018-06-18T00:00:00"/>
    <d v="2018-06-08T00:00:00"/>
    <n v="12"/>
    <n v="20"/>
    <n v="-15.720000000000027"/>
    <n v="1.0909999999999997"/>
  </r>
  <r>
    <x v="6"/>
    <s v="East"/>
    <n v="5.8700000000000045"/>
    <n v="21.379999999999995"/>
    <n v="24.640000000000043"/>
    <d v="2018-05-20T00:00:00"/>
    <d v="2018-06-04T00:00:00"/>
    <d v="2018-06-24T00:00:00"/>
    <d v="2018-06-14T00:00:00"/>
    <n v="15"/>
    <n v="20"/>
    <n v="3.2600000000000477"/>
    <n v="0.93850000000000189"/>
  </r>
  <r>
    <x v="6"/>
    <s v="NE"/>
    <n v="4.9800000000000182"/>
    <n v="10.862500000000033"/>
    <n v="48.019999999999982"/>
    <d v="2018-05-20T00:00:00"/>
    <d v="2018-06-04T00:00:00"/>
    <d v="2018-06-24T00:00:00"/>
    <d v="2018-06-14T00:00:00"/>
    <n v="15"/>
    <n v="20"/>
    <n v="37.157499999999949"/>
    <n v="2.1519999999999984"/>
  </r>
  <r>
    <x v="6"/>
    <s v="SW"/>
    <n v="4.9099999999999966"/>
    <n v="10.399999999999977"/>
    <n v="27.240000000000009"/>
    <d v="2018-05-20T00:00:00"/>
    <d v="2018-06-04T00:00:00"/>
    <d v="2018-06-24T00:00:00"/>
    <d v="2018-06-14T00:00:00"/>
    <n v="15"/>
    <n v="20"/>
    <n v="16.840000000000032"/>
    <n v="1.1165000000000007"/>
  </r>
  <r>
    <x v="7"/>
    <s v="NE"/>
    <n v="3.2999999999999829"/>
    <n v="5.4099999999999966"/>
    <n v="23.639999999999986"/>
    <d v="2018-05-16T00:00:00"/>
    <d v="2018-05-28T00:00:00"/>
    <d v="2018-06-18T00:00:00"/>
    <d v="2018-06-07T12:00:00"/>
    <n v="12"/>
    <n v="21"/>
    <n v="18.22999999999999"/>
    <n v="0.96857142857142875"/>
  </r>
  <r>
    <x v="7"/>
    <s v="NW"/>
    <n v="5.6999999999999886"/>
    <n v="6.6250000000000142"/>
    <n v="11.362500000000004"/>
    <d v="2018-05-16T00:00:00"/>
    <d v="2018-05-28T00:00:00"/>
    <d v="2018-06-18T00:00:00"/>
    <d v="2018-06-07T12:00:00"/>
    <n v="12"/>
    <n v="21"/>
    <n v="4.7374999999999901"/>
    <n v="0.26964285714285791"/>
  </r>
  <r>
    <x v="7"/>
    <s v="SE"/>
    <n v="2.7000000000000171"/>
    <n v="10.449999999999982"/>
    <n v="13.17499999999999"/>
    <d v="2018-05-16T00:00:00"/>
    <d v="2018-05-28T00:00:00"/>
    <d v="2018-06-18T00:00:00"/>
    <d v="2018-06-07T12:00:00"/>
    <n v="12"/>
    <n v="21"/>
    <n v="2.7250000000000085"/>
    <n v="0.498809523809522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N"/>
    <n v="10.009999999999991"/>
    <n v="16.940000000000055"/>
    <n v="21.379999999999995"/>
    <n v="278.05555555555532"/>
    <n v="470.55555555555702"/>
    <n v="593.88888888888869"/>
    <n v="2.7805555555555531E-2"/>
    <n v="4.7055555555555705E-2"/>
    <n v="5.9388888888888873E-2"/>
    <d v="2018-05-17T00:00:00"/>
    <d v="2018-06-01T00:00:00"/>
    <d v="2018-06-26T00:00:00"/>
    <d v="2018-06-13T12:00:00"/>
    <n v="15"/>
    <n v="25"/>
    <n v="4.4399999999999409"/>
    <n v="0.4548000000000002"/>
    <n v="12.633333333333335"/>
    <n v="1.2633333333333335E-2"/>
    <n v="1.2633333333333335E-3"/>
  </r>
  <r>
    <x v="0"/>
    <s v="NW"/>
    <n v="5.0400000000000205"/>
    <n v="8.6800000000000068"/>
    <n v="18.339999999999975"/>
    <n v="140.00000000000057"/>
    <n v="241.11111111111131"/>
    <n v="509.44444444444377"/>
    <n v="1.4000000000000058E-2"/>
    <n v="2.4111111111111132E-2"/>
    <n v="5.0944444444444383E-2"/>
    <d v="2018-05-17T00:00:00"/>
    <d v="2018-06-01T00:00:00"/>
    <d v="2018-06-26T00:00:00"/>
    <d v="1900-01-01T00:00:00"/>
    <n v="15"/>
    <n v="25"/>
    <n v="9.6599999999999682"/>
    <n v="0.53199999999999814"/>
    <n v="14.777777777777729"/>
    <n v="1.477777777777773E-2"/>
    <n v="1.477777777777773E-3"/>
  </r>
  <r>
    <x v="0"/>
    <s v="SW"/>
    <n v="13.330000000000013"/>
    <n v="9.2374999999999829"/>
    <n v="26.720000000000027"/>
    <n v="370.27777777777811"/>
    <n v="256.59722222222172"/>
    <n v="742.22222222222297"/>
    <n v="3.7027777777777812E-2"/>
    <n v="2.5659722222222174E-2"/>
    <n v="7.42222222222223E-2"/>
    <d v="2018-05-17T00:00:00"/>
    <d v="2018-06-01T00:00:00"/>
    <d v="2018-06-26T00:00:00"/>
    <d v="2018-06-13T12:00:00"/>
    <n v="15"/>
    <n v="25"/>
    <n v="17.482500000000044"/>
    <n v="0.53560000000000063"/>
    <n v="14.877777777777794"/>
    <n v="1.4877777777777795E-2"/>
    <n v="1.4877777777777795E-3"/>
  </r>
  <r>
    <x v="1"/>
    <s v="NE"/>
    <n v="2.9399999999999977"/>
    <n v="22.279999999999973"/>
    <n v="16.539999999999964"/>
    <n v="81.6666666666666"/>
    <n v="618.88888888888812"/>
    <n v="459.44444444444343"/>
    <n v="8.1666666666666606E-3"/>
    <n v="6.1888888888888813E-2"/>
    <n v="4.5944444444444343E-2"/>
    <d v="2018-05-19T00:00:00"/>
    <d v="2018-06-02T00:00:00"/>
    <d v="2018-06-18T00:00:00"/>
    <d v="2018-06-10T00:00:00"/>
    <n v="14"/>
    <n v="16"/>
    <n v="-5.7400000000000091"/>
    <n v="0.84999999999999787"/>
    <n v="23.61111111111105"/>
    <n v="2.3611111111111052E-2"/>
    <n v="2.3611111111111051E-3"/>
  </r>
  <r>
    <x v="1"/>
    <s v="NW"/>
    <n v="12.590000000000003"/>
    <n v="3.7124999999999986"/>
    <n v="9.8799999999999955"/>
    <n v="349.72222222222229"/>
    <n v="103.12499999999996"/>
    <n v="274.44444444444429"/>
    <n v="3.4972222222222231E-2"/>
    <n v="1.0312499999999997E-2"/>
    <n v="2.7444444444444431E-2"/>
    <d v="2018-05-19T00:00:00"/>
    <d v="2018-06-02T00:00:00"/>
    <d v="2018-06-18T00:00:00"/>
    <d v="2018-06-10T00:00:00"/>
    <n v="14"/>
    <n v="16"/>
    <n v="6.1674999999999969"/>
    <n v="-0.1693750000000005"/>
    <n v="-4.7048611111111249"/>
    <n v="-4.7048611111111249E-3"/>
    <n v="-4.7048611111111249E-4"/>
  </r>
  <r>
    <x v="1"/>
    <s v="SW"/>
    <n v="6.2399999999999523"/>
    <n v="4.4800000000000182"/>
    <n v="14.980000000000018"/>
    <n v="173.33333333333201"/>
    <n v="124.44444444444495"/>
    <n v="416.1111111111116"/>
    <n v="1.7333333333333201E-2"/>
    <n v="1.2444444444444496E-2"/>
    <n v="4.1611111111111161E-2"/>
    <d v="2018-05-19T00:00:00"/>
    <d v="2018-06-02T00:00:00"/>
    <d v="2018-06-18T00:00:00"/>
    <d v="2018-06-10T00:00:00"/>
    <n v="14"/>
    <n v="16"/>
    <n v="10.5"/>
    <n v="0.54625000000000412"/>
    <n v="15.173611111111224"/>
    <n v="1.5173611111111224E-2"/>
    <n v="1.5173611111111225E-3"/>
  </r>
  <r>
    <x v="2"/>
    <s v="East"/>
    <m/>
    <n v="11.000000000000014"/>
    <n v="11.139999999999986"/>
    <m/>
    <n v="305.55555555555594"/>
    <n v="309.44444444444406"/>
    <m/>
    <n v="3.0555555555555596E-2"/>
    <n v="3.0944444444444406E-2"/>
    <d v="2018-05-20T00:00:00"/>
    <d v="2018-06-04T00:00:00"/>
    <d v="2018-06-21T00:00:00"/>
    <d v="2018-06-12T12:00:00"/>
    <n v="15"/>
    <n v="17"/>
    <n v="0.13999999999997215"/>
    <m/>
    <m/>
    <m/>
    <m/>
  </r>
  <r>
    <x v="2"/>
    <s v="N"/>
    <n v="3.8799999999999955"/>
    <n v="7.4749999999999872"/>
    <n v="4.8750000000000071"/>
    <n v="107.77777777777764"/>
    <n v="207.63888888888852"/>
    <n v="135.41666666666686"/>
    <n v="1.0777777777777765E-2"/>
    <n v="2.0763888888888853E-2"/>
    <n v="1.3541666666666686E-2"/>
    <d v="2018-05-20T00:00:00"/>
    <d v="2018-06-04T00:00:00"/>
    <d v="2018-06-21T00:00:00"/>
    <d v="2018-06-12T12:00:00"/>
    <n v="15"/>
    <n v="17"/>
    <n v="-2.5999999999999801"/>
    <n v="5.8529411764706565E-2"/>
    <n v="1.6258169934640714"/>
    <n v="1.6258169934640714E-3"/>
    <n v="1.6258169934640714E-4"/>
  </r>
  <r>
    <x v="2"/>
    <s v="S"/>
    <n v="8.0799999999999841"/>
    <m/>
    <n v="33.139999999999986"/>
    <n v="224.444444444444"/>
    <n v="0"/>
    <n v="920.5555555555552"/>
    <n v="2.2444444444444402E-2"/>
    <m/>
    <n v="9.2055555555555529E-2"/>
    <d v="2018-05-20T00:00:00"/>
    <d v="2018-06-04T00:00:00"/>
    <d v="2018-06-21T00:00:00"/>
    <d v="2018-06-12T12:00:00"/>
    <n v="15"/>
    <n v="17"/>
    <m/>
    <n v="1.4741176470588238"/>
    <n v="40.947712418300661"/>
    <n v="4.0947712418300662E-2"/>
    <n v="4.094771241830066E-3"/>
  </r>
  <r>
    <x v="3"/>
    <s v="NE"/>
    <n v="3.4300000000000068"/>
    <n v="5.6374999999999886"/>
    <n v="5.2749999999999986"/>
    <n v="95.27777777777797"/>
    <n v="156.59722222222189"/>
    <n v="146.52777777777774"/>
    <n v="9.5277777777777982E-3"/>
    <n v="1.5659722222222189E-2"/>
    <n v="1.4652777777777775E-2"/>
    <d v="2018-05-15T00:00:00"/>
    <d v="2018-05-27T00:00:00"/>
    <d v="2018-06-14T00:00:00"/>
    <d v="2018-06-05T00:00:00"/>
    <n v="12"/>
    <n v="18"/>
    <n v="-0.36249999999999005"/>
    <n v="0.10249999999999954"/>
    <n v="2.8472222222222094"/>
    <n v="2.8472222222222093E-3"/>
    <n v="2.8472222222222093E-4"/>
  </r>
  <r>
    <x v="3"/>
    <s v="NW"/>
    <n v="16.740000000000009"/>
    <n v="7.6100000000000136"/>
    <n v="9.5125000000000171"/>
    <n v="465.00000000000028"/>
    <n v="211.38888888888926"/>
    <n v="264.2361111111116"/>
    <n v="4.6500000000000027E-2"/>
    <n v="2.1138888888888926E-2"/>
    <n v="2.6423611111111162E-2"/>
    <d v="2018-05-15T00:00:00"/>
    <d v="2018-05-27T00:00:00"/>
    <d v="2018-06-14T00:00:00"/>
    <d v="2018-06-05T00:00:00"/>
    <n v="12"/>
    <n v="18"/>
    <n v="1.9025000000000034"/>
    <n v="-0.40152777777777732"/>
    <n v="-11.153549382716038"/>
    <n v="-1.1153549382716038E-2"/>
    <n v="-1.1153549382716037E-3"/>
  </r>
  <r>
    <x v="3"/>
    <s v="SW"/>
    <m/>
    <n v="5.8874999999999744"/>
    <n v="16.049999999999969"/>
    <m/>
    <n v="163.54166666666598"/>
    <n v="445.83333333333246"/>
    <m/>
    <n v="1.6354166666666597E-2"/>
    <n v="4.4583333333333246E-2"/>
    <d v="2018-05-15T00:00:00"/>
    <d v="2018-05-27T00:00:00"/>
    <d v="2018-06-14T00:00:00"/>
    <d v="2018-06-05T00:00:00"/>
    <n v="12"/>
    <n v="18"/>
    <n v="10.162499999999994"/>
    <m/>
    <m/>
    <m/>
    <m/>
  </r>
  <r>
    <x v="4"/>
    <s v="Center"/>
    <n v="11.738888888888924"/>
    <n v="5.7199999999999989"/>
    <n v="10.062499999999979"/>
    <n v="326.08024691358122"/>
    <n v="158.88888888888886"/>
    <n v="279.51388888888829"/>
    <n v="3.2608024691358123E-2"/>
    <n v="1.5888888888888886E-2"/>
    <n v="2.7951388888888831E-2"/>
    <d v="2018-05-09T00:00:00"/>
    <d v="2018-05-19T00:00:00"/>
    <d v="2018-06-14T00:00:00"/>
    <d v="2018-06-01T00:00:00"/>
    <n v="10"/>
    <n v="26"/>
    <n v="4.3424999999999798"/>
    <n v="-6.4476495726497912E-2"/>
    <n v="-1.7910137701804973"/>
    <n v="-1.7910137701804974E-3"/>
    <n v="-1.7910137701804968E-4"/>
  </r>
  <r>
    <x v="4"/>
    <s v="East"/>
    <n v="4.3499999999999943"/>
    <n v="3.9300000000000068"/>
    <n v="8.3900000000000148"/>
    <n v="120.83333333333317"/>
    <n v="109.16666666666686"/>
    <n v="233.05555555555597"/>
    <n v="1.2083333333333317E-2"/>
    <n v="1.0916666666666686E-2"/>
    <n v="2.3305555555555597E-2"/>
    <d v="2018-05-09T00:00:00"/>
    <d v="2018-05-19T00:00:00"/>
    <d v="2018-06-14T00:00:00"/>
    <d v="2018-06-01T00:00:00"/>
    <n v="10"/>
    <n v="26"/>
    <n v="4.460000000000008"/>
    <n v="0.15538461538461618"/>
    <n v="4.3162393162393382"/>
    <n v="4.316239316239338E-3"/>
    <n v="4.3162393162393382E-4"/>
  </r>
  <r>
    <x v="4"/>
    <s v="West"/>
    <n v="4.4000000000000057"/>
    <n v="2.9399999999999977"/>
    <n v="14.962499999999999"/>
    <n v="122.22222222222238"/>
    <n v="81.6666666666666"/>
    <n v="415.62499999999994"/>
    <n v="1.2222222222222238E-2"/>
    <n v="8.1666666666666606E-3"/>
    <n v="4.1562499999999995E-2"/>
    <d v="2018-05-09T00:00:00"/>
    <d v="2018-05-19T00:00:00"/>
    <d v="2018-06-14T00:00:00"/>
    <d v="2018-06-01T00:00:00"/>
    <n v="10"/>
    <n v="26"/>
    <n v="12.022500000000001"/>
    <n v="0.40624999999999972"/>
    <n v="11.284722222222213"/>
    <n v="1.1284722222222213E-2"/>
    <n v="1.1284722222222215E-3"/>
  </r>
  <r>
    <x v="5"/>
    <s v="NE"/>
    <n v="10.762500000000017"/>
    <n v="15.579999999999984"/>
    <n v="46.920000000000016"/>
    <n v="298.95833333333383"/>
    <n v="432.77777777777732"/>
    <n v="1303.3333333333339"/>
    <n v="2.9895833333333385E-2"/>
    <n v="4.3277777777777734E-2"/>
    <n v="0.13033333333333341"/>
    <d v="2018-05-17T00:00:00"/>
    <d v="2018-05-29T00:00:00"/>
    <d v="2018-06-18T00:00:00"/>
    <d v="2018-06-08T00:00:00"/>
    <n v="12"/>
    <n v="20"/>
    <n v="31.340000000000032"/>
    <n v="1.8078749999999999"/>
    <n v="50.218750000000007"/>
    <n v="5.0218750000000006E-2"/>
    <n v="5.0218750000000012E-3"/>
  </r>
  <r>
    <x v="5"/>
    <s v="SE"/>
    <n v="9.4399999999999977"/>
    <n v="25.279999999999973"/>
    <n v="54.839999999999975"/>
    <n v="262.22222222222217"/>
    <n v="702.22222222222149"/>
    <n v="1523.3333333333326"/>
    <n v="2.622222222222222E-2"/>
    <n v="7.0222222222222158E-2"/>
    <n v="0.15233333333333327"/>
    <d v="2018-05-17T00:00:00"/>
    <d v="2018-05-29T00:00:00"/>
    <d v="2018-06-18T00:00:00"/>
    <d v="2018-06-08T00:00:00"/>
    <n v="12"/>
    <n v="20"/>
    <n v="29.560000000000002"/>
    <n v="2.2699999999999987"/>
    <n v="63.055555555555522"/>
    <n v="6.3055555555555517E-2"/>
    <n v="6.3055555555555521E-3"/>
  </r>
  <r>
    <x v="5"/>
    <s v="West"/>
    <n v="9.0799999999999841"/>
    <n v="46.620000000000005"/>
    <n v="30.899999999999977"/>
    <n v="252.22222222222177"/>
    <n v="1295"/>
    <n v="858.3333333333328"/>
    <n v="2.5222222222222177E-2"/>
    <n v="0.1295"/>
    <n v="8.5833333333333289E-2"/>
    <d v="2018-05-17T00:00:00"/>
    <d v="2018-05-29T00:00:00"/>
    <d v="2018-06-18T00:00:00"/>
    <d v="2018-06-08T00:00:00"/>
    <n v="12"/>
    <n v="20"/>
    <n v="-15.720000000000027"/>
    <n v="1.0909999999999997"/>
    <n v="30.305555555555554"/>
    <n v="3.0305555555555554E-2"/>
    <n v="3.0305555555555559E-3"/>
  </r>
  <r>
    <x v="6"/>
    <s v="East"/>
    <n v="5.8700000000000045"/>
    <n v="21.379999999999995"/>
    <n v="24.640000000000043"/>
    <n v="163.05555555555569"/>
    <n v="593.88888888888869"/>
    <n v="684.44444444444559"/>
    <n v="1.630555555555557E-2"/>
    <n v="5.9388888888888873E-2"/>
    <n v="6.8444444444444558E-2"/>
    <d v="2018-05-20T00:00:00"/>
    <d v="2018-06-04T00:00:00"/>
    <d v="2018-06-24T00:00:00"/>
    <d v="2018-06-14T00:00:00"/>
    <n v="15"/>
    <n v="20"/>
    <n v="3.2600000000000477"/>
    <n v="0.93850000000000189"/>
    <n v="26.069444444444496"/>
    <n v="2.6069444444444496E-2"/>
    <n v="2.6069444444444491E-3"/>
  </r>
  <r>
    <x v="6"/>
    <s v="NE"/>
    <n v="4.9800000000000182"/>
    <n v="10.862500000000033"/>
    <n v="48.019999999999982"/>
    <n v="138.33333333333383"/>
    <n v="301.73611111111205"/>
    <n v="1333.8888888888885"/>
    <n v="1.3833333333333383E-2"/>
    <n v="3.0173611111111207E-2"/>
    <n v="0.13338888888888886"/>
    <d v="2018-05-20T00:00:00"/>
    <d v="2018-06-04T00:00:00"/>
    <d v="2018-06-24T00:00:00"/>
    <d v="2018-06-14T00:00:00"/>
    <n v="15"/>
    <n v="20"/>
    <n v="37.157499999999949"/>
    <n v="2.1519999999999984"/>
    <n v="59.777777777777736"/>
    <n v="5.9777777777777735E-2"/>
    <n v="5.9777777777777746E-3"/>
  </r>
  <r>
    <x v="6"/>
    <s v="SW"/>
    <n v="4.9099999999999966"/>
    <n v="10.399999999999977"/>
    <n v="27.240000000000009"/>
    <n v="136.3888888888888"/>
    <n v="288.88888888888823"/>
    <n v="756.66666666666686"/>
    <n v="1.3638888888888881E-2"/>
    <n v="2.8888888888888825E-2"/>
    <n v="7.5666666666666688E-2"/>
    <d v="2018-05-20T00:00:00"/>
    <d v="2018-06-04T00:00:00"/>
    <d v="2018-06-24T00:00:00"/>
    <d v="2018-06-14T00:00:00"/>
    <n v="15"/>
    <n v="20"/>
    <n v="16.840000000000032"/>
    <n v="1.1165000000000007"/>
    <n v="31.013888888888903"/>
    <n v="3.1013888888888903E-2"/>
    <n v="3.1013888888888905E-3"/>
  </r>
  <r>
    <x v="7"/>
    <s v="NE"/>
    <n v="3.2999999999999829"/>
    <n v="5.4099999999999966"/>
    <n v="23.639999999999986"/>
    <n v="91.666666666666202"/>
    <n v="150.27777777777769"/>
    <n v="656.66666666666629"/>
    <n v="9.1666666666666199E-3"/>
    <n v="1.502777777777777E-2"/>
    <n v="6.5666666666666637E-2"/>
    <d v="2018-05-16T00:00:00"/>
    <d v="2018-05-28T00:00:00"/>
    <d v="2018-06-18T00:00:00"/>
    <d v="2018-06-07T12:00:00"/>
    <n v="12"/>
    <n v="21"/>
    <n v="18.22999999999999"/>
    <n v="0.96857142857142875"/>
    <n v="26.904761904761909"/>
    <n v="2.690476190476191E-2"/>
    <n v="2.690476190476191E-3"/>
  </r>
  <r>
    <x v="7"/>
    <s v="NW"/>
    <n v="5.6999999999999886"/>
    <n v="6.6250000000000142"/>
    <n v="11.362500000000004"/>
    <n v="158.33333333333303"/>
    <n v="184.02777777777817"/>
    <n v="315.62500000000011"/>
    <n v="1.5833333333333303E-2"/>
    <n v="1.8402777777777816E-2"/>
    <n v="3.1562500000000014E-2"/>
    <d v="2018-05-16T00:00:00"/>
    <d v="2018-05-28T00:00:00"/>
    <d v="2018-06-18T00:00:00"/>
    <d v="2018-06-07T12:00:00"/>
    <n v="12"/>
    <n v="21"/>
    <n v="4.7374999999999901"/>
    <n v="0.26964285714285791"/>
    <n v="7.4900793650793851"/>
    <n v="7.4900793650793853E-3"/>
    <n v="7.4900793650793857E-4"/>
  </r>
  <r>
    <x v="7"/>
    <s v="SE"/>
    <n v="2.7000000000000171"/>
    <n v="10.449999999999982"/>
    <n v="13.17499999999999"/>
    <n v="75.000000000000469"/>
    <n v="290.27777777777726"/>
    <n v="365.972222222222"/>
    <n v="7.5000000000000474E-3"/>
    <n v="2.9027777777777729E-2"/>
    <n v="3.6597222222222205E-2"/>
    <d v="2018-05-16T00:00:00"/>
    <d v="2018-05-28T00:00:00"/>
    <d v="2018-06-18T00:00:00"/>
    <d v="2018-06-07T12:00:00"/>
    <n v="12"/>
    <n v="21"/>
    <n v="2.7250000000000085"/>
    <n v="0.49880952380952254"/>
    <n v="13.855820105820074"/>
    <n v="1.3855820105820075E-2"/>
    <n v="1.385582010582007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DE5A6-D829-42FD-8B66-B3C1EFA98D6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0" firstDataRow="1" firstDataCol="1"/>
  <pivotFields count="22">
    <pivotField axis="axisRow" showAll="0">
      <items count="9">
        <item x="0"/>
        <item x="3"/>
        <item x="4"/>
        <item x="1"/>
        <item x="5"/>
        <item x="6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BiofilmProd_360" fld="18" subtotal="average" baseField="0" baseItem="1"/>
    <dataField name="Average of Biofilm productivity mg C m/day" fld="19" subtotal="average" baseField="0" baseItem="1"/>
    <dataField name="Average of g C/ m / day" fld="20" subtotal="average" baseField="0" baseItem="1"/>
    <dataField name="Average of mg C/cm/day" fld="2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0490-BA87-4D96-9BA5-0C682F964F1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Grazingpressure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3CD1-1AF5-47EB-AD9C-8C1096539844}">
  <dimension ref="A1:V25"/>
  <sheetViews>
    <sheetView tabSelected="1" zoomScale="130" zoomScaleNormal="130" workbookViewId="0">
      <selection activeCell="K14" sqref="K14"/>
    </sheetView>
  </sheetViews>
  <sheetFormatPr defaultRowHeight="15" x14ac:dyDescent="0.25"/>
  <cols>
    <col min="10" max="10" width="12.140625" customWidth="1"/>
    <col min="12" max="12" width="15.28515625" customWidth="1"/>
    <col min="13" max="13" width="16" customWidth="1"/>
    <col min="14" max="15" width="12.7109375" customWidth="1"/>
    <col min="17" max="17" width="11.7109375" customWidth="1"/>
    <col min="19" max="19" width="18.140625" customWidth="1"/>
    <col min="20" max="20" width="23.7109375" customWidth="1"/>
    <col min="21" max="21" width="17.42578125" customWidth="1"/>
    <col min="22" max="22" width="17.140625" customWidth="1"/>
  </cols>
  <sheetData>
    <row r="1" spans="1:22" x14ac:dyDescent="0.25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s="1" t="s">
        <v>2</v>
      </c>
      <c r="M1" s="1" t="s">
        <v>3</v>
      </c>
      <c r="N1" s="1" t="s">
        <v>4</v>
      </c>
      <c r="O1" s="1" t="s">
        <v>24</v>
      </c>
      <c r="P1" s="1" t="s">
        <v>19</v>
      </c>
      <c r="Q1" s="1" t="s">
        <v>20</v>
      </c>
      <c r="R1" s="1" t="s">
        <v>23</v>
      </c>
      <c r="S1" s="1" t="s">
        <v>28</v>
      </c>
      <c r="T1" s="1" t="s">
        <v>29</v>
      </c>
      <c r="U1" s="1" t="s">
        <v>30</v>
      </c>
      <c r="V1" s="1" t="s">
        <v>40</v>
      </c>
    </row>
    <row r="2" spans="1:22" x14ac:dyDescent="0.25">
      <c r="A2" t="s">
        <v>5</v>
      </c>
      <c r="B2" t="s">
        <v>8</v>
      </c>
      <c r="C2">
        <v>10.009999999999991</v>
      </c>
      <c r="D2">
        <v>16.940000000000055</v>
      </c>
      <c r="E2">
        <v>21.379999999999995</v>
      </c>
      <c r="F2">
        <f>(C2/360)*10000</f>
        <v>278.05555555555532</v>
      </c>
      <c r="G2">
        <f>(D2/360)*10000</f>
        <v>470.55555555555702</v>
      </c>
      <c r="H2">
        <f>(E2/360)*10000</f>
        <v>593.88888888888869</v>
      </c>
      <c r="I2">
        <f>F2*0.0001</f>
        <v>2.7805555555555531E-2</v>
      </c>
      <c r="J2">
        <f t="shared" ref="J2:K17" si="0">G2*0.0001</f>
        <v>4.7055555555555705E-2</v>
      </c>
      <c r="K2">
        <f t="shared" si="0"/>
        <v>5.9388888888888873E-2</v>
      </c>
      <c r="L2" s="2">
        <v>43237</v>
      </c>
      <c r="M2" s="2">
        <v>43252</v>
      </c>
      <c r="N2" s="2">
        <v>43277</v>
      </c>
      <c r="O2" s="2">
        <f>AVERAGE(M2:N2)</f>
        <v>43264.5</v>
      </c>
      <c r="P2">
        <f t="shared" ref="P2:P25" si="1">M2-L2</f>
        <v>15</v>
      </c>
      <c r="Q2">
        <f t="shared" ref="Q2:Q25" si="2">N2-M2</f>
        <v>25</v>
      </c>
      <c r="R2">
        <f>E2-D2</f>
        <v>4.4399999999999409</v>
      </c>
      <c r="S2">
        <f>(E2-C2)/Q2</f>
        <v>0.4548000000000002</v>
      </c>
      <c r="T2">
        <f>(H2-F2)/Q2</f>
        <v>12.633333333333335</v>
      </c>
      <c r="U2">
        <f>T2*0.001</f>
        <v>1.2633333333333335E-2</v>
      </c>
      <c r="V2">
        <f>(K2-I2)/Q2</f>
        <v>1.2633333333333335E-3</v>
      </c>
    </row>
    <row r="3" spans="1:22" x14ac:dyDescent="0.25">
      <c r="A3" t="s">
        <v>5</v>
      </c>
      <c r="B3" t="s">
        <v>7</v>
      </c>
      <c r="C3">
        <v>5.0400000000000205</v>
      </c>
      <c r="D3">
        <v>8.6800000000000068</v>
      </c>
      <c r="E3">
        <v>18.339999999999975</v>
      </c>
      <c r="F3">
        <f t="shared" ref="F3:F25" si="3">(C3/360)*10000</f>
        <v>140.00000000000057</v>
      </c>
      <c r="G3">
        <f>(D3/360)*10000</f>
        <v>241.11111111111131</v>
      </c>
      <c r="H3">
        <f>(E3/360)*10000</f>
        <v>509.44444444444377</v>
      </c>
      <c r="I3">
        <f t="shared" ref="I3:I25" si="4">F3*0.0001</f>
        <v>1.4000000000000058E-2</v>
      </c>
      <c r="J3">
        <f t="shared" si="0"/>
        <v>2.4111111111111132E-2</v>
      </c>
      <c r="K3">
        <f t="shared" si="0"/>
        <v>5.0944444444444383E-2</v>
      </c>
      <c r="L3" s="2">
        <v>43237</v>
      </c>
      <c r="M3" s="2">
        <v>43252</v>
      </c>
      <c r="N3" s="2">
        <v>43277</v>
      </c>
      <c r="O3" s="2">
        <v>2</v>
      </c>
      <c r="P3">
        <f t="shared" si="1"/>
        <v>15</v>
      </c>
      <c r="Q3">
        <f t="shared" si="2"/>
        <v>25</v>
      </c>
      <c r="R3">
        <f>E3-D3</f>
        <v>9.6599999999999682</v>
      </c>
      <c r="S3">
        <f>(E3-C3)/Q3</f>
        <v>0.53199999999999814</v>
      </c>
      <c r="T3">
        <f t="shared" ref="T3:T25" si="5">(H3-F3)/Q3</f>
        <v>14.777777777777729</v>
      </c>
      <c r="U3">
        <f t="shared" ref="U3:U25" si="6">T3*0.001</f>
        <v>1.477777777777773E-2</v>
      </c>
      <c r="V3">
        <f t="shared" ref="V3:V25" si="7">(K3-I3)/Q3</f>
        <v>1.477777777777773E-3</v>
      </c>
    </row>
    <row r="4" spans="1:22" x14ac:dyDescent="0.25">
      <c r="A4" t="s">
        <v>5</v>
      </c>
      <c r="B4" t="s">
        <v>14</v>
      </c>
      <c r="C4">
        <v>13.330000000000013</v>
      </c>
      <c r="D4">
        <v>9.2374999999999829</v>
      </c>
      <c r="E4">
        <v>26.720000000000027</v>
      </c>
      <c r="F4">
        <f t="shared" si="3"/>
        <v>370.27777777777811</v>
      </c>
      <c r="G4">
        <f>(D4/360)*10000</f>
        <v>256.59722222222172</v>
      </c>
      <c r="H4">
        <f>(E4/360)*10000</f>
        <v>742.22222222222297</v>
      </c>
      <c r="I4">
        <f t="shared" si="4"/>
        <v>3.7027777777777812E-2</v>
      </c>
      <c r="J4">
        <f t="shared" si="0"/>
        <v>2.5659722222222174E-2</v>
      </c>
      <c r="K4">
        <f t="shared" si="0"/>
        <v>7.42222222222223E-2</v>
      </c>
      <c r="L4" s="2">
        <v>43237</v>
      </c>
      <c r="M4" s="2">
        <v>43252</v>
      </c>
      <c r="N4" s="2">
        <v>43277</v>
      </c>
      <c r="O4" s="2">
        <f t="shared" ref="O4:O25" si="8">AVERAGE(M4:N4)</f>
        <v>43264.5</v>
      </c>
      <c r="P4">
        <f t="shared" si="1"/>
        <v>15</v>
      </c>
      <c r="Q4">
        <f t="shared" si="2"/>
        <v>25</v>
      </c>
      <c r="R4">
        <f>E4-D4</f>
        <v>17.482500000000044</v>
      </c>
      <c r="S4">
        <f>(E4-C4)/Q4</f>
        <v>0.53560000000000063</v>
      </c>
      <c r="T4">
        <f t="shared" si="5"/>
        <v>14.877777777777794</v>
      </c>
      <c r="U4">
        <f t="shared" si="6"/>
        <v>1.4877777777777795E-2</v>
      </c>
      <c r="V4">
        <f t="shared" si="7"/>
        <v>1.4877777777777795E-3</v>
      </c>
    </row>
    <row r="5" spans="1:22" x14ac:dyDescent="0.25">
      <c r="A5" t="s">
        <v>9</v>
      </c>
      <c r="B5" t="s">
        <v>13</v>
      </c>
      <c r="C5">
        <v>2.9399999999999977</v>
      </c>
      <c r="D5">
        <v>22.279999999999973</v>
      </c>
      <c r="E5">
        <v>16.539999999999964</v>
      </c>
      <c r="F5">
        <f t="shared" si="3"/>
        <v>81.6666666666666</v>
      </c>
      <c r="G5">
        <f>(D5/360)*10000</f>
        <v>618.88888888888812</v>
      </c>
      <c r="H5">
        <f>(E5/360)*10000</f>
        <v>459.44444444444343</v>
      </c>
      <c r="I5">
        <f t="shared" si="4"/>
        <v>8.1666666666666606E-3</v>
      </c>
      <c r="J5">
        <f t="shared" si="0"/>
        <v>6.1888888888888813E-2</v>
      </c>
      <c r="K5">
        <f t="shared" si="0"/>
        <v>4.5944444444444343E-2</v>
      </c>
      <c r="L5" s="2">
        <v>43239</v>
      </c>
      <c r="M5" s="2">
        <v>43253</v>
      </c>
      <c r="N5" s="2">
        <v>43269</v>
      </c>
      <c r="O5" s="2">
        <f t="shared" si="8"/>
        <v>43261</v>
      </c>
      <c r="P5">
        <f t="shared" si="1"/>
        <v>14</v>
      </c>
      <c r="Q5">
        <f t="shared" si="2"/>
        <v>16</v>
      </c>
      <c r="R5">
        <f>E5-D5</f>
        <v>-5.7400000000000091</v>
      </c>
      <c r="S5">
        <f>(E5-C5)/Q5</f>
        <v>0.84999999999999787</v>
      </c>
      <c r="T5">
        <f t="shared" si="5"/>
        <v>23.61111111111105</v>
      </c>
      <c r="U5">
        <f t="shared" si="6"/>
        <v>2.3611111111111052E-2</v>
      </c>
      <c r="V5">
        <f t="shared" si="7"/>
        <v>2.3611111111111051E-3</v>
      </c>
    </row>
    <row r="6" spans="1:22" x14ac:dyDescent="0.25">
      <c r="A6" t="s">
        <v>9</v>
      </c>
      <c r="B6" t="s">
        <v>7</v>
      </c>
      <c r="C6">
        <v>12.590000000000003</v>
      </c>
      <c r="D6">
        <v>3.7124999999999986</v>
      </c>
      <c r="E6">
        <v>9.8799999999999955</v>
      </c>
      <c r="F6">
        <f t="shared" si="3"/>
        <v>349.72222222222229</v>
      </c>
      <c r="G6">
        <f>(D6/360)*10000</f>
        <v>103.12499999999996</v>
      </c>
      <c r="H6">
        <f>(E6/360)*10000</f>
        <v>274.44444444444429</v>
      </c>
      <c r="I6">
        <f t="shared" si="4"/>
        <v>3.4972222222222231E-2</v>
      </c>
      <c r="J6">
        <f t="shared" si="0"/>
        <v>1.0312499999999997E-2</v>
      </c>
      <c r="K6">
        <f t="shared" si="0"/>
        <v>2.7444444444444431E-2</v>
      </c>
      <c r="L6" s="2">
        <v>43239</v>
      </c>
      <c r="M6" s="2">
        <v>43253</v>
      </c>
      <c r="N6" s="2">
        <v>43269</v>
      </c>
      <c r="O6" s="2">
        <f t="shared" si="8"/>
        <v>43261</v>
      </c>
      <c r="P6">
        <f t="shared" si="1"/>
        <v>14</v>
      </c>
      <c r="Q6">
        <f t="shared" si="2"/>
        <v>16</v>
      </c>
      <c r="R6">
        <f>E6-D6</f>
        <v>6.1674999999999969</v>
      </c>
      <c r="S6">
        <f>(E6-C6)/Q6</f>
        <v>-0.1693750000000005</v>
      </c>
      <c r="T6">
        <f>(H6-F6)/Q6</f>
        <v>-4.7048611111111249</v>
      </c>
      <c r="U6">
        <f t="shared" si="6"/>
        <v>-4.7048611111111249E-3</v>
      </c>
      <c r="V6">
        <f t="shared" si="7"/>
        <v>-4.7048611111111249E-4</v>
      </c>
    </row>
    <row r="7" spans="1:22" x14ac:dyDescent="0.25">
      <c r="A7" t="s">
        <v>9</v>
      </c>
      <c r="B7" t="s">
        <v>14</v>
      </c>
      <c r="C7">
        <v>6.2399999999999523</v>
      </c>
      <c r="D7">
        <v>4.4800000000000182</v>
      </c>
      <c r="E7">
        <v>14.980000000000018</v>
      </c>
      <c r="F7">
        <f t="shared" si="3"/>
        <v>173.33333333333201</v>
      </c>
      <c r="G7">
        <f>(D7/360)*10000</f>
        <v>124.44444444444495</v>
      </c>
      <c r="H7">
        <f>(E7/360)*10000</f>
        <v>416.1111111111116</v>
      </c>
      <c r="I7">
        <f t="shared" si="4"/>
        <v>1.7333333333333201E-2</v>
      </c>
      <c r="J7">
        <f t="shared" si="0"/>
        <v>1.2444444444444496E-2</v>
      </c>
      <c r="K7">
        <f t="shared" si="0"/>
        <v>4.1611111111111161E-2</v>
      </c>
      <c r="L7" s="2">
        <v>43239</v>
      </c>
      <c r="M7" s="2">
        <v>43253</v>
      </c>
      <c r="N7" s="2">
        <v>43269</v>
      </c>
      <c r="O7" s="2">
        <f t="shared" si="8"/>
        <v>43261</v>
      </c>
      <c r="P7">
        <f t="shared" si="1"/>
        <v>14</v>
      </c>
      <c r="Q7">
        <f t="shared" si="2"/>
        <v>16</v>
      </c>
      <c r="R7">
        <f>E7-D7</f>
        <v>10.5</v>
      </c>
      <c r="S7">
        <f>(E7-C7)/Q7</f>
        <v>0.54625000000000412</v>
      </c>
      <c r="T7">
        <f t="shared" si="5"/>
        <v>15.173611111111224</v>
      </c>
      <c r="U7">
        <f t="shared" si="6"/>
        <v>1.5173611111111224E-2</v>
      </c>
      <c r="V7">
        <f t="shared" si="7"/>
        <v>1.5173611111111225E-3</v>
      </c>
    </row>
    <row r="8" spans="1:22" x14ac:dyDescent="0.25">
      <c r="A8" t="s">
        <v>11</v>
      </c>
      <c r="B8" t="s">
        <v>5</v>
      </c>
      <c r="D8">
        <v>11.000000000000014</v>
      </c>
      <c r="E8">
        <v>11.139999999999986</v>
      </c>
      <c r="G8">
        <f>(D8/360)*10000</f>
        <v>305.55555555555594</v>
      </c>
      <c r="H8">
        <f>(E8/360)*10000</f>
        <v>309.44444444444406</v>
      </c>
      <c r="J8">
        <f t="shared" si="0"/>
        <v>3.0555555555555596E-2</v>
      </c>
      <c r="K8">
        <f t="shared" si="0"/>
        <v>3.0944444444444406E-2</v>
      </c>
      <c r="L8" s="2">
        <v>43240</v>
      </c>
      <c r="M8" s="2">
        <v>43255</v>
      </c>
      <c r="N8" s="2">
        <v>43272</v>
      </c>
      <c r="O8" s="2">
        <f t="shared" si="8"/>
        <v>43263.5</v>
      </c>
      <c r="P8">
        <f t="shared" si="1"/>
        <v>15</v>
      </c>
      <c r="Q8">
        <f t="shared" si="2"/>
        <v>17</v>
      </c>
      <c r="R8">
        <f>E8-D8</f>
        <v>0.13999999999997215</v>
      </c>
    </row>
    <row r="9" spans="1:22" x14ac:dyDescent="0.25">
      <c r="A9" t="s">
        <v>11</v>
      </c>
      <c r="B9" t="s">
        <v>8</v>
      </c>
      <c r="C9">
        <v>3.8799999999999955</v>
      </c>
      <c r="D9">
        <v>7.4749999999999872</v>
      </c>
      <c r="E9">
        <v>4.8750000000000071</v>
      </c>
      <c r="F9">
        <f t="shared" si="3"/>
        <v>107.77777777777764</v>
      </c>
      <c r="G9">
        <f>(D9/360)*10000</f>
        <v>207.63888888888852</v>
      </c>
      <c r="H9">
        <f>(E9/360)*10000</f>
        <v>135.41666666666686</v>
      </c>
      <c r="I9">
        <f t="shared" si="4"/>
        <v>1.0777777777777765E-2</v>
      </c>
      <c r="J9">
        <f t="shared" si="0"/>
        <v>2.0763888888888853E-2</v>
      </c>
      <c r="K9">
        <f t="shared" si="0"/>
        <v>1.3541666666666686E-2</v>
      </c>
      <c r="L9" s="2">
        <v>43240</v>
      </c>
      <c r="M9" s="2">
        <v>43255</v>
      </c>
      <c r="N9" s="2">
        <v>43272</v>
      </c>
      <c r="O9" s="2">
        <f t="shared" si="8"/>
        <v>43263.5</v>
      </c>
      <c r="P9">
        <f t="shared" si="1"/>
        <v>15</v>
      </c>
      <c r="Q9">
        <f t="shared" si="2"/>
        <v>17</v>
      </c>
      <c r="R9">
        <f>E9-D9</f>
        <v>-2.5999999999999801</v>
      </c>
      <c r="S9">
        <f>(E9-C9)/Q9</f>
        <v>5.8529411764706565E-2</v>
      </c>
      <c r="T9">
        <f t="shared" si="5"/>
        <v>1.6258169934640714</v>
      </c>
      <c r="U9">
        <f t="shared" si="6"/>
        <v>1.6258169934640714E-3</v>
      </c>
      <c r="V9">
        <f t="shared" si="7"/>
        <v>1.6258169934640714E-4</v>
      </c>
    </row>
    <row r="10" spans="1:22" x14ac:dyDescent="0.25">
      <c r="A10" t="s">
        <v>11</v>
      </c>
      <c r="B10" t="s">
        <v>6</v>
      </c>
      <c r="C10">
        <v>8.0799999999999841</v>
      </c>
      <c r="E10">
        <v>33.139999999999986</v>
      </c>
      <c r="F10">
        <f t="shared" si="3"/>
        <v>224.444444444444</v>
      </c>
      <c r="G10">
        <f>(D10/360)*10000</f>
        <v>0</v>
      </c>
      <c r="H10">
        <f>(E10/360)*10000</f>
        <v>920.5555555555552</v>
      </c>
      <c r="I10">
        <f t="shared" si="4"/>
        <v>2.2444444444444402E-2</v>
      </c>
      <c r="K10">
        <f t="shared" si="0"/>
        <v>9.2055555555555529E-2</v>
      </c>
      <c r="L10" s="2">
        <v>43240</v>
      </c>
      <c r="M10" s="2">
        <v>43255</v>
      </c>
      <c r="N10" s="2">
        <v>43272</v>
      </c>
      <c r="O10" s="2">
        <f t="shared" si="8"/>
        <v>43263.5</v>
      </c>
      <c r="P10">
        <f t="shared" si="1"/>
        <v>15</v>
      </c>
      <c r="Q10">
        <f t="shared" si="2"/>
        <v>17</v>
      </c>
      <c r="S10">
        <f>(E10-C10)/Q10</f>
        <v>1.4741176470588238</v>
      </c>
      <c r="T10">
        <f t="shared" si="5"/>
        <v>40.947712418300661</v>
      </c>
      <c r="U10">
        <f t="shared" si="6"/>
        <v>4.0947712418300662E-2</v>
      </c>
      <c r="V10">
        <f t="shared" si="7"/>
        <v>4.094771241830066E-3</v>
      </c>
    </row>
    <row r="11" spans="1:22" x14ac:dyDescent="0.25">
      <c r="A11" t="s">
        <v>12</v>
      </c>
      <c r="B11" t="s">
        <v>13</v>
      </c>
      <c r="C11">
        <v>3.4300000000000068</v>
      </c>
      <c r="D11">
        <v>5.6374999999999886</v>
      </c>
      <c r="E11">
        <v>5.2749999999999986</v>
      </c>
      <c r="F11">
        <f t="shared" si="3"/>
        <v>95.27777777777797</v>
      </c>
      <c r="G11">
        <f>(D11/360)*10000</f>
        <v>156.59722222222189</v>
      </c>
      <c r="H11">
        <f>(E11/360)*10000</f>
        <v>146.52777777777774</v>
      </c>
      <c r="I11">
        <f t="shared" si="4"/>
        <v>9.5277777777777982E-3</v>
      </c>
      <c r="J11">
        <f t="shared" si="0"/>
        <v>1.5659722222222189E-2</v>
      </c>
      <c r="K11">
        <f t="shared" si="0"/>
        <v>1.4652777777777775E-2</v>
      </c>
      <c r="L11" s="2">
        <v>43235</v>
      </c>
      <c r="M11" s="2">
        <v>43247</v>
      </c>
      <c r="N11" s="2">
        <v>43265</v>
      </c>
      <c r="O11" s="2">
        <f t="shared" si="8"/>
        <v>43256</v>
      </c>
      <c r="P11">
        <f t="shared" si="1"/>
        <v>12</v>
      </c>
      <c r="Q11">
        <f t="shared" si="2"/>
        <v>18</v>
      </c>
      <c r="R11">
        <f>E11-D11</f>
        <v>-0.36249999999999005</v>
      </c>
      <c r="S11">
        <f>(E11-C11)/Q11</f>
        <v>0.10249999999999954</v>
      </c>
      <c r="T11">
        <f t="shared" si="5"/>
        <v>2.8472222222222094</v>
      </c>
      <c r="U11">
        <f t="shared" si="6"/>
        <v>2.8472222222222093E-3</v>
      </c>
      <c r="V11">
        <f t="shared" si="7"/>
        <v>2.8472222222222093E-4</v>
      </c>
    </row>
    <row r="12" spans="1:22" x14ac:dyDescent="0.25">
      <c r="A12" t="s">
        <v>12</v>
      </c>
      <c r="B12" t="s">
        <v>7</v>
      </c>
      <c r="C12">
        <v>16.740000000000009</v>
      </c>
      <c r="D12">
        <v>7.6100000000000136</v>
      </c>
      <c r="E12">
        <v>9.5125000000000171</v>
      </c>
      <c r="F12">
        <f t="shared" si="3"/>
        <v>465.00000000000028</v>
      </c>
      <c r="G12">
        <f>(D12/360)*10000</f>
        <v>211.38888888888926</v>
      </c>
      <c r="H12">
        <f>(E12/360)*10000</f>
        <v>264.2361111111116</v>
      </c>
      <c r="I12">
        <f t="shared" si="4"/>
        <v>4.6500000000000027E-2</v>
      </c>
      <c r="J12">
        <f t="shared" si="0"/>
        <v>2.1138888888888926E-2</v>
      </c>
      <c r="K12">
        <f t="shared" si="0"/>
        <v>2.6423611111111162E-2</v>
      </c>
      <c r="L12" s="2">
        <v>43235</v>
      </c>
      <c r="M12" s="2">
        <v>43247</v>
      </c>
      <c r="N12" s="2">
        <v>43265</v>
      </c>
      <c r="O12" s="2">
        <f t="shared" si="8"/>
        <v>43256</v>
      </c>
      <c r="P12">
        <f t="shared" si="1"/>
        <v>12</v>
      </c>
      <c r="Q12">
        <f t="shared" si="2"/>
        <v>18</v>
      </c>
      <c r="R12">
        <f>E12-D12</f>
        <v>1.9025000000000034</v>
      </c>
      <c r="S12">
        <f>(E12-C12)/Q12</f>
        <v>-0.40152777777777732</v>
      </c>
      <c r="T12">
        <f t="shared" si="5"/>
        <v>-11.153549382716038</v>
      </c>
      <c r="U12">
        <f t="shared" si="6"/>
        <v>-1.1153549382716038E-2</v>
      </c>
      <c r="V12">
        <f t="shared" si="7"/>
        <v>-1.1153549382716037E-3</v>
      </c>
    </row>
    <row r="13" spans="1:22" x14ac:dyDescent="0.25">
      <c r="A13" t="s">
        <v>12</v>
      </c>
      <c r="B13" t="s">
        <v>14</v>
      </c>
      <c r="D13">
        <v>5.8874999999999744</v>
      </c>
      <c r="E13">
        <v>16.049999999999969</v>
      </c>
      <c r="G13">
        <f>(D13/360)*10000</f>
        <v>163.54166666666598</v>
      </c>
      <c r="H13">
        <f>(E13/360)*10000</f>
        <v>445.83333333333246</v>
      </c>
      <c r="J13">
        <f t="shared" si="0"/>
        <v>1.6354166666666597E-2</v>
      </c>
      <c r="K13">
        <f t="shared" si="0"/>
        <v>4.4583333333333246E-2</v>
      </c>
      <c r="L13" s="2">
        <v>43235</v>
      </c>
      <c r="M13" s="2">
        <v>43247</v>
      </c>
      <c r="N13" s="2">
        <v>43265</v>
      </c>
      <c r="O13" s="2">
        <f t="shared" si="8"/>
        <v>43256</v>
      </c>
      <c r="P13">
        <f t="shared" si="1"/>
        <v>12</v>
      </c>
      <c r="Q13">
        <f t="shared" si="2"/>
        <v>18</v>
      </c>
      <c r="R13">
        <f>E13-D13</f>
        <v>10.162499999999994</v>
      </c>
    </row>
    <row r="14" spans="1:22" x14ac:dyDescent="0.25">
      <c r="A14" t="s">
        <v>15</v>
      </c>
      <c r="B14" t="s">
        <v>10</v>
      </c>
      <c r="C14">
        <v>11.738888888888924</v>
      </c>
      <c r="D14">
        <v>5.7199999999999989</v>
      </c>
      <c r="E14">
        <v>10.062499999999979</v>
      </c>
      <c r="F14">
        <f t="shared" si="3"/>
        <v>326.08024691358122</v>
      </c>
      <c r="G14">
        <f>(D14/360)*10000</f>
        <v>158.88888888888886</v>
      </c>
      <c r="H14">
        <f>(E14/360)*10000</f>
        <v>279.51388888888829</v>
      </c>
      <c r="I14">
        <f t="shared" si="4"/>
        <v>3.2608024691358123E-2</v>
      </c>
      <c r="J14">
        <f t="shared" si="0"/>
        <v>1.5888888888888886E-2</v>
      </c>
      <c r="K14">
        <f t="shared" si="0"/>
        <v>2.7951388888888831E-2</v>
      </c>
      <c r="L14" s="2">
        <v>43229</v>
      </c>
      <c r="M14" s="2">
        <v>43239</v>
      </c>
      <c r="N14" s="2">
        <v>43265</v>
      </c>
      <c r="O14" s="2">
        <f t="shared" si="8"/>
        <v>43252</v>
      </c>
      <c r="P14">
        <f t="shared" si="1"/>
        <v>10</v>
      </c>
      <c r="Q14">
        <f t="shared" si="2"/>
        <v>26</v>
      </c>
      <c r="R14">
        <f>E14-D14</f>
        <v>4.3424999999999798</v>
      </c>
      <c r="S14">
        <f>(E14-C14)/Q14</f>
        <v>-6.4476495726497912E-2</v>
      </c>
      <c r="T14">
        <f t="shared" si="5"/>
        <v>-1.7910137701804973</v>
      </c>
      <c r="U14">
        <f t="shared" si="6"/>
        <v>-1.7910137701804974E-3</v>
      </c>
      <c r="V14">
        <f t="shared" si="7"/>
        <v>-1.7910137701804968E-4</v>
      </c>
    </row>
    <row r="15" spans="1:22" x14ac:dyDescent="0.25">
      <c r="A15" t="s">
        <v>15</v>
      </c>
      <c r="B15" t="s">
        <v>5</v>
      </c>
      <c r="C15">
        <v>4.3499999999999943</v>
      </c>
      <c r="D15">
        <v>3.9300000000000068</v>
      </c>
      <c r="E15">
        <v>8.3900000000000148</v>
      </c>
      <c r="F15">
        <f t="shared" si="3"/>
        <v>120.83333333333317</v>
      </c>
      <c r="G15">
        <f>(D15/360)*10000</f>
        <v>109.16666666666686</v>
      </c>
      <c r="H15">
        <f>(E15/360)*10000</f>
        <v>233.05555555555597</v>
      </c>
      <c r="I15">
        <f t="shared" si="4"/>
        <v>1.2083333333333317E-2</v>
      </c>
      <c r="J15">
        <f t="shared" si="0"/>
        <v>1.0916666666666686E-2</v>
      </c>
      <c r="K15">
        <f t="shared" si="0"/>
        <v>2.3305555555555597E-2</v>
      </c>
      <c r="L15" s="2">
        <v>43229</v>
      </c>
      <c r="M15" s="2">
        <v>43239</v>
      </c>
      <c r="N15" s="2">
        <v>43265</v>
      </c>
      <c r="O15" s="2">
        <f t="shared" si="8"/>
        <v>43252</v>
      </c>
      <c r="P15">
        <f t="shared" si="1"/>
        <v>10</v>
      </c>
      <c r="Q15">
        <f t="shared" si="2"/>
        <v>26</v>
      </c>
      <c r="R15">
        <f>E15-D15</f>
        <v>4.460000000000008</v>
      </c>
      <c r="S15">
        <f>(E15-C15)/Q15</f>
        <v>0.15538461538461618</v>
      </c>
      <c r="T15">
        <f t="shared" si="5"/>
        <v>4.3162393162393382</v>
      </c>
      <c r="U15">
        <f t="shared" si="6"/>
        <v>4.316239316239338E-3</v>
      </c>
      <c r="V15">
        <f t="shared" si="7"/>
        <v>4.3162393162393382E-4</v>
      </c>
    </row>
    <row r="16" spans="1:22" x14ac:dyDescent="0.25">
      <c r="A16" t="s">
        <v>15</v>
      </c>
      <c r="B16" t="s">
        <v>16</v>
      </c>
      <c r="C16">
        <v>4.4000000000000057</v>
      </c>
      <c r="D16">
        <v>2.9399999999999977</v>
      </c>
      <c r="E16">
        <v>14.962499999999999</v>
      </c>
      <c r="F16">
        <f t="shared" si="3"/>
        <v>122.22222222222238</v>
      </c>
      <c r="G16">
        <f>(D16/360)*10000</f>
        <v>81.6666666666666</v>
      </c>
      <c r="H16">
        <f>(E16/360)*10000</f>
        <v>415.62499999999994</v>
      </c>
      <c r="I16">
        <f t="shared" si="4"/>
        <v>1.2222222222222238E-2</v>
      </c>
      <c r="J16">
        <f t="shared" si="0"/>
        <v>8.1666666666666606E-3</v>
      </c>
      <c r="K16">
        <f t="shared" si="0"/>
        <v>4.1562499999999995E-2</v>
      </c>
      <c r="L16" s="2">
        <v>43229</v>
      </c>
      <c r="M16" s="2">
        <v>43239</v>
      </c>
      <c r="N16" s="2">
        <v>43265</v>
      </c>
      <c r="O16" s="2">
        <f t="shared" si="8"/>
        <v>43252</v>
      </c>
      <c r="P16">
        <f t="shared" si="1"/>
        <v>10</v>
      </c>
      <c r="Q16">
        <f t="shared" si="2"/>
        <v>26</v>
      </c>
      <c r="R16">
        <f>E16-D16</f>
        <v>12.022500000000001</v>
      </c>
      <c r="S16">
        <f>(E16-C16)/Q16</f>
        <v>0.40624999999999972</v>
      </c>
      <c r="T16">
        <f t="shared" si="5"/>
        <v>11.284722222222213</v>
      </c>
      <c r="U16">
        <f t="shared" si="6"/>
        <v>1.1284722222222213E-2</v>
      </c>
      <c r="V16">
        <f t="shared" si="7"/>
        <v>1.1284722222222215E-3</v>
      </c>
    </row>
    <row r="17" spans="1:22" x14ac:dyDescent="0.25">
      <c r="A17" t="s">
        <v>17</v>
      </c>
      <c r="B17" t="s">
        <v>13</v>
      </c>
      <c r="C17">
        <v>10.762500000000017</v>
      </c>
      <c r="D17">
        <v>15.579999999999984</v>
      </c>
      <c r="E17">
        <v>46.920000000000016</v>
      </c>
      <c r="F17">
        <f t="shared" si="3"/>
        <v>298.95833333333383</v>
      </c>
      <c r="G17">
        <f>(D17/360)*10000</f>
        <v>432.77777777777732</v>
      </c>
      <c r="H17">
        <f>(E17/360)*10000</f>
        <v>1303.3333333333339</v>
      </c>
      <c r="I17">
        <f t="shared" si="4"/>
        <v>2.9895833333333385E-2</v>
      </c>
      <c r="J17">
        <f t="shared" si="0"/>
        <v>4.3277777777777734E-2</v>
      </c>
      <c r="K17">
        <f t="shared" si="0"/>
        <v>0.13033333333333341</v>
      </c>
      <c r="L17" s="2">
        <v>43237</v>
      </c>
      <c r="M17" s="2">
        <v>43249</v>
      </c>
      <c r="N17" s="2">
        <v>43269</v>
      </c>
      <c r="O17" s="2">
        <f t="shared" si="8"/>
        <v>43259</v>
      </c>
      <c r="P17">
        <f t="shared" si="1"/>
        <v>12</v>
      </c>
      <c r="Q17">
        <f t="shared" si="2"/>
        <v>20</v>
      </c>
      <c r="R17">
        <f>E17-D17</f>
        <v>31.340000000000032</v>
      </c>
      <c r="S17">
        <f>(E17-C17)/Q17</f>
        <v>1.8078749999999999</v>
      </c>
      <c r="T17">
        <f t="shared" si="5"/>
        <v>50.218750000000007</v>
      </c>
      <c r="U17">
        <f t="shared" si="6"/>
        <v>5.0218750000000006E-2</v>
      </c>
      <c r="V17">
        <f t="shared" si="7"/>
        <v>5.0218750000000012E-3</v>
      </c>
    </row>
    <row r="18" spans="1:22" x14ac:dyDescent="0.25">
      <c r="A18" t="s">
        <v>17</v>
      </c>
      <c r="B18" t="s">
        <v>22</v>
      </c>
      <c r="C18">
        <v>9.4399999999999977</v>
      </c>
      <c r="D18">
        <v>25.279999999999973</v>
      </c>
      <c r="E18">
        <v>54.839999999999975</v>
      </c>
      <c r="F18">
        <f t="shared" si="3"/>
        <v>262.22222222222217</v>
      </c>
      <c r="G18">
        <f t="shared" ref="G18:G25" si="9">(D18/360)*10000</f>
        <v>702.22222222222149</v>
      </c>
      <c r="H18">
        <f t="shared" ref="H18:H25" si="10">(E18/360)*10000</f>
        <v>1523.3333333333326</v>
      </c>
      <c r="I18">
        <f t="shared" si="4"/>
        <v>2.622222222222222E-2</v>
      </c>
      <c r="J18">
        <f t="shared" ref="J18:J25" si="11">G18*0.0001</f>
        <v>7.0222222222222158E-2</v>
      </c>
      <c r="K18">
        <f t="shared" ref="K18:K25" si="12">H18*0.0001</f>
        <v>0.15233333333333327</v>
      </c>
      <c r="L18" s="2">
        <v>43237</v>
      </c>
      <c r="M18" s="2">
        <v>43249</v>
      </c>
      <c r="N18" s="2">
        <v>43269</v>
      </c>
      <c r="O18" s="2">
        <f t="shared" si="8"/>
        <v>43259</v>
      </c>
      <c r="P18">
        <f t="shared" si="1"/>
        <v>12</v>
      </c>
      <c r="Q18">
        <f t="shared" si="2"/>
        <v>20</v>
      </c>
      <c r="R18">
        <f>E18-D18</f>
        <v>29.560000000000002</v>
      </c>
      <c r="S18">
        <f>(E18-C18)/Q18</f>
        <v>2.2699999999999987</v>
      </c>
      <c r="T18">
        <f t="shared" si="5"/>
        <v>63.055555555555522</v>
      </c>
      <c r="U18">
        <f t="shared" si="6"/>
        <v>6.3055555555555517E-2</v>
      </c>
      <c r="V18">
        <f t="shared" si="7"/>
        <v>6.3055555555555521E-3</v>
      </c>
    </row>
    <row r="19" spans="1:22" x14ac:dyDescent="0.25">
      <c r="A19" t="s">
        <v>17</v>
      </c>
      <c r="B19" t="s">
        <v>16</v>
      </c>
      <c r="C19">
        <v>9.0799999999999841</v>
      </c>
      <c r="D19">
        <v>46.620000000000005</v>
      </c>
      <c r="E19">
        <v>30.899999999999977</v>
      </c>
      <c r="F19">
        <f t="shared" si="3"/>
        <v>252.22222222222177</v>
      </c>
      <c r="G19">
        <f t="shared" si="9"/>
        <v>1295</v>
      </c>
      <c r="H19">
        <f t="shared" si="10"/>
        <v>858.3333333333328</v>
      </c>
      <c r="I19">
        <f t="shared" si="4"/>
        <v>2.5222222222222177E-2</v>
      </c>
      <c r="J19">
        <f t="shared" si="11"/>
        <v>0.1295</v>
      </c>
      <c r="K19">
        <f t="shared" si="12"/>
        <v>8.5833333333333289E-2</v>
      </c>
      <c r="L19" s="2">
        <v>43237</v>
      </c>
      <c r="M19" s="2">
        <v>43249</v>
      </c>
      <c r="N19" s="2">
        <v>43269</v>
      </c>
      <c r="O19" s="2">
        <f t="shared" si="8"/>
        <v>43259</v>
      </c>
      <c r="P19">
        <f t="shared" si="1"/>
        <v>12</v>
      </c>
      <c r="Q19">
        <f t="shared" si="2"/>
        <v>20</v>
      </c>
      <c r="R19">
        <f>E19-D19</f>
        <v>-15.720000000000027</v>
      </c>
      <c r="S19">
        <f>(E19-C19)/Q19</f>
        <v>1.0909999999999997</v>
      </c>
      <c r="T19">
        <f t="shared" si="5"/>
        <v>30.305555555555554</v>
      </c>
      <c r="U19">
        <f t="shared" si="6"/>
        <v>3.0305555555555554E-2</v>
      </c>
      <c r="V19">
        <f t="shared" si="7"/>
        <v>3.0305555555555559E-3</v>
      </c>
    </row>
    <row r="20" spans="1:22" x14ac:dyDescent="0.25">
      <c r="A20" t="s">
        <v>21</v>
      </c>
      <c r="B20" t="s">
        <v>5</v>
      </c>
      <c r="C20">
        <v>5.8700000000000045</v>
      </c>
      <c r="D20">
        <v>21.379999999999995</v>
      </c>
      <c r="E20">
        <v>24.640000000000043</v>
      </c>
      <c r="F20">
        <f t="shared" si="3"/>
        <v>163.05555555555569</v>
      </c>
      <c r="G20">
        <f t="shared" si="9"/>
        <v>593.88888888888869</v>
      </c>
      <c r="H20">
        <f t="shared" si="10"/>
        <v>684.44444444444559</v>
      </c>
      <c r="I20">
        <f t="shared" si="4"/>
        <v>1.630555555555557E-2</v>
      </c>
      <c r="J20">
        <f t="shared" si="11"/>
        <v>5.9388888888888873E-2</v>
      </c>
      <c r="K20">
        <f t="shared" si="12"/>
        <v>6.8444444444444558E-2</v>
      </c>
      <c r="L20" s="2">
        <v>43240</v>
      </c>
      <c r="M20" s="2">
        <v>43255</v>
      </c>
      <c r="N20" s="2">
        <v>43275</v>
      </c>
      <c r="O20" s="2">
        <f t="shared" si="8"/>
        <v>43265</v>
      </c>
      <c r="P20">
        <f t="shared" si="1"/>
        <v>15</v>
      </c>
      <c r="Q20">
        <f t="shared" si="2"/>
        <v>20</v>
      </c>
      <c r="R20">
        <f>E20-D20</f>
        <v>3.2600000000000477</v>
      </c>
      <c r="S20">
        <f>(E20-C20)/Q20</f>
        <v>0.93850000000000189</v>
      </c>
      <c r="T20">
        <f t="shared" si="5"/>
        <v>26.069444444444496</v>
      </c>
      <c r="U20">
        <f t="shared" si="6"/>
        <v>2.6069444444444496E-2</v>
      </c>
      <c r="V20">
        <f t="shared" si="7"/>
        <v>2.6069444444444491E-3</v>
      </c>
    </row>
    <row r="21" spans="1:22" x14ac:dyDescent="0.25">
      <c r="A21" t="s">
        <v>21</v>
      </c>
      <c r="B21" t="s">
        <v>13</v>
      </c>
      <c r="C21">
        <v>4.9800000000000182</v>
      </c>
      <c r="D21">
        <v>10.862500000000033</v>
      </c>
      <c r="E21">
        <v>48.019999999999982</v>
      </c>
      <c r="F21">
        <f t="shared" si="3"/>
        <v>138.33333333333383</v>
      </c>
      <c r="G21">
        <f t="shared" si="9"/>
        <v>301.73611111111205</v>
      </c>
      <c r="H21">
        <f t="shared" si="10"/>
        <v>1333.8888888888885</v>
      </c>
      <c r="I21">
        <f t="shared" si="4"/>
        <v>1.3833333333333383E-2</v>
      </c>
      <c r="J21">
        <f t="shared" si="11"/>
        <v>3.0173611111111207E-2</v>
      </c>
      <c r="K21">
        <f t="shared" si="12"/>
        <v>0.13338888888888886</v>
      </c>
      <c r="L21" s="2">
        <v>43240</v>
      </c>
      <c r="M21" s="2">
        <v>43255</v>
      </c>
      <c r="N21" s="2">
        <v>43275</v>
      </c>
      <c r="O21" s="2">
        <f t="shared" si="8"/>
        <v>43265</v>
      </c>
      <c r="P21">
        <f t="shared" si="1"/>
        <v>15</v>
      </c>
      <c r="Q21">
        <f t="shared" si="2"/>
        <v>20</v>
      </c>
      <c r="R21">
        <f>E21-D21</f>
        <v>37.157499999999949</v>
      </c>
      <c r="S21">
        <f>(E21-C21)/Q21</f>
        <v>2.1519999999999984</v>
      </c>
      <c r="T21">
        <f t="shared" si="5"/>
        <v>59.777777777777736</v>
      </c>
      <c r="U21">
        <f t="shared" si="6"/>
        <v>5.9777777777777735E-2</v>
      </c>
      <c r="V21">
        <f t="shared" si="7"/>
        <v>5.9777777777777746E-3</v>
      </c>
    </row>
    <row r="22" spans="1:22" x14ac:dyDescent="0.25">
      <c r="A22" t="s">
        <v>21</v>
      </c>
      <c r="B22" t="s">
        <v>14</v>
      </c>
      <c r="C22">
        <v>4.9099999999999966</v>
      </c>
      <c r="D22">
        <v>10.399999999999977</v>
      </c>
      <c r="E22">
        <v>27.240000000000009</v>
      </c>
      <c r="F22">
        <f t="shared" si="3"/>
        <v>136.3888888888888</v>
      </c>
      <c r="G22">
        <f t="shared" si="9"/>
        <v>288.88888888888823</v>
      </c>
      <c r="H22">
        <f t="shared" si="10"/>
        <v>756.66666666666686</v>
      </c>
      <c r="I22">
        <f t="shared" si="4"/>
        <v>1.3638888888888881E-2</v>
      </c>
      <c r="J22">
        <f t="shared" si="11"/>
        <v>2.8888888888888825E-2</v>
      </c>
      <c r="K22">
        <f t="shared" si="12"/>
        <v>7.5666666666666688E-2</v>
      </c>
      <c r="L22" s="2">
        <v>43240</v>
      </c>
      <c r="M22" s="2">
        <v>43255</v>
      </c>
      <c r="N22" s="2">
        <v>43275</v>
      </c>
      <c r="O22" s="2">
        <f t="shared" si="8"/>
        <v>43265</v>
      </c>
      <c r="P22">
        <f t="shared" si="1"/>
        <v>15</v>
      </c>
      <c r="Q22">
        <f t="shared" si="2"/>
        <v>20</v>
      </c>
      <c r="R22">
        <f>E22-D22</f>
        <v>16.840000000000032</v>
      </c>
      <c r="S22">
        <f>(E22-C22)/Q22</f>
        <v>1.1165000000000007</v>
      </c>
      <c r="T22">
        <f t="shared" si="5"/>
        <v>31.013888888888903</v>
      </c>
      <c r="U22">
        <f t="shared" si="6"/>
        <v>3.1013888888888903E-2</v>
      </c>
      <c r="V22">
        <f t="shared" si="7"/>
        <v>3.1013888888888905E-3</v>
      </c>
    </row>
    <row r="23" spans="1:22" x14ac:dyDescent="0.25">
      <c r="A23" t="s">
        <v>18</v>
      </c>
      <c r="B23" t="s">
        <v>13</v>
      </c>
      <c r="C23">
        <v>3.2999999999999829</v>
      </c>
      <c r="D23">
        <v>5.4099999999999966</v>
      </c>
      <c r="E23">
        <v>23.639999999999986</v>
      </c>
      <c r="F23">
        <f t="shared" si="3"/>
        <v>91.666666666666202</v>
      </c>
      <c r="G23">
        <f t="shared" si="9"/>
        <v>150.27777777777769</v>
      </c>
      <c r="H23">
        <f t="shared" si="10"/>
        <v>656.66666666666629</v>
      </c>
      <c r="I23">
        <f t="shared" si="4"/>
        <v>9.1666666666666199E-3</v>
      </c>
      <c r="J23">
        <f t="shared" si="11"/>
        <v>1.502777777777777E-2</v>
      </c>
      <c r="K23">
        <f t="shared" si="12"/>
        <v>6.5666666666666637E-2</v>
      </c>
      <c r="L23" s="2">
        <v>43236</v>
      </c>
      <c r="M23" s="2">
        <v>43248</v>
      </c>
      <c r="N23" s="2">
        <v>43269</v>
      </c>
      <c r="O23" s="2">
        <f t="shared" si="8"/>
        <v>43258.5</v>
      </c>
      <c r="P23">
        <f t="shared" si="1"/>
        <v>12</v>
      </c>
      <c r="Q23">
        <f t="shared" si="2"/>
        <v>21</v>
      </c>
      <c r="R23">
        <f>E23-D23</f>
        <v>18.22999999999999</v>
      </c>
      <c r="S23">
        <f>(E23-C23)/Q23</f>
        <v>0.96857142857142875</v>
      </c>
      <c r="T23">
        <f t="shared" si="5"/>
        <v>26.904761904761909</v>
      </c>
      <c r="U23">
        <f t="shared" si="6"/>
        <v>2.690476190476191E-2</v>
      </c>
      <c r="V23">
        <f t="shared" si="7"/>
        <v>2.690476190476191E-3</v>
      </c>
    </row>
    <row r="24" spans="1:22" x14ac:dyDescent="0.25">
      <c r="A24" t="s">
        <v>18</v>
      </c>
      <c r="B24" t="s">
        <v>7</v>
      </c>
      <c r="C24">
        <v>5.6999999999999886</v>
      </c>
      <c r="D24">
        <v>6.6250000000000142</v>
      </c>
      <c r="E24">
        <v>11.362500000000004</v>
      </c>
      <c r="F24">
        <f t="shared" si="3"/>
        <v>158.33333333333303</v>
      </c>
      <c r="G24">
        <f t="shared" si="9"/>
        <v>184.02777777777817</v>
      </c>
      <c r="H24">
        <f t="shared" si="10"/>
        <v>315.62500000000011</v>
      </c>
      <c r="I24">
        <f t="shared" si="4"/>
        <v>1.5833333333333303E-2</v>
      </c>
      <c r="J24">
        <f t="shared" si="11"/>
        <v>1.8402777777777816E-2</v>
      </c>
      <c r="K24">
        <f t="shared" si="12"/>
        <v>3.1562500000000014E-2</v>
      </c>
      <c r="L24" s="2">
        <v>43236</v>
      </c>
      <c r="M24" s="2">
        <v>43248</v>
      </c>
      <c r="N24" s="2">
        <v>43269</v>
      </c>
      <c r="O24" s="2">
        <f t="shared" si="8"/>
        <v>43258.5</v>
      </c>
      <c r="P24">
        <f t="shared" si="1"/>
        <v>12</v>
      </c>
      <c r="Q24">
        <f t="shared" si="2"/>
        <v>21</v>
      </c>
      <c r="R24">
        <f>E24-D24</f>
        <v>4.7374999999999901</v>
      </c>
      <c r="S24">
        <f>(E24-C24)/Q24</f>
        <v>0.26964285714285791</v>
      </c>
      <c r="T24">
        <f t="shared" si="5"/>
        <v>7.4900793650793851</v>
      </c>
      <c r="U24">
        <f t="shared" si="6"/>
        <v>7.4900793650793853E-3</v>
      </c>
      <c r="V24">
        <f t="shared" si="7"/>
        <v>7.4900793650793857E-4</v>
      </c>
    </row>
    <row r="25" spans="1:22" x14ac:dyDescent="0.25">
      <c r="A25" t="s">
        <v>18</v>
      </c>
      <c r="B25" t="s">
        <v>22</v>
      </c>
      <c r="C25">
        <v>2.7000000000000171</v>
      </c>
      <c r="D25">
        <v>10.449999999999982</v>
      </c>
      <c r="E25">
        <v>13.17499999999999</v>
      </c>
      <c r="F25">
        <f t="shared" si="3"/>
        <v>75.000000000000469</v>
      </c>
      <c r="G25">
        <f t="shared" si="9"/>
        <v>290.27777777777726</v>
      </c>
      <c r="H25">
        <f t="shared" si="10"/>
        <v>365.972222222222</v>
      </c>
      <c r="I25">
        <f t="shared" si="4"/>
        <v>7.5000000000000474E-3</v>
      </c>
      <c r="J25">
        <f t="shared" si="11"/>
        <v>2.9027777777777729E-2</v>
      </c>
      <c r="K25">
        <f t="shared" si="12"/>
        <v>3.6597222222222205E-2</v>
      </c>
      <c r="L25" s="2">
        <v>43236</v>
      </c>
      <c r="M25" s="2">
        <v>43248</v>
      </c>
      <c r="N25" s="2">
        <v>43269</v>
      </c>
      <c r="O25" s="2">
        <f t="shared" si="8"/>
        <v>43258.5</v>
      </c>
      <c r="P25">
        <f t="shared" si="1"/>
        <v>12</v>
      </c>
      <c r="Q25">
        <f t="shared" si="2"/>
        <v>21</v>
      </c>
      <c r="R25">
        <f>E25-D25</f>
        <v>2.7250000000000085</v>
      </c>
      <c r="S25">
        <f>(E25-C25)/Q25</f>
        <v>0.49880952380952254</v>
      </c>
      <c r="T25">
        <f t="shared" si="5"/>
        <v>13.855820105820074</v>
      </c>
      <c r="U25">
        <f t="shared" si="6"/>
        <v>1.3855820105820075E-2</v>
      </c>
      <c r="V25">
        <f t="shared" si="7"/>
        <v>1.3855820105820075E-3</v>
      </c>
    </row>
  </sheetData>
  <sortState xmlns:xlrd2="http://schemas.microsoft.com/office/spreadsheetml/2017/richdata2" ref="A2:S25">
    <sortCondition ref="A2:A25"/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F1CC-679B-47B1-BE00-0A00D018F481}">
  <dimension ref="A3:E12"/>
  <sheetViews>
    <sheetView workbookViewId="0">
      <selection activeCell="B4" sqref="B4:E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40.42578125" bestFit="1" customWidth="1"/>
    <col min="4" max="4" width="21.85546875" bestFit="1" customWidth="1"/>
    <col min="5" max="5" width="23.140625" bestFit="1" customWidth="1"/>
    <col min="6" max="6" width="22.28515625" bestFit="1" customWidth="1"/>
  </cols>
  <sheetData>
    <row r="3" spans="1:5" x14ac:dyDescent="0.25">
      <c r="A3" s="3" t="s">
        <v>25</v>
      </c>
      <c r="B3" t="s">
        <v>41</v>
      </c>
      <c r="C3" t="s">
        <v>42</v>
      </c>
      <c r="D3" t="s">
        <v>43</v>
      </c>
      <c r="E3" t="s">
        <v>44</v>
      </c>
    </row>
    <row r="4" spans="1:5" x14ac:dyDescent="0.25">
      <c r="A4" s="4" t="s">
        <v>5</v>
      </c>
      <c r="B4" s="5">
        <v>0.50746666666666629</v>
      </c>
      <c r="C4" s="5">
        <v>14.096296296296286</v>
      </c>
      <c r="D4" s="5">
        <v>1.4096296296296287E-2</v>
      </c>
      <c r="E4" s="5">
        <v>1.4096296296296287E-3</v>
      </c>
    </row>
    <row r="5" spans="1:5" x14ac:dyDescent="0.25">
      <c r="A5" s="4" t="s">
        <v>12</v>
      </c>
      <c r="B5" s="5">
        <v>-0.14951388888888889</v>
      </c>
      <c r="C5" s="5">
        <v>-4.1531635802469147</v>
      </c>
      <c r="D5" s="5">
        <v>-4.1531635802469144E-3</v>
      </c>
      <c r="E5" s="5">
        <v>-4.1531635802469137E-4</v>
      </c>
    </row>
    <row r="6" spans="1:5" x14ac:dyDescent="0.25">
      <c r="A6" s="4" t="s">
        <v>15</v>
      </c>
      <c r="B6" s="5">
        <v>0.16571937321937266</v>
      </c>
      <c r="C6" s="5">
        <v>4.6033159227603511</v>
      </c>
      <c r="D6" s="5">
        <v>4.603315922760351E-3</v>
      </c>
      <c r="E6" s="5">
        <v>4.6033159227603526E-4</v>
      </c>
    </row>
    <row r="7" spans="1:5" x14ac:dyDescent="0.25">
      <c r="A7" s="4" t="s">
        <v>9</v>
      </c>
      <c r="B7" s="5">
        <v>0.40895833333333381</v>
      </c>
      <c r="C7" s="5">
        <v>11.359953703703717</v>
      </c>
      <c r="D7" s="5">
        <v>1.1359953703703718E-2</v>
      </c>
      <c r="E7" s="5">
        <v>1.1359953703703716E-3</v>
      </c>
    </row>
    <row r="8" spans="1:5" x14ac:dyDescent="0.25">
      <c r="A8" s="4" t="s">
        <v>17</v>
      </c>
      <c r="B8" s="5">
        <v>1.7229583333333327</v>
      </c>
      <c r="C8" s="5">
        <v>47.859953703703695</v>
      </c>
      <c r="D8" s="5">
        <v>4.7859953703703689E-2</v>
      </c>
      <c r="E8" s="5">
        <v>4.7859953703703693E-3</v>
      </c>
    </row>
    <row r="9" spans="1:5" x14ac:dyDescent="0.25">
      <c r="A9" s="4" t="s">
        <v>21</v>
      </c>
      <c r="B9" s="5">
        <v>1.4023333333333337</v>
      </c>
      <c r="C9" s="5">
        <v>38.953703703703709</v>
      </c>
      <c r="D9" s="5">
        <v>3.8953703703703713E-2</v>
      </c>
      <c r="E9" s="5">
        <v>3.8953703703703707E-3</v>
      </c>
    </row>
    <row r="10" spans="1:5" x14ac:dyDescent="0.25">
      <c r="A10" s="4" t="s">
        <v>18</v>
      </c>
      <c r="B10" s="5">
        <v>0.57900793650793636</v>
      </c>
      <c r="C10" s="5">
        <v>16.083553791887123</v>
      </c>
      <c r="D10" s="5">
        <v>1.6083553791887122E-2</v>
      </c>
      <c r="E10" s="5">
        <v>1.6083553791887122E-3</v>
      </c>
    </row>
    <row r="11" spans="1:5" x14ac:dyDescent="0.25">
      <c r="A11" s="4" t="s">
        <v>11</v>
      </c>
      <c r="B11" s="5">
        <v>0.76632352941176518</v>
      </c>
      <c r="C11" s="5">
        <v>21.286764705882366</v>
      </c>
      <c r="D11" s="5">
        <v>2.1286764705882366E-2</v>
      </c>
      <c r="E11" s="5">
        <v>2.1286764705882367E-3</v>
      </c>
    </row>
    <row r="12" spans="1:5" x14ac:dyDescent="0.25">
      <c r="A12" s="4" t="s">
        <v>26</v>
      </c>
      <c r="B12" s="5">
        <v>0.70877050955580356</v>
      </c>
      <c r="C12" s="5">
        <v>19.688069709883436</v>
      </c>
      <c r="D12" s="5">
        <v>1.9688069709883436E-2</v>
      </c>
      <c r="E12" s="5">
        <v>1.9688069709883436E-3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733F-958C-4670-A5CC-FBD2249EE0C6}">
  <dimension ref="A1:G11"/>
  <sheetViews>
    <sheetView workbookViewId="0">
      <selection sqref="A1:G12"/>
    </sheetView>
  </sheetViews>
  <sheetFormatPr defaultRowHeight="15" x14ac:dyDescent="0.25"/>
  <cols>
    <col min="1" max="1" width="17.42578125" customWidth="1"/>
    <col min="2" max="2" width="17.7109375" customWidth="1"/>
    <col min="3" max="3" width="4.28515625" customWidth="1"/>
    <col min="4" max="4" width="16" customWidth="1"/>
    <col min="5" max="5" width="12.28515625" customWidth="1"/>
    <col min="6" max="6" width="14.42578125" bestFit="1" customWidth="1"/>
    <col min="7" max="7" width="14.28515625" customWidth="1"/>
  </cols>
  <sheetData>
    <row r="1" spans="1:7" x14ac:dyDescent="0.25">
      <c r="A1" s="15" t="s">
        <v>48</v>
      </c>
      <c r="B1" s="15"/>
      <c r="C1" s="15"/>
      <c r="D1" s="15"/>
      <c r="E1" s="15"/>
      <c r="F1" s="15"/>
      <c r="G1" s="15"/>
    </row>
    <row r="2" spans="1:7" x14ac:dyDescent="0.25">
      <c r="A2" s="7"/>
      <c r="B2" s="13" t="s">
        <v>51</v>
      </c>
      <c r="C2" s="13"/>
      <c r="D2" s="14"/>
      <c r="E2" s="14" t="s">
        <v>52</v>
      </c>
      <c r="F2" s="14"/>
      <c r="G2" s="14"/>
    </row>
    <row r="3" spans="1:7" x14ac:dyDescent="0.25">
      <c r="A3" s="7"/>
      <c r="B3" s="6" t="s">
        <v>45</v>
      </c>
      <c r="C3" s="6"/>
      <c r="D3" s="6" t="s">
        <v>46</v>
      </c>
      <c r="E3" s="6" t="s">
        <v>47</v>
      </c>
      <c r="F3" s="6" t="s">
        <v>49</v>
      </c>
      <c r="G3" s="6" t="s">
        <v>50</v>
      </c>
    </row>
    <row r="4" spans="1:7" x14ac:dyDescent="0.25">
      <c r="A4" s="8" t="s">
        <v>5</v>
      </c>
      <c r="B4" s="11">
        <v>0.50746666666666629</v>
      </c>
      <c r="C4" s="11"/>
      <c r="D4" s="12">
        <v>14.096296296296286</v>
      </c>
      <c r="E4" s="10">
        <v>1.4096296296296287E-2</v>
      </c>
      <c r="F4" s="9">
        <v>1.4096296296296287E-3</v>
      </c>
      <c r="G4" s="11">
        <f>F4*1000</f>
        <v>1.4096296296296287</v>
      </c>
    </row>
    <row r="5" spans="1:7" x14ac:dyDescent="0.25">
      <c r="A5" s="8" t="s">
        <v>12</v>
      </c>
      <c r="B5" s="11">
        <v>-0.14951388888888889</v>
      </c>
      <c r="C5" s="11"/>
      <c r="D5" s="12">
        <v>-4.1531635802469147</v>
      </c>
      <c r="E5" s="10">
        <v>-4.1531635802469144E-3</v>
      </c>
      <c r="F5" s="9">
        <v>-4.1531635802469137E-4</v>
      </c>
      <c r="G5" s="11">
        <f t="shared" ref="G5:G11" si="0">F5*1000</f>
        <v>-0.41531635802469136</v>
      </c>
    </row>
    <row r="6" spans="1:7" x14ac:dyDescent="0.25">
      <c r="A6" s="8" t="s">
        <v>15</v>
      </c>
      <c r="B6" s="11">
        <v>0.16571937321937266</v>
      </c>
      <c r="C6" s="11"/>
      <c r="D6" s="12">
        <v>4.6033159227603511</v>
      </c>
      <c r="E6" s="10">
        <v>4.603315922760351E-3</v>
      </c>
      <c r="F6" s="9">
        <v>4.6033159227603526E-4</v>
      </c>
      <c r="G6" s="11">
        <f t="shared" si="0"/>
        <v>0.46033159227603526</v>
      </c>
    </row>
    <row r="7" spans="1:7" x14ac:dyDescent="0.25">
      <c r="A7" s="8" t="s">
        <v>9</v>
      </c>
      <c r="B7" s="11">
        <v>0.40895833333333381</v>
      </c>
      <c r="C7" s="11"/>
      <c r="D7" s="12">
        <v>11.359953703703717</v>
      </c>
      <c r="E7" s="10">
        <v>1.1359953703703718E-2</v>
      </c>
      <c r="F7" s="9">
        <v>1.1359953703703716E-3</v>
      </c>
      <c r="G7" s="11">
        <f t="shared" si="0"/>
        <v>1.1359953703703716</v>
      </c>
    </row>
    <row r="8" spans="1:7" x14ac:dyDescent="0.25">
      <c r="A8" s="8" t="s">
        <v>17</v>
      </c>
      <c r="B8" s="11">
        <v>1.7229583333333327</v>
      </c>
      <c r="C8" s="11"/>
      <c r="D8" s="12">
        <v>47.859953703703695</v>
      </c>
      <c r="E8" s="10">
        <v>4.7859953703703689E-2</v>
      </c>
      <c r="F8" s="9">
        <v>4.7859953703703693E-3</v>
      </c>
      <c r="G8" s="11">
        <f t="shared" si="0"/>
        <v>4.7859953703703697</v>
      </c>
    </row>
    <row r="9" spans="1:7" x14ac:dyDescent="0.25">
      <c r="A9" s="8" t="s">
        <v>21</v>
      </c>
      <c r="B9" s="11">
        <v>1.4023333333333337</v>
      </c>
      <c r="C9" s="11"/>
      <c r="D9" s="12">
        <v>38.953703703703709</v>
      </c>
      <c r="E9" s="10">
        <v>3.8953703703703713E-2</v>
      </c>
      <c r="F9" s="9">
        <v>3.8953703703703707E-3</v>
      </c>
      <c r="G9" s="11">
        <f t="shared" si="0"/>
        <v>3.8953703703703706</v>
      </c>
    </row>
    <row r="10" spans="1:7" x14ac:dyDescent="0.25">
      <c r="A10" s="8" t="s">
        <v>18</v>
      </c>
      <c r="B10" s="11">
        <v>0.57900793650793636</v>
      </c>
      <c r="C10" s="11"/>
      <c r="D10" s="12">
        <v>16.083553791887123</v>
      </c>
      <c r="E10" s="10">
        <v>1.6083553791887122E-2</v>
      </c>
      <c r="F10" s="9">
        <v>1.6083553791887122E-3</v>
      </c>
      <c r="G10" s="11">
        <f t="shared" si="0"/>
        <v>1.6083553791887122</v>
      </c>
    </row>
    <row r="11" spans="1:7" x14ac:dyDescent="0.25">
      <c r="A11" s="16" t="s">
        <v>11</v>
      </c>
      <c r="B11" s="17">
        <v>0.76632352941176518</v>
      </c>
      <c r="C11" s="17"/>
      <c r="D11" s="18">
        <v>21.286764705882366</v>
      </c>
      <c r="E11" s="19">
        <v>2.1286764705882366E-2</v>
      </c>
      <c r="F11" s="20">
        <v>2.1286764705882367E-3</v>
      </c>
      <c r="G11" s="17">
        <f t="shared" si="0"/>
        <v>2.1286764705882368</v>
      </c>
    </row>
  </sheetData>
  <mergeCells count="1">
    <mergeCell ref="A1:G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BB12-5CD3-45C1-94C8-33CF0CC905BF}">
  <dimension ref="A3:B1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6" bestFit="1" customWidth="1"/>
  </cols>
  <sheetData>
    <row r="3" spans="1:2" x14ac:dyDescent="0.25">
      <c r="A3" s="3" t="s">
        <v>25</v>
      </c>
      <c r="B3" t="s">
        <v>27</v>
      </c>
    </row>
    <row r="4" spans="1:2" x14ac:dyDescent="0.25">
      <c r="A4" s="4" t="s">
        <v>5</v>
      </c>
      <c r="B4" s="5">
        <v>10.527499999999984</v>
      </c>
    </row>
    <row r="5" spans="1:2" x14ac:dyDescent="0.25">
      <c r="A5" s="4" t="s">
        <v>9</v>
      </c>
      <c r="B5" s="5">
        <v>3.6424999999999961</v>
      </c>
    </row>
    <row r="6" spans="1:2" x14ac:dyDescent="0.25">
      <c r="A6" s="4" t="s">
        <v>11</v>
      </c>
      <c r="B6" s="5">
        <v>-1.230000000000004</v>
      </c>
    </row>
    <row r="7" spans="1:2" x14ac:dyDescent="0.25">
      <c r="A7" s="4" t="s">
        <v>12</v>
      </c>
      <c r="B7" s="5">
        <v>3.900833333333336</v>
      </c>
    </row>
    <row r="8" spans="1:2" x14ac:dyDescent="0.25">
      <c r="A8" s="4" t="s">
        <v>15</v>
      </c>
      <c r="B8" s="5">
        <v>6.9416666666666629</v>
      </c>
    </row>
    <row r="9" spans="1:2" x14ac:dyDescent="0.25">
      <c r="A9" s="4" t="s">
        <v>17</v>
      </c>
      <c r="B9" s="5">
        <v>15.060000000000002</v>
      </c>
    </row>
    <row r="10" spans="1:2" x14ac:dyDescent="0.25">
      <c r="A10" s="4" t="s">
        <v>21</v>
      </c>
      <c r="B10" s="5">
        <v>19.085833333333344</v>
      </c>
    </row>
    <row r="11" spans="1:2" x14ac:dyDescent="0.25">
      <c r="A11" s="4" t="s">
        <v>18</v>
      </c>
      <c r="B11" s="5">
        <v>8.5641666666666634</v>
      </c>
    </row>
    <row r="12" spans="1:2" x14ac:dyDescent="0.25">
      <c r="A12" s="4" t="s">
        <v>26</v>
      </c>
      <c r="B12" s="5">
        <v>8.7264130434782583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2018-12-10T22:02:05Z</dcterms:created>
  <dcterms:modified xsi:type="dcterms:W3CDTF">2019-05-02T18:47:24Z</dcterms:modified>
</cp:coreProperties>
</file>