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zi\Dropbox\Mosquito Science (1)\Data 2011 to 2018\Data modules\"/>
    </mc:Choice>
  </mc:AlternateContent>
  <xr:revisionPtr revIDLastSave="0" documentId="13_ncr:1_{BB8EA1A2-519C-4F26-8DDA-28E0BA62D1CA}" xr6:coauthVersionLast="41" xr6:coauthVersionMax="41" xr10:uidLastSave="{00000000-0000-0000-0000-000000000000}"/>
  <bookViews>
    <workbookView xWindow="-120" yWindow="-120" windowWidth="25440" windowHeight="15390" xr2:uid="{7B71EA56-2E17-4618-A9D5-F3AE90CFC9FB}"/>
  </bookViews>
  <sheets>
    <sheet name="Sample data" sheetId="1" r:id="rId1"/>
    <sheet name="log transformed" sheetId="3" r:id="rId2"/>
    <sheet name="log transformed (2)" sheetId="6" r:id="rId3"/>
    <sheet name="Another way" sheetId="5" r:id="rId4"/>
    <sheet name="Sheet3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9" i="1" l="1"/>
  <c r="O18" i="1"/>
  <c r="H16" i="1"/>
  <c r="O16" i="1"/>
  <c r="I18" i="6"/>
  <c r="I6" i="6"/>
  <c r="I5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I14" i="6"/>
  <c r="I15" i="6" s="1"/>
  <c r="E14" i="6"/>
  <c r="I13" i="6"/>
  <c r="E13" i="6"/>
  <c r="I12" i="6"/>
  <c r="E12" i="6"/>
  <c r="I11" i="6"/>
  <c r="E11" i="6"/>
  <c r="E10" i="6"/>
  <c r="E9" i="6"/>
  <c r="I8" i="6"/>
  <c r="I9" i="6" s="1"/>
  <c r="I10" i="6" s="1"/>
  <c r="E8" i="6"/>
  <c r="E7" i="6"/>
  <c r="E6" i="6"/>
  <c r="E5" i="6"/>
  <c r="I4" i="6"/>
  <c r="E4" i="6"/>
  <c r="E3" i="6"/>
  <c r="E2" i="6"/>
  <c r="O16" i="5"/>
  <c r="H16" i="5"/>
  <c r="H11" i="5"/>
  <c r="H10" i="5"/>
  <c r="H9" i="5"/>
  <c r="H6" i="5"/>
  <c r="H7" i="5" s="1"/>
  <c r="H4" i="5"/>
  <c r="H5" i="5" s="1"/>
  <c r="I19" i="3"/>
  <c r="I18" i="3"/>
  <c r="I5" i="3"/>
  <c r="I11" i="3"/>
  <c r="I6" i="3"/>
  <c r="I4" i="3"/>
  <c r="H20" i="1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I13" i="3"/>
  <c r="I14" i="3" s="1"/>
  <c r="I15" i="3" s="1"/>
  <c r="I12" i="3"/>
  <c r="I7" i="6" l="1"/>
  <c r="H8" i="5"/>
  <c r="H12" i="5"/>
  <c r="H13" i="5" s="1"/>
  <c r="H18" i="5" s="1"/>
  <c r="I8" i="3"/>
  <c r="I9" i="3"/>
  <c r="I10" i="3" s="1"/>
  <c r="H6" i="1"/>
  <c r="H7" i="1" s="1"/>
  <c r="H11" i="1"/>
  <c r="H9" i="1"/>
  <c r="H10" i="1" s="1"/>
  <c r="H4" i="1"/>
  <c r="H5" i="1" s="1"/>
  <c r="H19" i="5" l="1"/>
  <c r="H17" i="5"/>
  <c r="I7" i="3"/>
  <c r="I20" i="3"/>
  <c r="I21" i="3" s="1"/>
  <c r="I22" i="3"/>
  <c r="H12" i="1"/>
  <c r="H13" i="1" s="1"/>
  <c r="H8" i="1"/>
  <c r="H20" i="5" l="1"/>
  <c r="H21" i="5"/>
  <c r="I23" i="3"/>
  <c r="H18" i="1"/>
  <c r="H19" i="1" s="1"/>
  <c r="H17" i="1"/>
  <c r="H21" i="1" l="1"/>
</calcChain>
</file>

<file path=xl/sharedStrings.xml><?xml version="1.0" encoding="utf-8"?>
<sst xmlns="http://schemas.openxmlformats.org/spreadsheetml/2006/main" count="286" uniqueCount="48">
  <si>
    <t>Vulgaris</t>
  </si>
  <si>
    <t>N</t>
  </si>
  <si>
    <t>Sample</t>
  </si>
  <si>
    <t>Date</t>
  </si>
  <si>
    <t>Pond</t>
  </si>
  <si>
    <t>L</t>
  </si>
  <si>
    <t>Sample volume</t>
  </si>
  <si>
    <t xml:space="preserve">n </t>
  </si>
  <si>
    <t>Total area sampeled</t>
  </si>
  <si>
    <t>Average N population</t>
  </si>
  <si>
    <t>Var population</t>
  </si>
  <si>
    <t>Popcorrection factor</t>
  </si>
  <si>
    <t>se population</t>
  </si>
  <si>
    <t>95% confidence</t>
  </si>
  <si>
    <t>Sample mean</t>
  </si>
  <si>
    <t>Sample variance</t>
  </si>
  <si>
    <t xml:space="preserve">Prop area samepeled </t>
  </si>
  <si>
    <t>Number of samples in total area</t>
  </si>
  <si>
    <t>N-n/N</t>
  </si>
  <si>
    <t>#/1.75L</t>
  </si>
  <si>
    <t>Lower</t>
  </si>
  <si>
    <t>Upper</t>
  </si>
  <si>
    <t>Mean density/liter</t>
  </si>
  <si>
    <t># per L</t>
  </si>
  <si>
    <t>sample sd</t>
  </si>
  <si>
    <t>sample SE</t>
  </si>
  <si>
    <t>sqrtPopcorrection factor</t>
  </si>
  <si>
    <t>Cochran 1977 (Equation 2.24)</t>
  </si>
  <si>
    <t>Cochran 1977 (Equation 2.21)</t>
  </si>
  <si>
    <t>Cochran 1977 (Equation 2.22)</t>
  </si>
  <si>
    <t xml:space="preserve">Total area </t>
  </si>
  <si>
    <t>N*Total area</t>
  </si>
  <si>
    <t>Population estimate =12.4 million +/- 2.6 million</t>
  </si>
  <si>
    <t>95% chance the mean is between 7.2 million and 17.7 million</t>
  </si>
  <si>
    <t>Sample ln mean</t>
  </si>
  <si>
    <t>lnSample variance</t>
  </si>
  <si>
    <t>ln transformed</t>
  </si>
  <si>
    <t>Sample ln mean2</t>
  </si>
  <si>
    <t>These numbers don't make sense!!</t>
  </si>
  <si>
    <t>This number makes sense</t>
  </si>
  <si>
    <t>These numbers don't make sense</t>
  </si>
  <si>
    <t>lnN+1</t>
  </si>
  <si>
    <t>ln Total N population</t>
  </si>
  <si>
    <t>backtransform</t>
  </si>
  <si>
    <t>This number is significantly off rom first estimate</t>
  </si>
  <si>
    <t>E^sample ln mean</t>
  </si>
  <si>
    <t>lower se population</t>
  </si>
  <si>
    <t>upper se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</si>
</sst>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" fontId="0" fillId="0" borderId="2" xfId="0" applyNumberFormat="1" applyBorder="1"/>
    <xf numFmtId="4" fontId="0" fillId="0" borderId="0" xfId="0" applyNumberFormat="1"/>
    <xf numFmtId="4" fontId="0" fillId="0" borderId="7" xfId="0" applyNumberFormat="1" applyBorder="1"/>
    <xf numFmtId="0" fontId="1" fillId="0" borderId="0" xfId="0" applyFont="1"/>
    <xf numFmtId="166" fontId="1" fillId="0" borderId="0" xfId="0" applyNumberFormat="1" applyFon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33FDE-C150-44A4-965A-5C5623EFDB2D}">
  <dimension ref="A1:Q30"/>
  <sheetViews>
    <sheetView tabSelected="1" topLeftCell="B1" workbookViewId="0">
      <selection activeCell="O1" sqref="O1:O2"/>
    </sheetView>
  </sheetViews>
  <sheetFormatPr defaultRowHeight="15" x14ac:dyDescent="0.25"/>
  <cols>
    <col min="1" max="1" width="13.5703125" customWidth="1"/>
    <col min="6" max="6" width="10.28515625" customWidth="1"/>
    <col min="7" max="7" width="10.7109375" customWidth="1"/>
    <col min="8" max="8" width="21.85546875" customWidth="1"/>
    <col min="9" max="9" width="12" bestFit="1" customWidth="1"/>
    <col min="12" max="12" width="12.28515625" customWidth="1"/>
    <col min="14" max="14" width="22" customWidth="1"/>
    <col min="15" max="15" width="11.7109375" bestFit="1" customWidth="1"/>
    <col min="17" max="17" width="13.85546875" bestFit="1" customWidth="1"/>
  </cols>
  <sheetData>
    <row r="1" spans="1:17" x14ac:dyDescent="0.25">
      <c r="A1" t="s">
        <v>3</v>
      </c>
      <c r="B1" t="s">
        <v>4</v>
      </c>
      <c r="C1" t="s">
        <v>2</v>
      </c>
      <c r="D1" t="s">
        <v>1</v>
      </c>
      <c r="F1" s="2" t="s">
        <v>30</v>
      </c>
      <c r="G1" s="3"/>
      <c r="H1" s="4">
        <v>88394</v>
      </c>
      <c r="I1" t="s">
        <v>5</v>
      </c>
    </row>
    <row r="2" spans="1:17" x14ac:dyDescent="0.25">
      <c r="A2" s="1">
        <v>42876</v>
      </c>
      <c r="B2" t="s">
        <v>0</v>
      </c>
      <c r="C2">
        <v>1</v>
      </c>
      <c r="D2">
        <v>499</v>
      </c>
      <c r="F2" s="5" t="s">
        <v>6</v>
      </c>
      <c r="H2" s="6">
        <v>1.75</v>
      </c>
      <c r="I2" t="s">
        <v>5</v>
      </c>
    </row>
    <row r="3" spans="1:17" x14ac:dyDescent="0.25">
      <c r="A3" s="1">
        <v>42876</v>
      </c>
      <c r="B3" t="s">
        <v>0</v>
      </c>
      <c r="C3">
        <v>2</v>
      </c>
      <c r="D3">
        <v>314</v>
      </c>
      <c r="F3" s="5" t="s">
        <v>7</v>
      </c>
      <c r="H3" s="6">
        <v>29</v>
      </c>
    </row>
    <row r="4" spans="1:17" x14ac:dyDescent="0.25">
      <c r="A4" s="1">
        <v>42876</v>
      </c>
      <c r="B4" t="s">
        <v>0</v>
      </c>
      <c r="C4">
        <v>3</v>
      </c>
      <c r="D4">
        <v>0</v>
      </c>
      <c r="F4" s="5" t="s">
        <v>14</v>
      </c>
      <c r="H4" s="6">
        <f>AVERAGE(D2:D30)</f>
        <v>246.24137931034483</v>
      </c>
      <c r="I4" t="s">
        <v>19</v>
      </c>
    </row>
    <row r="5" spans="1:17" x14ac:dyDescent="0.25">
      <c r="A5" s="1">
        <v>42876</v>
      </c>
      <c r="B5" t="s">
        <v>0</v>
      </c>
      <c r="C5">
        <v>4</v>
      </c>
      <c r="D5">
        <v>928</v>
      </c>
      <c r="F5" s="5" t="s">
        <v>22</v>
      </c>
      <c r="H5" s="6">
        <f>H4/H2</f>
        <v>140.70935960591132</v>
      </c>
      <c r="I5" t="s">
        <v>23</v>
      </c>
    </row>
    <row r="6" spans="1:17" x14ac:dyDescent="0.25">
      <c r="A6" s="1">
        <v>42876</v>
      </c>
      <c r="B6" t="s">
        <v>0</v>
      </c>
      <c r="C6">
        <v>5</v>
      </c>
      <c r="D6">
        <v>68</v>
      </c>
      <c r="F6" s="5" t="s">
        <v>15</v>
      </c>
      <c r="H6" s="6">
        <f>VAR(D2:D30)</f>
        <v>80681.975369458116</v>
      </c>
      <c r="I6" t="s">
        <v>5</v>
      </c>
    </row>
    <row r="7" spans="1:17" x14ac:dyDescent="0.25">
      <c r="A7" s="1">
        <v>42876</v>
      </c>
      <c r="B7" t="s">
        <v>0</v>
      </c>
      <c r="C7">
        <v>6</v>
      </c>
      <c r="D7">
        <v>180</v>
      </c>
      <c r="F7" s="5" t="s">
        <v>24</v>
      </c>
      <c r="H7" s="6">
        <f>SQRT(H6)</f>
        <v>284.04572760289517</v>
      </c>
    </row>
    <row r="8" spans="1:17" x14ac:dyDescent="0.25">
      <c r="A8" s="1">
        <v>42876</v>
      </c>
      <c r="B8" t="s">
        <v>0</v>
      </c>
      <c r="C8">
        <v>7</v>
      </c>
      <c r="D8">
        <v>251</v>
      </c>
      <c r="F8" s="5" t="s">
        <v>25</v>
      </c>
      <c r="H8" s="6">
        <f>H7/SQRT(H3)</f>
        <v>52.745967444966375</v>
      </c>
    </row>
    <row r="9" spans="1:17" x14ac:dyDescent="0.25">
      <c r="A9" s="1">
        <v>42876</v>
      </c>
      <c r="B9" t="s">
        <v>0</v>
      </c>
      <c r="C9">
        <v>8</v>
      </c>
      <c r="D9">
        <v>158</v>
      </c>
      <c r="F9" s="5" t="s">
        <v>8</v>
      </c>
      <c r="H9" s="6">
        <f>H3*H2</f>
        <v>50.75</v>
      </c>
    </row>
    <row r="10" spans="1:17" x14ac:dyDescent="0.25">
      <c r="A10" s="1">
        <v>42876</v>
      </c>
      <c r="B10" t="s">
        <v>0</v>
      </c>
      <c r="C10">
        <v>9</v>
      </c>
      <c r="D10">
        <v>107</v>
      </c>
      <c r="F10" s="5" t="s">
        <v>16</v>
      </c>
      <c r="H10" s="6">
        <f>H9/H1</f>
        <v>5.7413399099486386E-4</v>
      </c>
    </row>
    <row r="11" spans="1:17" x14ac:dyDescent="0.25">
      <c r="A11" s="1">
        <v>42876</v>
      </c>
      <c r="B11" t="s">
        <v>0</v>
      </c>
      <c r="C11">
        <v>10</v>
      </c>
      <c r="D11">
        <v>86</v>
      </c>
      <c r="F11" s="5" t="s">
        <v>1</v>
      </c>
      <c r="H11" s="6">
        <f>H1/H2</f>
        <v>50510.857142857145</v>
      </c>
      <c r="I11" t="s">
        <v>17</v>
      </c>
    </row>
    <row r="12" spans="1:17" x14ac:dyDescent="0.25">
      <c r="A12" s="1">
        <v>42876</v>
      </c>
      <c r="B12" t="s">
        <v>0</v>
      </c>
      <c r="C12">
        <v>11</v>
      </c>
      <c r="D12">
        <v>239</v>
      </c>
      <c r="F12" s="5" t="s">
        <v>11</v>
      </c>
      <c r="H12" s="6">
        <f>SQRT((H11-H3)/H11)</f>
        <v>0.99971289178894018</v>
      </c>
      <c r="I12" t="s">
        <v>18</v>
      </c>
    </row>
    <row r="13" spans="1:17" ht="15.75" thickBot="1" x14ac:dyDescent="0.3">
      <c r="A13" s="1">
        <v>42876</v>
      </c>
      <c r="B13" t="s">
        <v>0</v>
      </c>
      <c r="C13">
        <v>12</v>
      </c>
      <c r="D13">
        <v>405</v>
      </c>
      <c r="F13" s="7" t="s">
        <v>26</v>
      </c>
      <c r="G13" s="8"/>
      <c r="H13" s="9">
        <f>SQRT(H12)</f>
        <v>0.99985643558910009</v>
      </c>
    </row>
    <row r="14" spans="1:17" x14ac:dyDescent="0.25">
      <c r="A14" s="1">
        <v>42876</v>
      </c>
      <c r="B14" t="s">
        <v>0</v>
      </c>
      <c r="C14">
        <v>13</v>
      </c>
      <c r="D14">
        <v>210</v>
      </c>
      <c r="O14" t="s">
        <v>36</v>
      </c>
    </row>
    <row r="15" spans="1:17" ht="15.75" thickBot="1" x14ac:dyDescent="0.3">
      <c r="A15" s="1">
        <v>42876</v>
      </c>
      <c r="B15" t="s">
        <v>0</v>
      </c>
      <c r="C15">
        <v>14</v>
      </c>
      <c r="D15">
        <v>101</v>
      </c>
    </row>
    <row r="16" spans="1:17" x14ac:dyDescent="0.25">
      <c r="A16" s="1">
        <v>42876</v>
      </c>
      <c r="B16" t="s">
        <v>0</v>
      </c>
      <c r="C16">
        <v>15</v>
      </c>
      <c r="D16">
        <v>46</v>
      </c>
      <c r="F16" s="2" t="s">
        <v>9</v>
      </c>
      <c r="G16" s="3"/>
      <c r="H16" s="10">
        <f>H4*H11</f>
        <v>12437863.133004926</v>
      </c>
      <c r="I16" s="3" t="s">
        <v>31</v>
      </c>
      <c r="J16" s="3"/>
      <c r="K16" s="3"/>
      <c r="L16" s="4"/>
      <c r="N16" s="2" t="s">
        <v>9</v>
      </c>
      <c r="O16">
        <f>LN(H16)</f>
        <v>16.336255856646282</v>
      </c>
      <c r="Q16" s="14" t="s">
        <v>39</v>
      </c>
    </row>
    <row r="17" spans="1:17" x14ac:dyDescent="0.25">
      <c r="A17" s="1">
        <v>42876</v>
      </c>
      <c r="B17" t="s">
        <v>0</v>
      </c>
      <c r="C17">
        <v>16</v>
      </c>
      <c r="D17">
        <v>19</v>
      </c>
      <c r="F17" s="5" t="s">
        <v>10</v>
      </c>
      <c r="H17" s="11">
        <f>((H11^2*H6)/H3)*H12</f>
        <v>7096158282182.9082</v>
      </c>
      <c r="J17" s="6" t="s">
        <v>28</v>
      </c>
      <c r="N17" s="5" t="s">
        <v>10</v>
      </c>
    </row>
    <row r="18" spans="1:17" x14ac:dyDescent="0.25">
      <c r="A18" s="1">
        <v>42876</v>
      </c>
      <c r="B18" t="s">
        <v>0</v>
      </c>
      <c r="C18">
        <v>17</v>
      </c>
      <c r="D18">
        <v>903</v>
      </c>
      <c r="F18" s="5" t="s">
        <v>12</v>
      </c>
      <c r="H18" s="11">
        <f>((H11*H7)/SQRT(H3))*H13</f>
        <v>2663861.5358503358</v>
      </c>
      <c r="J18" s="6" t="s">
        <v>29</v>
      </c>
      <c r="N18" s="5" t="s">
        <v>46</v>
      </c>
      <c r="O18" s="11">
        <f>LN(H16-H18)</f>
        <v>16.095236520220716</v>
      </c>
      <c r="Q18" s="13" t="s">
        <v>40</v>
      </c>
    </row>
    <row r="19" spans="1:17" x14ac:dyDescent="0.25">
      <c r="A19" s="1">
        <v>42876</v>
      </c>
      <c r="B19" t="s">
        <v>0</v>
      </c>
      <c r="C19">
        <v>18</v>
      </c>
      <c r="D19">
        <v>125</v>
      </c>
      <c r="F19" s="5" t="s">
        <v>13</v>
      </c>
      <c r="H19" s="11">
        <f>1.96*H18</f>
        <v>5221168.6102666585</v>
      </c>
      <c r="J19" s="6" t="s">
        <v>27</v>
      </c>
      <c r="N19" s="15" t="s">
        <v>47</v>
      </c>
      <c r="O19" s="11">
        <f>LN(H16-H18)</f>
        <v>16.095236520220716</v>
      </c>
    </row>
    <row r="20" spans="1:17" x14ac:dyDescent="0.25">
      <c r="A20" s="1">
        <v>42876</v>
      </c>
      <c r="B20" t="s">
        <v>0</v>
      </c>
      <c r="C20">
        <v>19</v>
      </c>
      <c r="D20">
        <v>972</v>
      </c>
      <c r="F20" s="5" t="s">
        <v>20</v>
      </c>
      <c r="H20" s="11">
        <f>H16-H19</f>
        <v>7216694.5227382677</v>
      </c>
      <c r="L20" s="6"/>
      <c r="N20" s="5" t="s">
        <v>13</v>
      </c>
    </row>
    <row r="21" spans="1:17" ht="15.75" thickBot="1" x14ac:dyDescent="0.3">
      <c r="A21" s="1">
        <v>42876</v>
      </c>
      <c r="B21" t="s">
        <v>0</v>
      </c>
      <c r="C21">
        <v>20</v>
      </c>
      <c r="D21">
        <v>479</v>
      </c>
      <c r="F21" s="7" t="s">
        <v>21</v>
      </c>
      <c r="G21" s="8"/>
      <c r="H21" s="12">
        <f>H16+H19</f>
        <v>17659031.743271586</v>
      </c>
      <c r="I21" s="8"/>
      <c r="J21" s="8"/>
      <c r="K21" s="8"/>
      <c r="L21" s="9"/>
      <c r="N21" s="5" t="s">
        <v>20</v>
      </c>
    </row>
    <row r="22" spans="1:17" ht="15.75" thickBot="1" x14ac:dyDescent="0.3">
      <c r="A22" s="1">
        <v>42876</v>
      </c>
      <c r="B22" t="s">
        <v>0</v>
      </c>
      <c r="C22">
        <v>21</v>
      </c>
      <c r="D22">
        <v>34</v>
      </c>
      <c r="N22" s="7" t="s">
        <v>21</v>
      </c>
    </row>
    <row r="23" spans="1:17" ht="15.75" thickBot="1" x14ac:dyDescent="0.3">
      <c r="A23" s="1">
        <v>42876</v>
      </c>
      <c r="B23" t="s">
        <v>0</v>
      </c>
      <c r="C23">
        <v>22</v>
      </c>
      <c r="D23">
        <v>53</v>
      </c>
    </row>
    <row r="24" spans="1:17" x14ac:dyDescent="0.25">
      <c r="A24" s="1">
        <v>42876</v>
      </c>
      <c r="B24" t="s">
        <v>0</v>
      </c>
      <c r="C24">
        <v>23</v>
      </c>
      <c r="D24">
        <v>3</v>
      </c>
      <c r="G24" s="2" t="s">
        <v>32</v>
      </c>
      <c r="H24" s="3"/>
      <c r="I24" s="3"/>
      <c r="J24" s="3"/>
      <c r="K24" s="4"/>
    </row>
    <row r="25" spans="1:17" x14ac:dyDescent="0.25">
      <c r="A25" s="1">
        <v>42876</v>
      </c>
      <c r="B25" t="s">
        <v>0</v>
      </c>
      <c r="C25">
        <v>24</v>
      </c>
      <c r="D25">
        <v>1</v>
      </c>
      <c r="G25" s="5"/>
      <c r="K25" s="6"/>
    </row>
    <row r="26" spans="1:17" x14ac:dyDescent="0.25">
      <c r="A26" s="1">
        <v>42876</v>
      </c>
      <c r="B26" t="s">
        <v>0</v>
      </c>
      <c r="C26">
        <v>25</v>
      </c>
      <c r="D26">
        <v>493</v>
      </c>
      <c r="G26" s="5" t="s">
        <v>33</v>
      </c>
      <c r="K26" s="6"/>
    </row>
    <row r="27" spans="1:17" x14ac:dyDescent="0.25">
      <c r="A27" s="1">
        <v>42876</v>
      </c>
      <c r="B27" t="s">
        <v>0</v>
      </c>
      <c r="C27">
        <v>26</v>
      </c>
      <c r="D27">
        <v>59</v>
      </c>
      <c r="G27" s="5"/>
      <c r="K27" s="6"/>
    </row>
    <row r="28" spans="1:17" ht="15.75" thickBot="1" x14ac:dyDescent="0.3">
      <c r="A28" s="1">
        <v>42876</v>
      </c>
      <c r="B28" t="s">
        <v>0</v>
      </c>
      <c r="C28">
        <v>27</v>
      </c>
      <c r="D28">
        <v>9</v>
      </c>
      <c r="G28" s="7"/>
      <c r="H28" s="8"/>
      <c r="I28" s="8"/>
      <c r="J28" s="8"/>
      <c r="K28" s="9"/>
    </row>
    <row r="29" spans="1:17" x14ac:dyDescent="0.25">
      <c r="A29" s="1">
        <v>42876</v>
      </c>
      <c r="B29" t="s">
        <v>0</v>
      </c>
      <c r="C29">
        <v>28</v>
      </c>
      <c r="D29">
        <v>360</v>
      </c>
    </row>
    <row r="30" spans="1:17" x14ac:dyDescent="0.25">
      <c r="A30" s="1">
        <v>42876</v>
      </c>
      <c r="B30" t="s">
        <v>0</v>
      </c>
      <c r="C30">
        <v>29</v>
      </c>
      <c r="D30">
        <v>39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771CA-2EBA-4F17-B955-DBB9241858B2}">
  <dimension ref="A1:P30"/>
  <sheetViews>
    <sheetView workbookViewId="0">
      <selection activeCell="I20" sqref="I20"/>
    </sheetView>
  </sheetViews>
  <sheetFormatPr defaultRowHeight="15" x14ac:dyDescent="0.25"/>
  <cols>
    <col min="1" max="1" width="13.5703125" customWidth="1"/>
    <col min="7" max="7" width="10.28515625" customWidth="1"/>
    <col min="8" max="8" width="10.7109375" customWidth="1"/>
    <col min="9" max="9" width="21.85546875" customWidth="1"/>
    <col min="10" max="10" width="12" bestFit="1" customWidth="1"/>
    <col min="13" max="13" width="12.28515625" customWidth="1"/>
  </cols>
  <sheetData>
    <row r="1" spans="1:10" x14ac:dyDescent="0.25">
      <c r="A1" t="s">
        <v>3</v>
      </c>
      <c r="B1" t="s">
        <v>4</v>
      </c>
      <c r="C1" t="s">
        <v>2</v>
      </c>
      <c r="D1" t="s">
        <v>1</v>
      </c>
      <c r="E1" t="s">
        <v>41</v>
      </c>
      <c r="G1" s="2" t="s">
        <v>30</v>
      </c>
      <c r="H1" s="3"/>
      <c r="I1" s="4">
        <v>88394</v>
      </c>
      <c r="J1" t="s">
        <v>5</v>
      </c>
    </row>
    <row r="2" spans="1:10" x14ac:dyDescent="0.25">
      <c r="A2" s="1">
        <v>42876</v>
      </c>
      <c r="B2" t="s">
        <v>0</v>
      </c>
      <c r="C2">
        <v>1</v>
      </c>
      <c r="D2">
        <v>499</v>
      </c>
      <c r="E2">
        <f>LN(1+D2)</f>
        <v>6.2146080984221914</v>
      </c>
      <c r="G2" s="5" t="s">
        <v>6</v>
      </c>
      <c r="I2" s="6">
        <v>1.75</v>
      </c>
      <c r="J2" t="s">
        <v>5</v>
      </c>
    </row>
    <row r="3" spans="1:10" x14ac:dyDescent="0.25">
      <c r="A3" s="1">
        <v>42876</v>
      </c>
      <c r="B3" t="s">
        <v>0</v>
      </c>
      <c r="C3">
        <v>2</v>
      </c>
      <c r="D3">
        <v>314</v>
      </c>
      <c r="E3">
        <f t="shared" ref="E3:E30" si="0">LN(1+D3)</f>
        <v>5.7525726388256331</v>
      </c>
      <c r="G3" s="5" t="s">
        <v>7</v>
      </c>
      <c r="I3" s="6">
        <v>29</v>
      </c>
    </row>
    <row r="4" spans="1:10" x14ac:dyDescent="0.25">
      <c r="A4" s="1">
        <v>42876</v>
      </c>
      <c r="B4" t="s">
        <v>0</v>
      </c>
      <c r="C4">
        <v>3</v>
      </c>
      <c r="D4">
        <v>0</v>
      </c>
      <c r="E4">
        <f t="shared" si="0"/>
        <v>0</v>
      </c>
      <c r="G4" s="5" t="s">
        <v>14</v>
      </c>
      <c r="I4" s="6">
        <f>AVERAGE(D2:D30)</f>
        <v>246.24137931034483</v>
      </c>
      <c r="J4" t="s">
        <v>19</v>
      </c>
    </row>
    <row r="5" spans="1:10" x14ac:dyDescent="0.25">
      <c r="A5" s="1">
        <v>42876</v>
      </c>
      <c r="B5" t="s">
        <v>0</v>
      </c>
      <c r="C5">
        <v>4</v>
      </c>
      <c r="D5">
        <v>928</v>
      </c>
      <c r="E5">
        <f t="shared" si="0"/>
        <v>6.8341087388138382</v>
      </c>
      <c r="G5" s="5" t="s">
        <v>34</v>
      </c>
      <c r="I5" s="6">
        <f>AVERAGE(E2:E30)</f>
        <v>4.57890504277308</v>
      </c>
      <c r="J5" t="s">
        <v>23</v>
      </c>
    </row>
    <row r="6" spans="1:10" x14ac:dyDescent="0.25">
      <c r="A6" s="1">
        <v>42876</v>
      </c>
      <c r="B6" t="s">
        <v>0</v>
      </c>
      <c r="C6">
        <v>5</v>
      </c>
      <c r="D6">
        <v>68</v>
      </c>
      <c r="E6">
        <f t="shared" si="0"/>
        <v>4.2341065045972597</v>
      </c>
      <c r="G6" s="5" t="s">
        <v>37</v>
      </c>
      <c r="I6" s="6">
        <f>LN(I4)</f>
        <v>5.5063122715626358</v>
      </c>
      <c r="J6" t="s">
        <v>5</v>
      </c>
    </row>
    <row r="7" spans="1:10" x14ac:dyDescent="0.25">
      <c r="A7" s="1">
        <v>42876</v>
      </c>
      <c r="B7" t="s">
        <v>0</v>
      </c>
      <c r="C7">
        <v>6</v>
      </c>
      <c r="D7">
        <v>180</v>
      </c>
      <c r="E7">
        <f t="shared" si="0"/>
        <v>5.1984970312658261</v>
      </c>
      <c r="G7" s="5" t="s">
        <v>22</v>
      </c>
      <c r="I7" s="6">
        <f>I5/I2</f>
        <v>2.6165171672989027</v>
      </c>
    </row>
    <row r="8" spans="1:10" x14ac:dyDescent="0.25">
      <c r="A8" s="1">
        <v>42876</v>
      </c>
      <c r="B8" t="s">
        <v>0</v>
      </c>
      <c r="C8">
        <v>7</v>
      </c>
      <c r="D8">
        <v>251</v>
      </c>
      <c r="E8">
        <f t="shared" si="0"/>
        <v>5.5294290875114234</v>
      </c>
      <c r="G8" s="5" t="s">
        <v>35</v>
      </c>
      <c r="I8" s="6">
        <f>VAR(E2:E30)</f>
        <v>3.1564873032887824</v>
      </c>
    </row>
    <row r="9" spans="1:10" x14ac:dyDescent="0.25">
      <c r="A9" s="1">
        <v>42876</v>
      </c>
      <c r="B9" t="s">
        <v>0</v>
      </c>
      <c r="C9">
        <v>8</v>
      </c>
      <c r="D9">
        <v>158</v>
      </c>
      <c r="E9">
        <f t="shared" si="0"/>
        <v>5.0689042022202315</v>
      </c>
      <c r="G9" s="5" t="s">
        <v>24</v>
      </c>
      <c r="I9" s="6">
        <f>SQRT(I8)</f>
        <v>1.7766505855932342</v>
      </c>
    </row>
    <row r="10" spans="1:10" x14ac:dyDescent="0.25">
      <c r="A10" s="1">
        <v>42876</v>
      </c>
      <c r="B10" t="s">
        <v>0</v>
      </c>
      <c r="C10">
        <v>9</v>
      </c>
      <c r="D10">
        <v>107</v>
      </c>
      <c r="E10">
        <f t="shared" si="0"/>
        <v>4.6821312271242199</v>
      </c>
      <c r="G10" s="5" t="s">
        <v>25</v>
      </c>
      <c r="I10" s="6">
        <f>I9/SQRT(I3)</f>
        <v>0.32991573131419288</v>
      </c>
    </row>
    <row r="11" spans="1:10" x14ac:dyDescent="0.25">
      <c r="A11" s="1">
        <v>42876</v>
      </c>
      <c r="B11" t="s">
        <v>0</v>
      </c>
      <c r="C11">
        <v>10</v>
      </c>
      <c r="D11">
        <v>86</v>
      </c>
      <c r="E11">
        <f t="shared" si="0"/>
        <v>4.4659081186545837</v>
      </c>
      <c r="G11" s="5" t="s">
        <v>8</v>
      </c>
      <c r="I11" s="6">
        <f>I3*I2</f>
        <v>50.75</v>
      </c>
      <c r="J11" t="s">
        <v>17</v>
      </c>
    </row>
    <row r="12" spans="1:10" x14ac:dyDescent="0.25">
      <c r="A12" s="1">
        <v>42876</v>
      </c>
      <c r="B12" t="s">
        <v>0</v>
      </c>
      <c r="C12">
        <v>11</v>
      </c>
      <c r="D12">
        <v>239</v>
      </c>
      <c r="E12">
        <f t="shared" si="0"/>
        <v>5.4806389233419912</v>
      </c>
      <c r="G12" s="5" t="s">
        <v>16</v>
      </c>
      <c r="I12" s="6">
        <f>I11/I1</f>
        <v>5.7413399099486386E-4</v>
      </c>
      <c r="J12" t="s">
        <v>18</v>
      </c>
    </row>
    <row r="13" spans="1:10" x14ac:dyDescent="0.25">
      <c r="A13" s="1">
        <v>42876</v>
      </c>
      <c r="B13" t="s">
        <v>0</v>
      </c>
      <c r="C13">
        <v>12</v>
      </c>
      <c r="D13">
        <v>405</v>
      </c>
      <c r="E13">
        <f t="shared" si="0"/>
        <v>6.0063531596017325</v>
      </c>
      <c r="G13" s="5" t="s">
        <v>1</v>
      </c>
      <c r="I13" s="6">
        <f>I1/I2</f>
        <v>50510.857142857145</v>
      </c>
    </row>
    <row r="14" spans="1:10" x14ac:dyDescent="0.25">
      <c r="A14" s="1">
        <v>42876</v>
      </c>
      <c r="B14" t="s">
        <v>0</v>
      </c>
      <c r="C14">
        <v>13</v>
      </c>
      <c r="D14">
        <v>210</v>
      </c>
      <c r="E14">
        <f t="shared" si="0"/>
        <v>5.3518581334760666</v>
      </c>
      <c r="G14" s="5" t="s">
        <v>11</v>
      </c>
      <c r="I14" s="6">
        <f>SQRT((I13-I3)/I13)</f>
        <v>0.99971289178894018</v>
      </c>
    </row>
    <row r="15" spans="1:10" ht="15.75" thickBot="1" x14ac:dyDescent="0.3">
      <c r="A15" s="1">
        <v>42876</v>
      </c>
      <c r="B15" t="s">
        <v>0</v>
      </c>
      <c r="C15">
        <v>14</v>
      </c>
      <c r="D15">
        <v>101</v>
      </c>
      <c r="E15">
        <f t="shared" si="0"/>
        <v>4.6249728132842707</v>
      </c>
      <c r="G15" s="7" t="s">
        <v>26</v>
      </c>
      <c r="H15" s="8"/>
      <c r="I15" s="9">
        <f>SQRT(I14)</f>
        <v>0.99985643558910009</v>
      </c>
    </row>
    <row r="16" spans="1:10" x14ac:dyDescent="0.25">
      <c r="A16" s="1">
        <v>42876</v>
      </c>
      <c r="B16" t="s">
        <v>0</v>
      </c>
      <c r="C16">
        <v>15</v>
      </c>
      <c r="D16">
        <v>46</v>
      </c>
      <c r="E16">
        <f t="shared" si="0"/>
        <v>3.8501476017100584</v>
      </c>
    </row>
    <row r="17" spans="1:16" ht="15.75" thickBot="1" x14ac:dyDescent="0.3">
      <c r="A17" s="1">
        <v>42876</v>
      </c>
      <c r="B17" t="s">
        <v>0</v>
      </c>
      <c r="C17">
        <v>16</v>
      </c>
      <c r="D17">
        <v>19</v>
      </c>
      <c r="E17">
        <f t="shared" si="0"/>
        <v>2.9957322735539909</v>
      </c>
    </row>
    <row r="18" spans="1:16" x14ac:dyDescent="0.25">
      <c r="A18" s="1">
        <v>42876</v>
      </c>
      <c r="B18" t="s">
        <v>0</v>
      </c>
      <c r="C18">
        <v>17</v>
      </c>
      <c r="D18">
        <v>903</v>
      </c>
      <c r="E18">
        <f t="shared" si="0"/>
        <v>6.8068293603921761</v>
      </c>
      <c r="G18" s="2" t="s">
        <v>42</v>
      </c>
      <c r="H18" s="3"/>
      <c r="I18" s="10">
        <f>I5*I13</f>
        <v>231284.41848621922</v>
      </c>
      <c r="J18" s="3" t="s">
        <v>31</v>
      </c>
      <c r="K18" s="3"/>
      <c r="L18" s="3"/>
      <c r="M18" s="4"/>
      <c r="P18" s="13" t="s">
        <v>38</v>
      </c>
    </row>
    <row r="19" spans="1:16" x14ac:dyDescent="0.25">
      <c r="A19" s="1">
        <v>42876</v>
      </c>
      <c r="B19" t="s">
        <v>0</v>
      </c>
      <c r="C19">
        <v>18</v>
      </c>
      <c r="D19">
        <v>125</v>
      </c>
      <c r="E19">
        <f t="shared" si="0"/>
        <v>4.836281906951478</v>
      </c>
      <c r="G19" s="5" t="s">
        <v>10</v>
      </c>
      <c r="I19" s="11">
        <f>((I13^2*I8)/I3)*I14</f>
        <v>277620043.60043132</v>
      </c>
      <c r="K19" s="6" t="s">
        <v>28</v>
      </c>
    </row>
    <row r="20" spans="1:16" x14ac:dyDescent="0.25">
      <c r="A20" s="1">
        <v>42876</v>
      </c>
      <c r="B20" t="s">
        <v>0</v>
      </c>
      <c r="C20">
        <v>19</v>
      </c>
      <c r="D20">
        <v>972</v>
      </c>
      <c r="E20">
        <f t="shared" si="0"/>
        <v>6.8803840821860049</v>
      </c>
      <c r="G20" s="5" t="s">
        <v>12</v>
      </c>
      <c r="I20" s="11">
        <f>((I13*I9)/SQRT(I3))*I15</f>
        <v>16661.933969393569</v>
      </c>
      <c r="K20" s="6" t="s">
        <v>29</v>
      </c>
    </row>
    <row r="21" spans="1:16" x14ac:dyDescent="0.25">
      <c r="A21" s="1">
        <v>42876</v>
      </c>
      <c r="B21" t="s">
        <v>0</v>
      </c>
      <c r="C21">
        <v>20</v>
      </c>
      <c r="D21">
        <v>479</v>
      </c>
      <c r="E21">
        <f t="shared" si="0"/>
        <v>6.1737861039019366</v>
      </c>
      <c r="G21" s="5" t="s">
        <v>13</v>
      </c>
      <c r="I21" s="11">
        <f>1.96*I20</f>
        <v>32657.390580011393</v>
      </c>
      <c r="K21" s="6" t="s">
        <v>27</v>
      </c>
      <c r="P21" s="13"/>
    </row>
    <row r="22" spans="1:16" x14ac:dyDescent="0.25">
      <c r="A22" s="1">
        <v>42876</v>
      </c>
      <c r="B22" t="s">
        <v>0</v>
      </c>
      <c r="C22">
        <v>21</v>
      </c>
      <c r="D22">
        <v>34</v>
      </c>
      <c r="E22">
        <f t="shared" si="0"/>
        <v>3.5553480614894135</v>
      </c>
      <c r="G22" s="5" t="s">
        <v>20</v>
      </c>
      <c r="I22" s="11">
        <f>I18-I21</f>
        <v>198627.02790620783</v>
      </c>
      <c r="M22" s="6"/>
    </row>
    <row r="23" spans="1:16" ht="15.75" thickBot="1" x14ac:dyDescent="0.3">
      <c r="A23" s="1">
        <v>42876</v>
      </c>
      <c r="B23" t="s">
        <v>0</v>
      </c>
      <c r="C23">
        <v>22</v>
      </c>
      <c r="D23">
        <v>53</v>
      </c>
      <c r="E23">
        <f t="shared" si="0"/>
        <v>3.9889840465642745</v>
      </c>
      <c r="G23" s="7" t="s">
        <v>21</v>
      </c>
      <c r="H23" s="8"/>
      <c r="I23" s="12">
        <f>I18+I21</f>
        <v>263941.80906623061</v>
      </c>
      <c r="J23" s="8"/>
      <c r="K23" s="8"/>
      <c r="L23" s="8"/>
      <c r="M23" s="9"/>
    </row>
    <row r="24" spans="1:16" x14ac:dyDescent="0.25">
      <c r="A24" s="1">
        <v>42876</v>
      </c>
      <c r="B24" t="s">
        <v>0</v>
      </c>
      <c r="C24">
        <v>23</v>
      </c>
      <c r="D24">
        <v>3</v>
      </c>
      <c r="E24">
        <f t="shared" si="0"/>
        <v>1.3862943611198906</v>
      </c>
    </row>
    <row r="25" spans="1:16" ht="15.75" thickBot="1" x14ac:dyDescent="0.3">
      <c r="A25" s="1">
        <v>42876</v>
      </c>
      <c r="B25" t="s">
        <v>0</v>
      </c>
      <c r="C25">
        <v>24</v>
      </c>
      <c r="D25">
        <v>1</v>
      </c>
      <c r="E25">
        <f t="shared" si="0"/>
        <v>0.69314718055994529</v>
      </c>
    </row>
    <row r="26" spans="1:16" x14ac:dyDescent="0.25">
      <c r="A26" s="1">
        <v>42876</v>
      </c>
      <c r="B26" t="s">
        <v>0</v>
      </c>
      <c r="C26">
        <v>25</v>
      </c>
      <c r="D26">
        <v>493</v>
      </c>
      <c r="E26">
        <f t="shared" si="0"/>
        <v>6.2025355171879228</v>
      </c>
      <c r="H26" s="2" t="s">
        <v>32</v>
      </c>
      <c r="I26" s="3"/>
      <c r="J26" s="3"/>
      <c r="K26" s="3"/>
      <c r="L26" s="4"/>
    </row>
    <row r="27" spans="1:16" x14ac:dyDescent="0.25">
      <c r="A27" s="1">
        <v>42876</v>
      </c>
      <c r="B27" t="s">
        <v>0</v>
      </c>
      <c r="C27">
        <v>26</v>
      </c>
      <c r="D27">
        <v>59</v>
      </c>
      <c r="E27">
        <f t="shared" si="0"/>
        <v>4.0943445622221004</v>
      </c>
      <c r="H27" s="5"/>
      <c r="L27" s="6"/>
    </row>
    <row r="28" spans="1:16" x14ac:dyDescent="0.25">
      <c r="A28" s="1">
        <v>42876</v>
      </c>
      <c r="B28" t="s">
        <v>0</v>
      </c>
      <c r="C28">
        <v>27</v>
      </c>
      <c r="D28">
        <v>9</v>
      </c>
      <c r="E28">
        <f t="shared" si="0"/>
        <v>2.3025850929940459</v>
      </c>
      <c r="H28" s="5" t="s">
        <v>33</v>
      </c>
      <c r="L28" s="6"/>
    </row>
    <row r="29" spans="1:16" x14ac:dyDescent="0.25">
      <c r="A29" s="1">
        <v>42876</v>
      </c>
      <c r="B29" t="s">
        <v>0</v>
      </c>
      <c r="C29">
        <v>28</v>
      </c>
      <c r="D29">
        <v>360</v>
      </c>
      <c r="E29">
        <f t="shared" si="0"/>
        <v>5.8888779583328805</v>
      </c>
      <c r="H29" s="5"/>
      <c r="L29" s="6"/>
    </row>
    <row r="30" spans="1:16" ht="15.75" thickBot="1" x14ac:dyDescent="0.3">
      <c r="A30" s="1">
        <v>42876</v>
      </c>
      <c r="B30" t="s">
        <v>0</v>
      </c>
      <c r="C30">
        <v>29</v>
      </c>
      <c r="D30">
        <v>39</v>
      </c>
      <c r="E30">
        <f t="shared" si="0"/>
        <v>3.6888794541139363</v>
      </c>
      <c r="H30" s="7"/>
      <c r="I30" s="8"/>
      <c r="J30" s="8"/>
      <c r="K30" s="8"/>
      <c r="L30" s="9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9D8B1-75C5-4B1C-BD25-F0740B5CB7D5}">
  <dimension ref="A1:P30"/>
  <sheetViews>
    <sheetView workbookViewId="0">
      <selection activeCell="J7" sqref="J7"/>
    </sheetView>
  </sheetViews>
  <sheetFormatPr defaultRowHeight="15" x14ac:dyDescent="0.25"/>
  <cols>
    <col min="1" max="1" width="13.5703125" customWidth="1"/>
    <col min="7" max="7" width="10.28515625" customWidth="1"/>
    <col min="8" max="8" width="10.7109375" customWidth="1"/>
    <col min="9" max="9" width="21.85546875" customWidth="1"/>
    <col min="10" max="10" width="12" bestFit="1" customWidth="1"/>
    <col min="13" max="13" width="12.28515625" customWidth="1"/>
  </cols>
  <sheetData>
    <row r="1" spans="1:10" x14ac:dyDescent="0.25">
      <c r="A1" t="s">
        <v>3</v>
      </c>
      <c r="B1" t="s">
        <v>4</v>
      </c>
      <c r="C1" t="s">
        <v>2</v>
      </c>
      <c r="D1" t="s">
        <v>1</v>
      </c>
      <c r="E1" t="s">
        <v>41</v>
      </c>
      <c r="G1" s="2" t="s">
        <v>30</v>
      </c>
      <c r="H1" s="3"/>
      <c r="I1" s="4">
        <v>88394</v>
      </c>
      <c r="J1" t="s">
        <v>5</v>
      </c>
    </row>
    <row r="2" spans="1:10" x14ac:dyDescent="0.25">
      <c r="A2" s="1">
        <v>42876</v>
      </c>
      <c r="B2" t="s">
        <v>0</v>
      </c>
      <c r="C2">
        <v>1</v>
      </c>
      <c r="D2">
        <v>499</v>
      </c>
      <c r="E2">
        <f>LN(1+D2)</f>
        <v>6.2146080984221914</v>
      </c>
      <c r="G2" s="5" t="s">
        <v>6</v>
      </c>
      <c r="I2" s="6">
        <v>1.75</v>
      </c>
      <c r="J2" t="s">
        <v>5</v>
      </c>
    </row>
    <row r="3" spans="1:10" x14ac:dyDescent="0.25">
      <c r="A3" s="1">
        <v>42876</v>
      </c>
      <c r="B3" t="s">
        <v>0</v>
      </c>
      <c r="C3">
        <v>2</v>
      </c>
      <c r="D3">
        <v>314</v>
      </c>
      <c r="E3">
        <f t="shared" ref="E3:E30" si="0">LN(1+D3)</f>
        <v>5.7525726388256331</v>
      </c>
      <c r="G3" s="5" t="s">
        <v>7</v>
      </c>
      <c r="I3" s="6">
        <v>29</v>
      </c>
    </row>
    <row r="4" spans="1:10" x14ac:dyDescent="0.25">
      <c r="A4" s="1">
        <v>42876</v>
      </c>
      <c r="B4" t="s">
        <v>0</v>
      </c>
      <c r="C4">
        <v>3</v>
      </c>
      <c r="D4">
        <v>0</v>
      </c>
      <c r="E4">
        <f t="shared" si="0"/>
        <v>0</v>
      </c>
      <c r="G4" s="5" t="s">
        <v>14</v>
      </c>
      <c r="I4" s="6">
        <f>AVERAGE(D2:D30)</f>
        <v>246.24137931034483</v>
      </c>
      <c r="J4" t="s">
        <v>19</v>
      </c>
    </row>
    <row r="5" spans="1:10" x14ac:dyDescent="0.25">
      <c r="A5" s="1">
        <v>42876</v>
      </c>
      <c r="B5" t="s">
        <v>0</v>
      </c>
      <c r="C5">
        <v>4</v>
      </c>
      <c r="D5">
        <v>928</v>
      </c>
      <c r="E5">
        <f t="shared" si="0"/>
        <v>6.8341087388138382</v>
      </c>
      <c r="G5" s="5" t="s">
        <v>34</v>
      </c>
      <c r="I5" s="6">
        <f>AVERAGE(E2:E30)</f>
        <v>4.57890504277308</v>
      </c>
    </row>
    <row r="6" spans="1:10" x14ac:dyDescent="0.25">
      <c r="A6" s="1">
        <v>42876</v>
      </c>
      <c r="B6" t="s">
        <v>0</v>
      </c>
      <c r="C6">
        <v>5</v>
      </c>
      <c r="D6">
        <v>68</v>
      </c>
      <c r="E6">
        <f t="shared" si="0"/>
        <v>4.2341065045972597</v>
      </c>
      <c r="G6" s="5" t="s">
        <v>43</v>
      </c>
      <c r="I6" s="6">
        <f>EXP(I5)</f>
        <v>97.407678551589413</v>
      </c>
      <c r="J6" t="s">
        <v>45</v>
      </c>
    </row>
    <row r="7" spans="1:10" x14ac:dyDescent="0.25">
      <c r="A7" s="1">
        <v>42876</v>
      </c>
      <c r="B7" t="s">
        <v>0</v>
      </c>
      <c r="C7">
        <v>6</v>
      </c>
      <c r="D7">
        <v>180</v>
      </c>
      <c r="E7">
        <f t="shared" si="0"/>
        <v>5.1984970312658261</v>
      </c>
      <c r="G7" s="5" t="s">
        <v>22</v>
      </c>
      <c r="I7" s="6">
        <f>I5/I2</f>
        <v>2.6165171672989027</v>
      </c>
    </row>
    <row r="8" spans="1:10" x14ac:dyDescent="0.25">
      <c r="A8" s="1">
        <v>42876</v>
      </c>
      <c r="B8" t="s">
        <v>0</v>
      </c>
      <c r="C8">
        <v>7</v>
      </c>
      <c r="D8">
        <v>251</v>
      </c>
      <c r="E8">
        <f t="shared" si="0"/>
        <v>5.5294290875114234</v>
      </c>
      <c r="G8" s="5" t="s">
        <v>35</v>
      </c>
      <c r="I8" s="6">
        <f>VAR(E2:E30)</f>
        <v>3.1564873032887824</v>
      </c>
    </row>
    <row r="9" spans="1:10" x14ac:dyDescent="0.25">
      <c r="A9" s="1">
        <v>42876</v>
      </c>
      <c r="B9" t="s">
        <v>0</v>
      </c>
      <c r="C9">
        <v>8</v>
      </c>
      <c r="D9">
        <v>158</v>
      </c>
      <c r="E9">
        <f t="shared" si="0"/>
        <v>5.0689042022202315</v>
      </c>
      <c r="G9" s="5" t="s">
        <v>24</v>
      </c>
      <c r="I9" s="6">
        <f>SQRT(I8)</f>
        <v>1.7766505855932342</v>
      </c>
    </row>
    <row r="10" spans="1:10" x14ac:dyDescent="0.25">
      <c r="A10" s="1">
        <v>42876</v>
      </c>
      <c r="B10" t="s">
        <v>0</v>
      </c>
      <c r="C10">
        <v>9</v>
      </c>
      <c r="D10">
        <v>107</v>
      </c>
      <c r="E10">
        <f t="shared" si="0"/>
        <v>4.6821312271242199</v>
      </c>
      <c r="G10" s="5" t="s">
        <v>25</v>
      </c>
      <c r="I10" s="6">
        <f>I9/SQRT(I3)</f>
        <v>0.32991573131419288</v>
      </c>
    </row>
    <row r="11" spans="1:10" x14ac:dyDescent="0.25">
      <c r="A11" s="1">
        <v>42876</v>
      </c>
      <c r="B11" t="s">
        <v>0</v>
      </c>
      <c r="C11">
        <v>10</v>
      </c>
      <c r="D11">
        <v>86</v>
      </c>
      <c r="E11">
        <f t="shared" si="0"/>
        <v>4.4659081186545837</v>
      </c>
      <c r="G11" s="5" t="s">
        <v>8</v>
      </c>
      <c r="I11" s="6">
        <f>I3*I2</f>
        <v>50.75</v>
      </c>
      <c r="J11" t="s">
        <v>17</v>
      </c>
    </row>
    <row r="12" spans="1:10" x14ac:dyDescent="0.25">
      <c r="A12" s="1">
        <v>42876</v>
      </c>
      <c r="B12" t="s">
        <v>0</v>
      </c>
      <c r="C12">
        <v>11</v>
      </c>
      <c r="D12">
        <v>239</v>
      </c>
      <c r="E12">
        <f t="shared" si="0"/>
        <v>5.4806389233419912</v>
      </c>
      <c r="G12" s="5" t="s">
        <v>16</v>
      </c>
      <c r="I12" s="6">
        <f>I11/I1</f>
        <v>5.7413399099486386E-4</v>
      </c>
      <c r="J12" t="s">
        <v>18</v>
      </c>
    </row>
    <row r="13" spans="1:10" x14ac:dyDescent="0.25">
      <c r="A13" s="1">
        <v>42876</v>
      </c>
      <c r="B13" t="s">
        <v>0</v>
      </c>
      <c r="C13">
        <v>12</v>
      </c>
      <c r="D13">
        <v>405</v>
      </c>
      <c r="E13">
        <f t="shared" si="0"/>
        <v>6.0063531596017325</v>
      </c>
      <c r="G13" s="5" t="s">
        <v>1</v>
      </c>
      <c r="I13" s="6">
        <f>I1/I2</f>
        <v>50510.857142857145</v>
      </c>
    </row>
    <row r="14" spans="1:10" x14ac:dyDescent="0.25">
      <c r="A14" s="1">
        <v>42876</v>
      </c>
      <c r="B14" t="s">
        <v>0</v>
      </c>
      <c r="C14">
        <v>13</v>
      </c>
      <c r="D14">
        <v>210</v>
      </c>
      <c r="E14">
        <f t="shared" si="0"/>
        <v>5.3518581334760666</v>
      </c>
      <c r="G14" s="5" t="s">
        <v>11</v>
      </c>
      <c r="I14" s="6">
        <f>SQRT((I13-I3)/I13)</f>
        <v>0.99971289178894018</v>
      </c>
    </row>
    <row r="15" spans="1:10" ht="15.75" thickBot="1" x14ac:dyDescent="0.3">
      <c r="A15" s="1">
        <v>42876</v>
      </c>
      <c r="B15" t="s">
        <v>0</v>
      </c>
      <c r="C15">
        <v>14</v>
      </c>
      <c r="D15">
        <v>101</v>
      </c>
      <c r="E15">
        <f t="shared" si="0"/>
        <v>4.6249728132842707</v>
      </c>
      <c r="G15" s="7" t="s">
        <v>26</v>
      </c>
      <c r="H15" s="8"/>
      <c r="I15" s="9">
        <f>SQRT(I14)</f>
        <v>0.99985643558910009</v>
      </c>
    </row>
    <row r="16" spans="1:10" x14ac:dyDescent="0.25">
      <c r="A16" s="1">
        <v>42876</v>
      </c>
      <c r="B16" t="s">
        <v>0</v>
      </c>
      <c r="C16">
        <v>15</v>
      </c>
      <c r="D16">
        <v>46</v>
      </c>
      <c r="E16">
        <f t="shared" si="0"/>
        <v>3.8501476017100584</v>
      </c>
    </row>
    <row r="17" spans="1:16" ht="15.75" thickBot="1" x14ac:dyDescent="0.3">
      <c r="A17" s="1">
        <v>42876</v>
      </c>
      <c r="B17" t="s">
        <v>0</v>
      </c>
      <c r="C17">
        <v>16</v>
      </c>
      <c r="D17">
        <v>19</v>
      </c>
      <c r="E17">
        <f t="shared" si="0"/>
        <v>2.9957322735539909</v>
      </c>
    </row>
    <row r="18" spans="1:16" x14ac:dyDescent="0.25">
      <c r="A18" s="1">
        <v>42876</v>
      </c>
      <c r="B18" t="s">
        <v>0</v>
      </c>
      <c r="C18">
        <v>17</v>
      </c>
      <c r="D18">
        <v>903</v>
      </c>
      <c r="E18">
        <f t="shared" si="0"/>
        <v>6.8068293603921761</v>
      </c>
      <c r="G18" s="2" t="s">
        <v>42</v>
      </c>
      <c r="H18" s="3"/>
      <c r="I18" s="10">
        <f>I6*I13</f>
        <v>4920145.3359366832</v>
      </c>
      <c r="J18" s="3" t="s">
        <v>31</v>
      </c>
      <c r="K18" s="3"/>
      <c r="L18" s="3"/>
      <c r="M18" s="4"/>
      <c r="P18" s="13" t="s">
        <v>44</v>
      </c>
    </row>
    <row r="19" spans="1:16" x14ac:dyDescent="0.25">
      <c r="A19" s="1">
        <v>42876</v>
      </c>
      <c r="B19" t="s">
        <v>0</v>
      </c>
      <c r="C19">
        <v>18</v>
      </c>
      <c r="D19">
        <v>125</v>
      </c>
      <c r="E19">
        <f t="shared" si="0"/>
        <v>4.836281906951478</v>
      </c>
      <c r="G19" s="5" t="s">
        <v>10</v>
      </c>
      <c r="I19" s="11"/>
      <c r="K19" s="6" t="s">
        <v>28</v>
      </c>
    </row>
    <row r="20" spans="1:16" x14ac:dyDescent="0.25">
      <c r="A20" s="1">
        <v>42876</v>
      </c>
      <c r="B20" t="s">
        <v>0</v>
      </c>
      <c r="C20">
        <v>19</v>
      </c>
      <c r="D20">
        <v>972</v>
      </c>
      <c r="E20">
        <f t="shared" si="0"/>
        <v>6.8803840821860049</v>
      </c>
      <c r="G20" s="5" t="s">
        <v>12</v>
      </c>
      <c r="I20" s="11"/>
      <c r="K20" s="6" t="s">
        <v>29</v>
      </c>
    </row>
    <row r="21" spans="1:16" x14ac:dyDescent="0.25">
      <c r="A21" s="1">
        <v>42876</v>
      </c>
      <c r="B21" t="s">
        <v>0</v>
      </c>
      <c r="C21">
        <v>20</v>
      </c>
      <c r="D21">
        <v>479</v>
      </c>
      <c r="E21">
        <f t="shared" si="0"/>
        <v>6.1737861039019366</v>
      </c>
      <c r="G21" s="5" t="s">
        <v>13</v>
      </c>
      <c r="I21" s="11"/>
      <c r="K21" s="6" t="s">
        <v>27</v>
      </c>
      <c r="P21" s="13"/>
    </row>
    <row r="22" spans="1:16" x14ac:dyDescent="0.25">
      <c r="A22" s="1">
        <v>42876</v>
      </c>
      <c r="B22" t="s">
        <v>0</v>
      </c>
      <c r="C22">
        <v>21</v>
      </c>
      <c r="D22">
        <v>34</v>
      </c>
      <c r="E22">
        <f t="shared" si="0"/>
        <v>3.5553480614894135</v>
      </c>
      <c r="G22" s="5" t="s">
        <v>20</v>
      </c>
      <c r="I22" s="11"/>
      <c r="M22" s="6"/>
    </row>
    <row r="23" spans="1:16" ht="15.75" thickBot="1" x14ac:dyDescent="0.3">
      <c r="A23" s="1">
        <v>42876</v>
      </c>
      <c r="B23" t="s">
        <v>0</v>
      </c>
      <c r="C23">
        <v>22</v>
      </c>
      <c r="D23">
        <v>53</v>
      </c>
      <c r="E23">
        <f t="shared" si="0"/>
        <v>3.9889840465642745</v>
      </c>
      <c r="G23" s="7" t="s">
        <v>21</v>
      </c>
      <c r="H23" s="8"/>
      <c r="I23" s="12"/>
      <c r="J23" s="8"/>
      <c r="K23" s="8"/>
      <c r="L23" s="8"/>
      <c r="M23" s="9"/>
    </row>
    <row r="24" spans="1:16" x14ac:dyDescent="0.25">
      <c r="A24" s="1">
        <v>42876</v>
      </c>
      <c r="B24" t="s">
        <v>0</v>
      </c>
      <c r="C24">
        <v>23</v>
      </c>
      <c r="D24">
        <v>3</v>
      </c>
      <c r="E24">
        <f t="shared" si="0"/>
        <v>1.3862943611198906</v>
      </c>
    </row>
    <row r="25" spans="1:16" ht="15.75" thickBot="1" x14ac:dyDescent="0.3">
      <c r="A25" s="1">
        <v>42876</v>
      </c>
      <c r="B25" t="s">
        <v>0</v>
      </c>
      <c r="C25">
        <v>24</v>
      </c>
      <c r="D25">
        <v>1</v>
      </c>
      <c r="E25">
        <f t="shared" si="0"/>
        <v>0.69314718055994529</v>
      </c>
    </row>
    <row r="26" spans="1:16" x14ac:dyDescent="0.25">
      <c r="A26" s="1">
        <v>42876</v>
      </c>
      <c r="B26" t="s">
        <v>0</v>
      </c>
      <c r="C26">
        <v>25</v>
      </c>
      <c r="D26">
        <v>493</v>
      </c>
      <c r="E26">
        <f t="shared" si="0"/>
        <v>6.2025355171879228</v>
      </c>
      <c r="H26" s="2" t="s">
        <v>32</v>
      </c>
      <c r="I26" s="3"/>
      <c r="J26" s="3"/>
      <c r="K26" s="3"/>
      <c r="L26" s="4"/>
    </row>
    <row r="27" spans="1:16" x14ac:dyDescent="0.25">
      <c r="A27" s="1">
        <v>42876</v>
      </c>
      <c r="B27" t="s">
        <v>0</v>
      </c>
      <c r="C27">
        <v>26</v>
      </c>
      <c r="D27">
        <v>59</v>
      </c>
      <c r="E27">
        <f t="shared" si="0"/>
        <v>4.0943445622221004</v>
      </c>
      <c r="H27" s="5"/>
      <c r="L27" s="6"/>
    </row>
    <row r="28" spans="1:16" x14ac:dyDescent="0.25">
      <c r="A28" s="1">
        <v>42876</v>
      </c>
      <c r="B28" t="s">
        <v>0</v>
      </c>
      <c r="C28">
        <v>27</v>
      </c>
      <c r="D28">
        <v>9</v>
      </c>
      <c r="E28">
        <f t="shared" si="0"/>
        <v>2.3025850929940459</v>
      </c>
      <c r="H28" s="5" t="s">
        <v>33</v>
      </c>
      <c r="L28" s="6"/>
    </row>
    <row r="29" spans="1:16" x14ac:dyDescent="0.25">
      <c r="A29" s="1">
        <v>42876</v>
      </c>
      <c r="B29" t="s">
        <v>0</v>
      </c>
      <c r="C29">
        <v>28</v>
      </c>
      <c r="D29">
        <v>360</v>
      </c>
      <c r="E29">
        <f t="shared" si="0"/>
        <v>5.8888779583328805</v>
      </c>
      <c r="H29" s="5"/>
      <c r="L29" s="6"/>
    </row>
    <row r="30" spans="1:16" ht="15.75" thickBot="1" x14ac:dyDescent="0.3">
      <c r="A30" s="1">
        <v>42876</v>
      </c>
      <c r="B30" t="s">
        <v>0</v>
      </c>
      <c r="C30">
        <v>29</v>
      </c>
      <c r="D30">
        <v>39</v>
      </c>
      <c r="E30">
        <f t="shared" si="0"/>
        <v>3.6888794541139363</v>
      </c>
      <c r="H30" s="7"/>
      <c r="I30" s="8"/>
      <c r="J30" s="8"/>
      <c r="K30" s="8"/>
      <c r="L30" s="9"/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FB21-838B-438E-B35C-A7F9B432DC40}">
  <dimension ref="A1:Q30"/>
  <sheetViews>
    <sheetView topLeftCell="B1" workbookViewId="0">
      <selection activeCell="H16" sqref="H16"/>
    </sheetView>
  </sheetViews>
  <sheetFormatPr defaultRowHeight="15" x14ac:dyDescent="0.25"/>
  <cols>
    <col min="1" max="1" width="13.5703125" customWidth="1"/>
    <col min="6" max="6" width="10.28515625" customWidth="1"/>
    <col min="7" max="7" width="10.7109375" customWidth="1"/>
    <col min="8" max="8" width="21.85546875" customWidth="1"/>
    <col min="9" max="9" width="12" bestFit="1" customWidth="1"/>
    <col min="12" max="12" width="12.28515625" customWidth="1"/>
    <col min="14" max="14" width="22" customWidth="1"/>
    <col min="17" max="17" width="13.85546875" bestFit="1" customWidth="1"/>
  </cols>
  <sheetData>
    <row r="1" spans="1:17" x14ac:dyDescent="0.25">
      <c r="A1" t="s">
        <v>3</v>
      </c>
      <c r="B1" t="s">
        <v>4</v>
      </c>
      <c r="C1" t="s">
        <v>2</v>
      </c>
      <c r="D1" t="s">
        <v>1</v>
      </c>
      <c r="F1" s="2" t="s">
        <v>30</v>
      </c>
      <c r="G1" s="3"/>
      <c r="H1" s="4">
        <v>88394</v>
      </c>
      <c r="I1" t="s">
        <v>5</v>
      </c>
    </row>
    <row r="2" spans="1:17" x14ac:dyDescent="0.25">
      <c r="A2" s="1">
        <v>42876</v>
      </c>
      <c r="B2" t="s">
        <v>0</v>
      </c>
      <c r="C2">
        <v>1</v>
      </c>
      <c r="D2">
        <v>499</v>
      </c>
      <c r="F2" s="5" t="s">
        <v>6</v>
      </c>
      <c r="H2" s="6">
        <v>1.75</v>
      </c>
      <c r="I2" t="s">
        <v>5</v>
      </c>
    </row>
    <row r="3" spans="1:17" x14ac:dyDescent="0.25">
      <c r="A3" s="1">
        <v>42876</v>
      </c>
      <c r="B3" t="s">
        <v>0</v>
      </c>
      <c r="C3">
        <v>2</v>
      </c>
      <c r="D3">
        <v>314</v>
      </c>
      <c r="F3" s="5" t="s">
        <v>7</v>
      </c>
      <c r="H3" s="6">
        <v>29</v>
      </c>
    </row>
    <row r="4" spans="1:17" x14ac:dyDescent="0.25">
      <c r="A4" s="1">
        <v>42876</v>
      </c>
      <c r="B4" t="s">
        <v>0</v>
      </c>
      <c r="C4">
        <v>3</v>
      </c>
      <c r="D4">
        <v>0</v>
      </c>
      <c r="F4" s="5" t="s">
        <v>14</v>
      </c>
      <c r="H4" s="6">
        <f>AVERAGE(D2:D30)</f>
        <v>246.24137931034483</v>
      </c>
      <c r="I4" t="s">
        <v>19</v>
      </c>
    </row>
    <row r="5" spans="1:17" x14ac:dyDescent="0.25">
      <c r="A5" s="1">
        <v>42876</v>
      </c>
      <c r="B5" t="s">
        <v>0</v>
      </c>
      <c r="C5">
        <v>4</v>
      </c>
      <c r="D5">
        <v>928</v>
      </c>
      <c r="F5" s="5" t="s">
        <v>22</v>
      </c>
      <c r="H5" s="6">
        <f>H4/H2</f>
        <v>140.70935960591132</v>
      </c>
      <c r="I5" t="s">
        <v>23</v>
      </c>
    </row>
    <row r="6" spans="1:17" x14ac:dyDescent="0.25">
      <c r="A6" s="1">
        <v>42876</v>
      </c>
      <c r="B6" t="s">
        <v>0</v>
      </c>
      <c r="C6">
        <v>5</v>
      </c>
      <c r="D6">
        <v>68</v>
      </c>
      <c r="F6" s="5" t="s">
        <v>15</v>
      </c>
      <c r="H6" s="6">
        <f>VAR(D2:D30)</f>
        <v>80681.975369458116</v>
      </c>
      <c r="I6" t="s">
        <v>5</v>
      </c>
    </row>
    <row r="7" spans="1:17" x14ac:dyDescent="0.25">
      <c r="A7" s="1">
        <v>42876</v>
      </c>
      <c r="B7" t="s">
        <v>0</v>
      </c>
      <c r="C7">
        <v>6</v>
      </c>
      <c r="D7">
        <v>180</v>
      </c>
      <c r="F7" s="5" t="s">
        <v>24</v>
      </c>
      <c r="H7" s="6">
        <f>SQRT(H6)</f>
        <v>284.04572760289517</v>
      </c>
    </row>
    <row r="8" spans="1:17" x14ac:dyDescent="0.25">
      <c r="A8" s="1">
        <v>42876</v>
      </c>
      <c r="B8" t="s">
        <v>0</v>
      </c>
      <c r="C8">
        <v>7</v>
      </c>
      <c r="D8">
        <v>251</v>
      </c>
      <c r="F8" s="5" t="s">
        <v>25</v>
      </c>
      <c r="H8" s="6">
        <f>H7/SQRT(H3)</f>
        <v>52.745967444966375</v>
      </c>
    </row>
    <row r="9" spans="1:17" x14ac:dyDescent="0.25">
      <c r="A9" s="1">
        <v>42876</v>
      </c>
      <c r="B9" t="s">
        <v>0</v>
      </c>
      <c r="C9">
        <v>8</v>
      </c>
      <c r="D9">
        <v>158</v>
      </c>
      <c r="F9" s="5" t="s">
        <v>8</v>
      </c>
      <c r="H9" s="6">
        <f>H3*H2</f>
        <v>50.75</v>
      </c>
    </row>
    <row r="10" spans="1:17" x14ac:dyDescent="0.25">
      <c r="A10" s="1">
        <v>42876</v>
      </c>
      <c r="B10" t="s">
        <v>0</v>
      </c>
      <c r="C10">
        <v>9</v>
      </c>
      <c r="D10">
        <v>107</v>
      </c>
      <c r="F10" s="5" t="s">
        <v>16</v>
      </c>
      <c r="H10" s="6">
        <f>H9/H1</f>
        <v>5.7413399099486386E-4</v>
      </c>
    </row>
    <row r="11" spans="1:17" x14ac:dyDescent="0.25">
      <c r="A11" s="1">
        <v>42876</v>
      </c>
      <c r="B11" t="s">
        <v>0</v>
      </c>
      <c r="C11">
        <v>10</v>
      </c>
      <c r="D11">
        <v>86</v>
      </c>
      <c r="F11" s="5" t="s">
        <v>1</v>
      </c>
      <c r="H11" s="6">
        <f>H1/H2</f>
        <v>50510.857142857145</v>
      </c>
      <c r="I11" t="s">
        <v>17</v>
      </c>
    </row>
    <row r="12" spans="1:17" x14ac:dyDescent="0.25">
      <c r="A12" s="1">
        <v>42876</v>
      </c>
      <c r="B12" t="s">
        <v>0</v>
      </c>
      <c r="C12">
        <v>11</v>
      </c>
      <c r="D12">
        <v>239</v>
      </c>
      <c r="F12" s="5" t="s">
        <v>11</v>
      </c>
      <c r="H12" s="6">
        <f>SQRT((H11-H3)/H11)</f>
        <v>0.99971289178894018</v>
      </c>
      <c r="I12" t="s">
        <v>18</v>
      </c>
    </row>
    <row r="13" spans="1:17" ht="15.75" thickBot="1" x14ac:dyDescent="0.3">
      <c r="A13" s="1">
        <v>42876</v>
      </c>
      <c r="B13" t="s">
        <v>0</v>
      </c>
      <c r="C13">
        <v>12</v>
      </c>
      <c r="D13">
        <v>405</v>
      </c>
      <c r="F13" s="7" t="s">
        <v>26</v>
      </c>
      <c r="G13" s="8"/>
      <c r="H13" s="9">
        <f>SQRT(H12)</f>
        <v>0.99985643558910009</v>
      </c>
    </row>
    <row r="14" spans="1:17" x14ac:dyDescent="0.25">
      <c r="A14" s="1">
        <v>42876</v>
      </c>
      <c r="B14" t="s">
        <v>0</v>
      </c>
      <c r="C14">
        <v>13</v>
      </c>
      <c r="D14">
        <v>210</v>
      </c>
      <c r="O14" t="s">
        <v>36</v>
      </c>
    </row>
    <row r="15" spans="1:17" ht="15.75" thickBot="1" x14ac:dyDescent="0.3">
      <c r="A15" s="1">
        <v>42876</v>
      </c>
      <c r="B15" t="s">
        <v>0</v>
      </c>
      <c r="C15">
        <v>14</v>
      </c>
      <c r="D15">
        <v>101</v>
      </c>
    </row>
    <row r="16" spans="1:17" x14ac:dyDescent="0.25">
      <c r="A16" s="1">
        <v>42876</v>
      </c>
      <c r="B16" t="s">
        <v>0</v>
      </c>
      <c r="C16">
        <v>15</v>
      </c>
      <c r="D16">
        <v>46</v>
      </c>
      <c r="F16" s="2" t="s">
        <v>9</v>
      </c>
      <c r="G16" s="3"/>
      <c r="H16" s="10">
        <f>H4*H11</f>
        <v>12437863.133004926</v>
      </c>
      <c r="I16" s="3" t="s">
        <v>31</v>
      </c>
      <c r="J16" s="3"/>
      <c r="K16" s="3"/>
      <c r="L16" s="4"/>
      <c r="N16" s="2" t="s">
        <v>9</v>
      </c>
      <c r="O16">
        <f>LN(H16)</f>
        <v>16.336255856646282</v>
      </c>
      <c r="Q16" s="14" t="s">
        <v>39</v>
      </c>
    </row>
    <row r="17" spans="1:17" x14ac:dyDescent="0.25">
      <c r="A17" s="1">
        <v>42876</v>
      </c>
      <c r="B17" t="s">
        <v>0</v>
      </c>
      <c r="C17">
        <v>16</v>
      </c>
      <c r="D17">
        <v>19</v>
      </c>
      <c r="F17" s="5" t="s">
        <v>10</v>
      </c>
      <c r="H17" s="11">
        <f>((H11^2*H6)/H3)*H12</f>
        <v>7096158282182.9082</v>
      </c>
      <c r="J17" s="6" t="s">
        <v>28</v>
      </c>
      <c r="N17" s="5" t="s">
        <v>10</v>
      </c>
    </row>
    <row r="18" spans="1:17" x14ac:dyDescent="0.25">
      <c r="A18" s="1">
        <v>42876</v>
      </c>
      <c r="B18" t="s">
        <v>0</v>
      </c>
      <c r="C18">
        <v>17</v>
      </c>
      <c r="D18">
        <v>903</v>
      </c>
      <c r="F18" s="5" t="s">
        <v>12</v>
      </c>
      <c r="H18" s="11">
        <f>((H11*H7)/SQRT(H3))*H13</f>
        <v>2663861.5358503358</v>
      </c>
      <c r="J18" s="6" t="s">
        <v>29</v>
      </c>
      <c r="N18" s="5" t="s">
        <v>12</v>
      </c>
      <c r="Q18" s="13" t="s">
        <v>40</v>
      </c>
    </row>
    <row r="19" spans="1:17" x14ac:dyDescent="0.25">
      <c r="A19" s="1">
        <v>42876</v>
      </c>
      <c r="B19" t="s">
        <v>0</v>
      </c>
      <c r="C19">
        <v>18</v>
      </c>
      <c r="D19">
        <v>125</v>
      </c>
      <c r="F19" s="5" t="s">
        <v>13</v>
      </c>
      <c r="H19" s="11">
        <f>1.96*H18</f>
        <v>5221168.6102666585</v>
      </c>
      <c r="J19" s="6" t="s">
        <v>27</v>
      </c>
      <c r="N19" s="5" t="s">
        <v>13</v>
      </c>
    </row>
    <row r="20" spans="1:17" x14ac:dyDescent="0.25">
      <c r="A20" s="1">
        <v>42876</v>
      </c>
      <c r="B20" t="s">
        <v>0</v>
      </c>
      <c r="C20">
        <v>19</v>
      </c>
      <c r="D20">
        <v>972</v>
      </c>
      <c r="F20" s="5" t="s">
        <v>20</v>
      </c>
      <c r="H20" s="11">
        <f>H16-H19</f>
        <v>7216694.5227382677</v>
      </c>
      <c r="L20" s="6"/>
      <c r="N20" s="5" t="s">
        <v>20</v>
      </c>
    </row>
    <row r="21" spans="1:17" ht="15.75" thickBot="1" x14ac:dyDescent="0.3">
      <c r="A21" s="1">
        <v>42876</v>
      </c>
      <c r="B21" t="s">
        <v>0</v>
      </c>
      <c r="C21">
        <v>20</v>
      </c>
      <c r="D21">
        <v>479</v>
      </c>
      <c r="F21" s="7" t="s">
        <v>21</v>
      </c>
      <c r="G21" s="8"/>
      <c r="H21" s="12">
        <f>H16+H19</f>
        <v>17659031.743271586</v>
      </c>
      <c r="I21" s="8"/>
      <c r="J21" s="8"/>
      <c r="K21" s="8"/>
      <c r="L21" s="9"/>
      <c r="N21" s="7" t="s">
        <v>21</v>
      </c>
    </row>
    <row r="22" spans="1:17" x14ac:dyDescent="0.25">
      <c r="A22" s="1">
        <v>42876</v>
      </c>
      <c r="B22" t="s">
        <v>0</v>
      </c>
      <c r="C22">
        <v>21</v>
      </c>
      <c r="D22">
        <v>34</v>
      </c>
    </row>
    <row r="23" spans="1:17" ht="15.75" thickBot="1" x14ac:dyDescent="0.3">
      <c r="A23" s="1">
        <v>42876</v>
      </c>
      <c r="B23" t="s">
        <v>0</v>
      </c>
      <c r="C23">
        <v>22</v>
      </c>
      <c r="D23">
        <v>53</v>
      </c>
    </row>
    <row r="24" spans="1:17" x14ac:dyDescent="0.25">
      <c r="A24" s="1">
        <v>42876</v>
      </c>
      <c r="B24" t="s">
        <v>0</v>
      </c>
      <c r="C24">
        <v>23</v>
      </c>
      <c r="D24">
        <v>3</v>
      </c>
      <c r="G24" s="2" t="s">
        <v>32</v>
      </c>
      <c r="H24" s="3"/>
      <c r="I24" s="3"/>
      <c r="J24" s="3"/>
      <c r="K24" s="4"/>
    </row>
    <row r="25" spans="1:17" x14ac:dyDescent="0.25">
      <c r="A25" s="1">
        <v>42876</v>
      </c>
      <c r="B25" t="s">
        <v>0</v>
      </c>
      <c r="C25">
        <v>24</v>
      </c>
      <c r="D25">
        <v>1</v>
      </c>
      <c r="G25" s="5"/>
      <c r="K25" s="6"/>
    </row>
    <row r="26" spans="1:17" x14ac:dyDescent="0.25">
      <c r="A26" s="1">
        <v>42876</v>
      </c>
      <c r="B26" t="s">
        <v>0</v>
      </c>
      <c r="C26">
        <v>25</v>
      </c>
      <c r="D26">
        <v>493</v>
      </c>
      <c r="G26" s="5" t="s">
        <v>33</v>
      </c>
      <c r="K26" s="6"/>
    </row>
    <row r="27" spans="1:17" x14ac:dyDescent="0.25">
      <c r="A27" s="1">
        <v>42876</v>
      </c>
      <c r="B27" t="s">
        <v>0</v>
      </c>
      <c r="C27">
        <v>26</v>
      </c>
      <c r="D27">
        <v>59</v>
      </c>
      <c r="G27" s="5"/>
      <c r="K27" s="6"/>
    </row>
    <row r="28" spans="1:17" ht="15.75" thickBot="1" x14ac:dyDescent="0.3">
      <c r="A28" s="1">
        <v>42876</v>
      </c>
      <c r="B28" t="s">
        <v>0</v>
      </c>
      <c r="C28">
        <v>27</v>
      </c>
      <c r="D28">
        <v>9</v>
      </c>
      <c r="G28" s="7"/>
      <c r="H28" s="8"/>
      <c r="I28" s="8"/>
      <c r="J28" s="8"/>
      <c r="K28" s="9"/>
    </row>
    <row r="29" spans="1:17" x14ac:dyDescent="0.25">
      <c r="A29" s="1">
        <v>42876</v>
      </c>
      <c r="B29" t="s">
        <v>0</v>
      </c>
      <c r="C29">
        <v>28</v>
      </c>
      <c r="D29">
        <v>360</v>
      </c>
    </row>
    <row r="30" spans="1:17" x14ac:dyDescent="0.25">
      <c r="A30" s="1">
        <v>42876</v>
      </c>
      <c r="B30" t="s">
        <v>0</v>
      </c>
      <c r="C30">
        <v>29</v>
      </c>
      <c r="D30">
        <v>39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06339-2035-4948-A747-7A1F7EA7D8F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 data</vt:lpstr>
      <vt:lpstr>log transformed</vt:lpstr>
      <vt:lpstr>log transformed (2)</vt:lpstr>
      <vt:lpstr>Another way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Melsisa DeSiervo</dc:creator>
  <cp:lastModifiedBy>Melsisa DeSiervo</cp:lastModifiedBy>
  <dcterms:created xsi:type="dcterms:W3CDTF">2018-11-16T19:59:07Z</dcterms:created>
  <dcterms:modified xsi:type="dcterms:W3CDTF">2019-04-11T15:07:53Z</dcterms:modified>
</cp:coreProperties>
</file>