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from 2018\Water nutrient analyses\"/>
    </mc:Choice>
  </mc:AlternateContent>
  <xr:revisionPtr revIDLastSave="0" documentId="8_{5CDC7A42-B18F-4EC5-AE82-ED771352FBEF}" xr6:coauthVersionLast="36" xr6:coauthVersionMax="36" xr10:uidLastSave="{00000000-0000-0000-0000-000000000000}"/>
  <bookViews>
    <workbookView xWindow="0" yWindow="0" windowWidth="23040" windowHeight="8484" activeTab="2" xr2:uid="{00000000-000D-0000-FFFF-FFFF00000000}"/>
  </bookViews>
  <sheets>
    <sheet name="NH4-N" sheetId="21" r:id="rId1"/>
    <sheet name="NO3+NO2-N" sheetId="19" r:id="rId2"/>
    <sheet name="PO4-P" sheetId="22" r:id="rId3"/>
    <sheet name="Standard Prep" sheetId="18" r:id="rId4"/>
  </sheets>
  <definedNames>
    <definedName name="_xlnm.Print_Area" localSheetId="3">'Standard Prep'!$A$1:$M$37</definedName>
  </definedNames>
  <calcPr calcId="179021"/>
</workbook>
</file>

<file path=xl/calcChain.xml><?xml version="1.0" encoding="utf-8"?>
<calcChain xmlns="http://schemas.openxmlformats.org/spreadsheetml/2006/main">
  <c r="C100" i="22" l="1"/>
  <c r="C99" i="22"/>
  <c r="C98" i="22"/>
  <c r="D98" i="22" s="1"/>
  <c r="C97" i="22"/>
  <c r="D97" i="22" s="1"/>
  <c r="C96" i="22"/>
  <c r="F96" i="22" s="1"/>
  <c r="C95" i="22"/>
  <c r="D95" i="22" s="1"/>
  <c r="C94" i="22"/>
  <c r="C93" i="22"/>
  <c r="D93" i="22" s="1"/>
  <c r="C92" i="22"/>
  <c r="C91" i="22"/>
  <c r="C90" i="22"/>
  <c r="D90" i="22" s="1"/>
  <c r="C89" i="22"/>
  <c r="C88" i="22"/>
  <c r="C87" i="22"/>
  <c r="D87" i="22" s="1"/>
  <c r="C86" i="22"/>
  <c r="D86" i="22" s="1"/>
  <c r="C85" i="22"/>
  <c r="D85" i="22" s="1"/>
  <c r="C84" i="22"/>
  <c r="F84" i="22" s="1"/>
  <c r="C83" i="22"/>
  <c r="D83" i="22" s="1"/>
  <c r="C82" i="22"/>
  <c r="D82" i="22" s="1"/>
  <c r="C81" i="22"/>
  <c r="D81" i="22" s="1"/>
  <c r="C80" i="22"/>
  <c r="C79" i="22"/>
  <c r="D79" i="22" s="1"/>
  <c r="C78" i="22"/>
  <c r="D78" i="22" s="1"/>
  <c r="C77" i="22"/>
  <c r="C76" i="22"/>
  <c r="C75" i="22"/>
  <c r="D75" i="22" s="1"/>
  <c r="C74" i="22"/>
  <c r="D74" i="22" s="1"/>
  <c r="C73" i="22"/>
  <c r="C72" i="22"/>
  <c r="D72" i="22" s="1"/>
  <c r="C71" i="22"/>
  <c r="C70" i="22"/>
  <c r="F70" i="22" s="1"/>
  <c r="C69" i="22"/>
  <c r="D69" i="22" s="1"/>
  <c r="C68" i="22"/>
  <c r="C67" i="22"/>
  <c r="D67" i="22" s="1"/>
  <c r="C66" i="22"/>
  <c r="D66" i="22" s="1"/>
  <c r="C65" i="22"/>
  <c r="C63" i="22"/>
  <c r="C62" i="22"/>
  <c r="D62" i="22" s="1"/>
  <c r="C114" i="22"/>
  <c r="F114" i="22" s="1"/>
  <c r="C113" i="22"/>
  <c r="D113" i="22" s="1"/>
  <c r="C112" i="22"/>
  <c r="C111" i="22"/>
  <c r="D111" i="22" s="1"/>
  <c r="C110" i="22"/>
  <c r="F110" i="22" s="1"/>
  <c r="C109" i="22"/>
  <c r="C108" i="22"/>
  <c r="C107" i="22"/>
  <c r="D107" i="22" s="1"/>
  <c r="C106" i="22"/>
  <c r="D106" i="22" s="1"/>
  <c r="C105" i="22"/>
  <c r="C104" i="22"/>
  <c r="C103" i="22"/>
  <c r="D103" i="22" s="1"/>
  <c r="C102" i="22"/>
  <c r="C101" i="22"/>
  <c r="D101" i="22" s="1"/>
  <c r="D91" i="22"/>
  <c r="D89" i="22"/>
  <c r="D77" i="22"/>
  <c r="C115" i="22"/>
  <c r="D115" i="22" s="1"/>
  <c r="F112" i="22"/>
  <c r="D105" i="22"/>
  <c r="D99" i="22"/>
  <c r="D73" i="22"/>
  <c r="C64" i="22"/>
  <c r="C61" i="22"/>
  <c r="D61" i="22" s="1"/>
  <c r="C60" i="22"/>
  <c r="D60" i="22" s="1"/>
  <c r="C59" i="22"/>
  <c r="C58" i="22"/>
  <c r="C57" i="22"/>
  <c r="D57" i="22" s="1"/>
  <c r="C56" i="22"/>
  <c r="D56" i="22" s="1"/>
  <c r="C55" i="22"/>
  <c r="D55" i="22" s="1"/>
  <c r="C54" i="22"/>
  <c r="C53" i="22"/>
  <c r="C52" i="22"/>
  <c r="D52" i="22" s="1"/>
  <c r="C51" i="22"/>
  <c r="D51" i="22" s="1"/>
  <c r="C50" i="22"/>
  <c r="C49" i="22"/>
  <c r="D49" i="22" s="1"/>
  <c r="C48" i="22"/>
  <c r="D48" i="22" s="1"/>
  <c r="C47" i="22"/>
  <c r="C46" i="22"/>
  <c r="C45" i="22"/>
  <c r="D45" i="22" s="1"/>
  <c r="C44" i="22"/>
  <c r="D44" i="22" s="1"/>
  <c r="C43" i="22"/>
  <c r="D43" i="22" s="1"/>
  <c r="C42" i="22"/>
  <c r="C41" i="22"/>
  <c r="C40" i="22"/>
  <c r="D40" i="22" s="1"/>
  <c r="C39" i="22"/>
  <c r="C38" i="22"/>
  <c r="C37" i="22"/>
  <c r="D37" i="22" s="1"/>
  <c r="C36" i="22"/>
  <c r="C35" i="22"/>
  <c r="C34" i="22"/>
  <c r="C33" i="22"/>
  <c r="D33" i="22" s="1"/>
  <c r="C32" i="22"/>
  <c r="D32" i="22" s="1"/>
  <c r="C31" i="22"/>
  <c r="D31" i="22" s="1"/>
  <c r="C30" i="22"/>
  <c r="C29" i="22"/>
  <c r="D29" i="22" s="1"/>
  <c r="C28" i="22"/>
  <c r="D28" i="22" s="1"/>
  <c r="C27" i="22"/>
  <c r="D27" i="22" s="1"/>
  <c r="C26" i="22"/>
  <c r="C25" i="22"/>
  <c r="D25" i="22" s="1"/>
  <c r="C24" i="22"/>
  <c r="C23" i="22"/>
  <c r="C22" i="22"/>
  <c r="F22" i="22" s="1"/>
  <c r="C21" i="22"/>
  <c r="D21" i="22" s="1"/>
  <c r="C20" i="22"/>
  <c r="D20" i="22" s="1"/>
  <c r="C19" i="22"/>
  <c r="D19" i="22" s="1"/>
  <c r="C18" i="22"/>
  <c r="C17" i="22"/>
  <c r="D17" i="22" s="1"/>
  <c r="C16" i="22"/>
  <c r="D16" i="22" s="1"/>
  <c r="C15" i="22"/>
  <c r="D15" i="22" s="1"/>
  <c r="C14" i="22"/>
  <c r="C13" i="22"/>
  <c r="D13" i="22" s="1"/>
  <c r="C12" i="22"/>
  <c r="C11" i="22"/>
  <c r="C10" i="22"/>
  <c r="C9" i="22"/>
  <c r="C8" i="22"/>
  <c r="C7" i="22"/>
  <c r="C6" i="22"/>
  <c r="C5" i="22"/>
  <c r="C4" i="22"/>
  <c r="C3" i="22"/>
  <c r="C2" i="22"/>
  <c r="F82" i="22"/>
  <c r="F58" i="22"/>
  <c r="F46" i="22"/>
  <c r="F34" i="22"/>
  <c r="F109" i="22"/>
  <c r="F108" i="22"/>
  <c r="D112" i="22"/>
  <c r="D109" i="22"/>
  <c r="D108" i="22"/>
  <c r="D104" i="22"/>
  <c r="D102" i="22"/>
  <c r="D100" i="22"/>
  <c r="D94" i="22"/>
  <c r="D92" i="22"/>
  <c r="D88" i="22"/>
  <c r="D80" i="22"/>
  <c r="D76" i="22"/>
  <c r="D71" i="22"/>
  <c r="D68" i="22"/>
  <c r="D65" i="22"/>
  <c r="D64" i="22"/>
  <c r="D63" i="22"/>
  <c r="D59" i="22"/>
  <c r="D58" i="22"/>
  <c r="D54" i="22"/>
  <c r="D53" i="22"/>
  <c r="D50" i="22"/>
  <c r="D47" i="22"/>
  <c r="D46" i="22"/>
  <c r="D42" i="22"/>
  <c r="D41" i="22"/>
  <c r="D39" i="22"/>
  <c r="D38" i="22"/>
  <c r="D36" i="22"/>
  <c r="D35" i="22"/>
  <c r="D34" i="22"/>
  <c r="D30" i="22"/>
  <c r="D26" i="22"/>
  <c r="D24" i="22"/>
  <c r="D23" i="22"/>
  <c r="D22" i="22"/>
  <c r="D18" i="22"/>
  <c r="D14" i="22"/>
  <c r="D12" i="22"/>
  <c r="D110" i="22" l="1"/>
  <c r="F106" i="22"/>
  <c r="D70" i="22"/>
  <c r="D114" i="22"/>
  <c r="D84" i="22"/>
  <c r="D96" i="22"/>
  <c r="F113" i="22"/>
  <c r="F111" i="22"/>
  <c r="D11" i="22"/>
  <c r="F10" i="22"/>
  <c r="D9" i="22"/>
  <c r="F8" i="22"/>
  <c r="D8" i="22"/>
  <c r="F7" i="22"/>
  <c r="D7" i="22"/>
  <c r="F6" i="22"/>
  <c r="D6" i="22"/>
  <c r="F5" i="22"/>
  <c r="D5" i="22"/>
  <c r="F4" i="22"/>
  <c r="D4" i="22"/>
  <c r="D3" i="22"/>
  <c r="D2" i="22"/>
  <c r="F2" i="22"/>
  <c r="D10" i="22" l="1"/>
  <c r="F3" i="22"/>
  <c r="C206" i="19" l="1"/>
  <c r="C205" i="19"/>
  <c r="C204" i="19"/>
  <c r="C203" i="19"/>
  <c r="C202" i="19"/>
  <c r="C201" i="19"/>
  <c r="F201" i="19" s="1"/>
  <c r="C200" i="19"/>
  <c r="C199" i="19"/>
  <c r="C198" i="19"/>
  <c r="C197" i="19"/>
  <c r="C196" i="19"/>
  <c r="C195" i="19"/>
  <c r="F195" i="19" s="1"/>
  <c r="C194" i="19"/>
  <c r="C193" i="19"/>
  <c r="C192" i="19"/>
  <c r="C191" i="19"/>
  <c r="C190" i="19"/>
  <c r="C189" i="19"/>
  <c r="C188" i="19"/>
  <c r="C187" i="19"/>
  <c r="C186" i="19"/>
  <c r="C185" i="19"/>
  <c r="C184" i="19"/>
  <c r="C183" i="19"/>
  <c r="C182" i="19"/>
  <c r="C181" i="19"/>
  <c r="C180" i="19"/>
  <c r="C179" i="19"/>
  <c r="C178" i="19"/>
  <c r="C177" i="19"/>
  <c r="C176" i="19"/>
  <c r="C175" i="19"/>
  <c r="C174" i="19"/>
  <c r="C173" i="19"/>
  <c r="C172" i="19"/>
  <c r="C171" i="19"/>
  <c r="C170" i="19"/>
  <c r="C169" i="19"/>
  <c r="C168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F152" i="19" s="1"/>
  <c r="C207" i="19"/>
  <c r="F164" i="19"/>
  <c r="F176" i="19"/>
  <c r="F203" i="19"/>
  <c r="C151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F188" i="19"/>
  <c r="F196" i="19"/>
  <c r="F194" i="19"/>
  <c r="F193" i="19"/>
  <c r="F192" i="19"/>
  <c r="F191" i="19"/>
  <c r="F190" i="19"/>
  <c r="F206" i="19"/>
  <c r="F205" i="19"/>
  <c r="F204" i="19"/>
  <c r="F202" i="19"/>
  <c r="F200" i="19"/>
  <c r="C21" i="19" l="1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57" i="19"/>
  <c r="D57" i="19" s="1"/>
  <c r="C56" i="19"/>
  <c r="C55" i="19"/>
  <c r="C54" i="19"/>
  <c r="C53" i="19"/>
  <c r="C52" i="19"/>
  <c r="C51" i="19"/>
  <c r="C50" i="19"/>
  <c r="C49" i="19"/>
  <c r="D56" i="19"/>
  <c r="C118" i="19"/>
  <c r="F118" i="19" s="1"/>
  <c r="C117" i="19"/>
  <c r="C116" i="19"/>
  <c r="C115" i="19"/>
  <c r="C114" i="19"/>
  <c r="C113" i="19"/>
  <c r="C112" i="19"/>
  <c r="C111" i="19"/>
  <c r="C110" i="19"/>
  <c r="C109" i="19"/>
  <c r="C108" i="19"/>
  <c r="C107" i="19"/>
  <c r="C106" i="19"/>
  <c r="F106" i="19" s="1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F94" i="19" s="1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119" i="19"/>
  <c r="F119" i="19" s="1"/>
  <c r="C125" i="19"/>
  <c r="C124" i="19"/>
  <c r="F124" i="19" s="1"/>
  <c r="C123" i="19"/>
  <c r="F123" i="19" s="1"/>
  <c r="C122" i="19"/>
  <c r="F122" i="19" s="1"/>
  <c r="C121" i="19"/>
  <c r="F121" i="19" s="1"/>
  <c r="C120" i="19"/>
  <c r="F120" i="19" s="1"/>
  <c r="F116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F56" i="19" l="1"/>
  <c r="C170" i="21"/>
  <c r="C169" i="21"/>
  <c r="F169" i="21" s="1"/>
  <c r="C168" i="21"/>
  <c r="F168" i="21" s="1"/>
  <c r="C167" i="21"/>
  <c r="F167" i="21" s="1"/>
  <c r="C166" i="21"/>
  <c r="F166" i="21" s="1"/>
  <c r="C165" i="21"/>
  <c r="F165" i="21" s="1"/>
  <c r="C164" i="21"/>
  <c r="F164" i="21" s="1"/>
  <c r="C163" i="21"/>
  <c r="F163" i="21" s="1"/>
  <c r="C162" i="21"/>
  <c r="C161" i="21"/>
  <c r="F161" i="21" s="1"/>
  <c r="C160" i="21"/>
  <c r="C159" i="21"/>
  <c r="C158" i="21"/>
  <c r="C157" i="21"/>
  <c r="C156" i="21"/>
  <c r="C155" i="21"/>
  <c r="C154" i="21"/>
  <c r="C153" i="21"/>
  <c r="C152" i="21"/>
  <c r="C151" i="21"/>
  <c r="F151" i="21" s="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F92" i="21" s="1"/>
  <c r="C91" i="21"/>
  <c r="C90" i="21"/>
  <c r="C89" i="21"/>
  <c r="C88" i="21"/>
  <c r="C87" i="21"/>
  <c r="C86" i="21"/>
  <c r="C85" i="21"/>
  <c r="C84" i="21"/>
  <c r="C83" i="21"/>
  <c r="C82" i="21"/>
  <c r="C81" i="21"/>
  <c r="C80" i="21"/>
  <c r="F80" i="21" s="1"/>
  <c r="C79" i="21"/>
  <c r="C78" i="21"/>
  <c r="C77" i="21"/>
  <c r="C76" i="21"/>
  <c r="C75" i="21"/>
  <c r="C74" i="21"/>
  <c r="C73" i="21"/>
  <c r="C72" i="21"/>
  <c r="C71" i="21"/>
  <c r="C70" i="21"/>
  <c r="C69" i="21"/>
  <c r="C68" i="21"/>
  <c r="F68" i="21" s="1"/>
  <c r="C67" i="21"/>
  <c r="C66" i="21"/>
  <c r="C65" i="21"/>
  <c r="C64" i="21"/>
  <c r="C63" i="21"/>
  <c r="C62" i="21"/>
  <c r="C61" i="21"/>
  <c r="C60" i="21"/>
  <c r="C59" i="21"/>
  <c r="C58" i="21"/>
  <c r="C57" i="21"/>
  <c r="C56" i="21"/>
  <c r="F56" i="21" s="1"/>
  <c r="C55" i="21"/>
  <c r="C54" i="21"/>
  <c r="F54" i="21" s="1"/>
  <c r="C53" i="21"/>
  <c r="F53" i="21" s="1"/>
  <c r="C52" i="21"/>
  <c r="F52" i="21" s="1"/>
  <c r="C51" i="21"/>
  <c r="C50" i="21"/>
  <c r="F50" i="21" s="1"/>
  <c r="C49" i="21"/>
  <c r="F49" i="21" s="1"/>
  <c r="C48" i="21"/>
  <c r="F48" i="21" s="1"/>
  <c r="F51" i="21"/>
  <c r="C47" i="21"/>
  <c r="C46" i="21"/>
  <c r="F46" i="21" s="1"/>
  <c r="C45" i="21"/>
  <c r="C44" i="21"/>
  <c r="C43" i="21"/>
  <c r="C42" i="21"/>
  <c r="C41" i="21"/>
  <c r="C40" i="21"/>
  <c r="C39" i="21"/>
  <c r="C38" i="21"/>
  <c r="C37" i="21"/>
  <c r="C36" i="21"/>
  <c r="C35" i="21"/>
  <c r="C34" i="21"/>
  <c r="F34" i="21" s="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L49" i="18"/>
  <c r="K49" i="18"/>
  <c r="K43" i="18"/>
  <c r="K42" i="18"/>
  <c r="K35" i="18"/>
  <c r="K34" i="18"/>
  <c r="K33" i="18"/>
  <c r="K32" i="18"/>
  <c r="K31" i="18"/>
  <c r="K30" i="18"/>
  <c r="K29" i="18"/>
  <c r="K22" i="18"/>
  <c r="K21" i="18"/>
  <c r="K20" i="18"/>
  <c r="K19" i="18"/>
  <c r="K18" i="18"/>
  <c r="K17" i="18"/>
  <c r="K16" i="18"/>
  <c r="K9" i="18"/>
  <c r="K8" i="18"/>
  <c r="K7" i="18"/>
  <c r="K6" i="18"/>
  <c r="K5" i="18"/>
  <c r="K4" i="18"/>
  <c r="K3" i="18"/>
  <c r="D172" i="19" l="1"/>
  <c r="D171" i="19"/>
  <c r="D170" i="19"/>
  <c r="D168" i="19"/>
  <c r="D166" i="19"/>
  <c r="D165" i="19"/>
  <c r="D164" i="19"/>
  <c r="D163" i="19"/>
  <c r="D158" i="19"/>
  <c r="D156" i="19"/>
  <c r="D154" i="19"/>
  <c r="D153" i="19"/>
  <c r="D152" i="19"/>
  <c r="D151" i="19"/>
  <c r="F150" i="19"/>
  <c r="D148" i="19"/>
  <c r="D147" i="19"/>
  <c r="D146" i="19"/>
  <c r="D145" i="19"/>
  <c r="D144" i="19"/>
  <c r="D140" i="19"/>
  <c r="F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F126" i="19"/>
  <c r="D183" i="19"/>
  <c r="D182" i="19"/>
  <c r="D181" i="19"/>
  <c r="D180" i="19"/>
  <c r="D179" i="19"/>
  <c r="D176" i="19"/>
  <c r="D175" i="19"/>
  <c r="D207" i="19"/>
  <c r="D205" i="19"/>
  <c r="D204" i="19"/>
  <c r="D203" i="19"/>
  <c r="D202" i="19"/>
  <c r="D201" i="19"/>
  <c r="D200" i="19"/>
  <c r="D199" i="19"/>
  <c r="F198" i="19"/>
  <c r="D197" i="19"/>
  <c r="D196" i="19"/>
  <c r="D195" i="19"/>
  <c r="D193" i="19"/>
  <c r="D192" i="19"/>
  <c r="D191" i="19"/>
  <c r="D190" i="19"/>
  <c r="D189" i="19"/>
  <c r="D188" i="19"/>
  <c r="D187" i="19"/>
  <c r="D185" i="19"/>
  <c r="D173" i="19"/>
  <c r="D167" i="19"/>
  <c r="D161" i="19"/>
  <c r="D155" i="19"/>
  <c r="D149" i="19"/>
  <c r="D143" i="19"/>
  <c r="D206" i="19"/>
  <c r="D194" i="19"/>
  <c r="D184" i="19"/>
  <c r="D178" i="19"/>
  <c r="D177" i="19"/>
  <c r="D169" i="19"/>
  <c r="D160" i="19"/>
  <c r="D159" i="19"/>
  <c r="D157" i="19"/>
  <c r="D142" i="19"/>
  <c r="D141" i="19"/>
  <c r="D125" i="19"/>
  <c r="D123" i="19"/>
  <c r="D122" i="19"/>
  <c r="D121" i="19"/>
  <c r="D120" i="19"/>
  <c r="D119" i="19"/>
  <c r="D118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0" i="19"/>
  <c r="D98" i="19"/>
  <c r="D124" i="19"/>
  <c r="F82" i="19"/>
  <c r="F70" i="19"/>
  <c r="F58" i="19"/>
  <c r="F44" i="19"/>
  <c r="F42" i="19"/>
  <c r="F41" i="19"/>
  <c r="F40" i="19"/>
  <c r="F39" i="19"/>
  <c r="F37" i="19"/>
  <c r="F36" i="19"/>
  <c r="F34" i="19"/>
  <c r="F23" i="19"/>
  <c r="F38" i="19"/>
  <c r="D101" i="19" l="1"/>
  <c r="D102" i="19"/>
  <c r="D126" i="19"/>
  <c r="D186" i="19"/>
  <c r="D162" i="19"/>
  <c r="D139" i="19"/>
  <c r="D150" i="19"/>
  <c r="D174" i="19"/>
  <c r="D198" i="19"/>
  <c r="D99" i="19"/>
  <c r="D117" i="19"/>
  <c r="D153" i="21"/>
  <c r="D23" i="21"/>
  <c r="D22" i="21"/>
  <c r="F22" i="21" l="1"/>
  <c r="D152" i="21"/>
  <c r="D22" i="19"/>
  <c r="D97" i="19"/>
  <c r="D95" i="19"/>
  <c r="D94" i="19"/>
  <c r="D93" i="19"/>
  <c r="D92" i="19"/>
  <c r="D91" i="19"/>
  <c r="D89" i="19"/>
  <c r="D88" i="19"/>
  <c r="D87" i="19"/>
  <c r="F10" i="19"/>
  <c r="F8" i="19"/>
  <c r="F6" i="19"/>
  <c r="F5" i="19"/>
  <c r="F4" i="19"/>
  <c r="F3" i="19"/>
  <c r="D96" i="19"/>
  <c r="D90" i="19"/>
  <c r="D86" i="19"/>
  <c r="F7" i="19"/>
  <c r="F2" i="19"/>
  <c r="D23" i="19" l="1"/>
  <c r="D154" i="21"/>
  <c r="D150" i="21"/>
  <c r="D149" i="21"/>
  <c r="D147" i="21"/>
  <c r="D146" i="21"/>
  <c r="D145" i="21"/>
  <c r="D170" i="21"/>
  <c r="D169" i="21"/>
  <c r="D164" i="21"/>
  <c r="D163" i="21"/>
  <c r="D162" i="21"/>
  <c r="D161" i="21"/>
  <c r="D159" i="21"/>
  <c r="D158" i="21"/>
  <c r="D157" i="21"/>
  <c r="D156" i="21"/>
  <c r="D168" i="21"/>
  <c r="D166" i="21"/>
  <c r="D165" i="21"/>
  <c r="D160" i="21"/>
  <c r="D148" i="21"/>
  <c r="D144" i="21"/>
  <c r="D143" i="21"/>
  <c r="D142" i="21"/>
  <c r="D141" i="21"/>
  <c r="D140" i="21"/>
  <c r="D139" i="21"/>
  <c r="D138" i="21"/>
  <c r="D137" i="21"/>
  <c r="D136" i="21"/>
  <c r="D135" i="21"/>
  <c r="D134" i="21"/>
  <c r="D133" i="21"/>
  <c r="D132" i="21"/>
  <c r="D131" i="21"/>
  <c r="D130" i="21"/>
  <c r="D129" i="21"/>
  <c r="D128" i="21"/>
  <c r="D127" i="21"/>
  <c r="D126" i="21"/>
  <c r="D125" i="21"/>
  <c r="D124" i="21"/>
  <c r="D123" i="21"/>
  <c r="D121" i="21"/>
  <c r="D120" i="21"/>
  <c r="D119" i="21"/>
  <c r="D118" i="21"/>
  <c r="D117" i="21"/>
  <c r="D116" i="21"/>
  <c r="F115" i="21"/>
  <c r="D113" i="21"/>
  <c r="D112" i="21"/>
  <c r="D111" i="21"/>
  <c r="D110" i="21"/>
  <c r="D109" i="21"/>
  <c r="D106" i="21"/>
  <c r="D105" i="21"/>
  <c r="D104" i="21"/>
  <c r="D103" i="21"/>
  <c r="D99" i="21"/>
  <c r="F98" i="21"/>
  <c r="F97" i="21"/>
  <c r="F96" i="21"/>
  <c r="D122" i="21"/>
  <c r="D114" i="21"/>
  <c r="D108" i="21"/>
  <c r="D107" i="21"/>
  <c r="D102" i="21"/>
  <c r="F101" i="21"/>
  <c r="F100" i="21"/>
  <c r="D95" i="21"/>
  <c r="D25" i="21"/>
  <c r="D24" i="21"/>
  <c r="D92" i="21"/>
  <c r="D91" i="21"/>
  <c r="D90" i="21"/>
  <c r="D89" i="21"/>
  <c r="D88" i="21"/>
  <c r="D87" i="21"/>
  <c r="D85" i="21"/>
  <c r="D84" i="21"/>
  <c r="D94" i="21"/>
  <c r="D93" i="21"/>
  <c r="D86" i="21"/>
  <c r="F139" i="21" l="1"/>
  <c r="D167" i="21"/>
  <c r="D155" i="21"/>
  <c r="D151" i="21"/>
  <c r="F103" i="21"/>
  <c r="D97" i="21"/>
  <c r="D101" i="21"/>
  <c r="D115" i="21"/>
  <c r="F95" i="21"/>
  <c r="F99" i="21"/>
  <c r="F127" i="21"/>
  <c r="D96" i="21"/>
  <c r="D98" i="21"/>
  <c r="D100" i="21"/>
  <c r="D85" i="19"/>
  <c r="D81" i="19"/>
  <c r="D80" i="19"/>
  <c r="D79" i="19"/>
  <c r="D77" i="19"/>
  <c r="D75" i="19"/>
  <c r="D74" i="19"/>
  <c r="D73" i="19"/>
  <c r="D72" i="19"/>
  <c r="D71" i="19"/>
  <c r="D68" i="19"/>
  <c r="D67" i="19"/>
  <c r="D66" i="19"/>
  <c r="D65" i="19"/>
  <c r="D63" i="19"/>
  <c r="D62" i="19"/>
  <c r="D61" i="19"/>
  <c r="D60" i="19"/>
  <c r="D59" i="19"/>
  <c r="D82" i="19"/>
  <c r="D76" i="19"/>
  <c r="D70" i="19"/>
  <c r="D69" i="19"/>
  <c r="D64" i="19"/>
  <c r="D58" i="19"/>
  <c r="D83" i="19" l="1"/>
  <c r="D84" i="19"/>
  <c r="D78" i="19"/>
  <c r="D27" i="21"/>
  <c r="D26" i="21"/>
  <c r="D43" i="21" l="1"/>
  <c r="D42" i="21"/>
  <c r="D44" i="21" l="1"/>
  <c r="D41" i="21" l="1"/>
  <c r="D32" i="19" l="1"/>
  <c r="D31" i="19"/>
  <c r="D30" i="19"/>
  <c r="D27" i="19"/>
  <c r="D25" i="19"/>
  <c r="D24" i="19"/>
  <c r="D8" i="19"/>
  <c r="D29" i="19"/>
  <c r="D21" i="19"/>
  <c r="D7" i="19" l="1"/>
  <c r="D28" i="19"/>
  <c r="D26" i="19"/>
  <c r="D55" i="19" l="1"/>
  <c r="D50" i="19"/>
  <c r="D49" i="19"/>
  <c r="D44" i="19"/>
  <c r="D43" i="19"/>
  <c r="D38" i="19"/>
  <c r="D20" i="19"/>
  <c r="D19" i="19"/>
  <c r="D6" i="19"/>
  <c r="D5" i="19"/>
  <c r="D3" i="19"/>
  <c r="D52" i="19"/>
  <c r="D51" i="19"/>
  <c r="D40" i="19"/>
  <c r="D39" i="19"/>
  <c r="D34" i="19"/>
  <c r="D33" i="19"/>
  <c r="D16" i="19"/>
  <c r="D15" i="19"/>
  <c r="D10" i="19"/>
  <c r="D9" i="19"/>
  <c r="D54" i="19"/>
  <c r="D48" i="19"/>
  <c r="D14" i="19"/>
  <c r="D12" i="19"/>
  <c r="D4" i="19"/>
  <c r="D53" i="19"/>
  <c r="D47" i="19"/>
  <c r="D46" i="19"/>
  <c r="D45" i="19"/>
  <c r="D42" i="19"/>
  <c r="D41" i="19"/>
  <c r="D37" i="19"/>
  <c r="D36" i="19"/>
  <c r="D35" i="19"/>
  <c r="D18" i="19"/>
  <c r="D17" i="19"/>
  <c r="D13" i="19"/>
  <c r="D11" i="19"/>
  <c r="D2" i="19" l="1"/>
  <c r="D67" i="21" l="1"/>
  <c r="D65" i="21"/>
  <c r="D63" i="21"/>
  <c r="D61" i="21"/>
  <c r="D60" i="21"/>
  <c r="D59" i="21"/>
  <c r="D83" i="21"/>
  <c r="D82" i="21"/>
  <c r="D81" i="21"/>
  <c r="D80" i="21"/>
  <c r="D79" i="21"/>
  <c r="D78" i="21"/>
  <c r="D77" i="21"/>
  <c r="D75" i="21"/>
  <c r="D74" i="21"/>
  <c r="D73" i="21"/>
  <c r="D72" i="21"/>
  <c r="D71" i="21"/>
  <c r="D70" i="21"/>
  <c r="D69" i="21"/>
  <c r="D6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1" i="21"/>
  <c r="D20" i="21"/>
  <c r="D19" i="21"/>
  <c r="D18" i="21"/>
  <c r="D17" i="21"/>
  <c r="D16" i="21"/>
  <c r="D15" i="21"/>
  <c r="D14" i="21"/>
  <c r="D13" i="21"/>
  <c r="D12" i="21"/>
  <c r="D11" i="21"/>
  <c r="F10" i="21"/>
  <c r="D9" i="21"/>
  <c r="F8" i="21"/>
  <c r="D7" i="21"/>
  <c r="F6" i="21"/>
  <c r="F5" i="21"/>
  <c r="F4" i="21"/>
  <c r="D3" i="21"/>
  <c r="F2" i="21"/>
  <c r="D64" i="21" l="1"/>
  <c r="D62" i="21"/>
  <c r="D5" i="21"/>
  <c r="D58" i="21"/>
  <c r="D76" i="21"/>
  <c r="F3" i="21"/>
  <c r="D6" i="21"/>
  <c r="F7" i="21"/>
  <c r="D8" i="21"/>
  <c r="D66" i="21"/>
  <c r="D10" i="21"/>
  <c r="D2" i="21"/>
  <c r="D4" i="21"/>
</calcChain>
</file>

<file path=xl/sharedStrings.xml><?xml version="1.0" encoding="utf-8"?>
<sst xmlns="http://schemas.openxmlformats.org/spreadsheetml/2006/main" count="988" uniqueCount="122">
  <si>
    <t>Sample ID</t>
  </si>
  <si>
    <t>RPD</t>
  </si>
  <si>
    <t>Units</t>
  </si>
  <si>
    <t>Comments</t>
  </si>
  <si>
    <t>% Recovery</t>
  </si>
  <si>
    <t>Analyte</t>
  </si>
  <si>
    <t>Std. ID</t>
  </si>
  <si>
    <t xml:space="preserve"> Stock ID</t>
  </si>
  <si>
    <t>Stock Conc., mg/L</t>
  </si>
  <si>
    <t>Stock Conc., mg/g</t>
  </si>
  <si>
    <t>Flask tare, g</t>
  </si>
  <si>
    <t>mL Used</t>
  </si>
  <si>
    <t>g Used</t>
  </si>
  <si>
    <t>Final Vol., mL</t>
  </si>
  <si>
    <t>Final Wieght, g</t>
  </si>
  <si>
    <t>Final Vol. Conc., mg/L</t>
  </si>
  <si>
    <t>Final Wt. Conc., ug/g</t>
  </si>
  <si>
    <t xml:space="preserve"> </t>
  </si>
  <si>
    <t>Peak Area</t>
  </si>
  <si>
    <t>Anallysis Date</t>
  </si>
  <si>
    <t>mg/L N</t>
  </si>
  <si>
    <t>Dilution</t>
  </si>
  <si>
    <t>[NO3+NO2-N] Extract Measured</t>
  </si>
  <si>
    <t>[NO3+NO2-N] Extract Actual</t>
  </si>
  <si>
    <t>[NO3+NO2-N] Theoretical</t>
  </si>
  <si>
    <t>[NH4-N] Extract Measured</t>
  </si>
  <si>
    <t>[NH4-N] Extract Actual</t>
  </si>
  <si>
    <t>[NH4-N] Theoretical</t>
  </si>
  <si>
    <r>
      <t>NH</t>
    </r>
    <r>
      <rPr>
        <b/>
        <vertAlign val="subscript"/>
        <sz val="7"/>
        <rFont val="Arial"/>
        <family val="2"/>
      </rPr>
      <t xml:space="preserve">4 </t>
    </r>
    <r>
      <rPr>
        <b/>
        <sz val="7"/>
        <rFont val="Arial"/>
        <family val="2"/>
      </rPr>
      <t>as N</t>
    </r>
  </si>
  <si>
    <t>Calibration Blank H</t>
  </si>
  <si>
    <r>
      <t>NO</t>
    </r>
    <r>
      <rPr>
        <b/>
        <vertAlign val="subscript"/>
        <sz val="7"/>
        <rFont val="Arial"/>
        <family val="2"/>
      </rPr>
      <t xml:space="preserve">3 </t>
    </r>
    <r>
      <rPr>
        <b/>
        <sz val="7"/>
        <rFont val="Arial"/>
        <family val="2"/>
      </rPr>
      <t>as N</t>
    </r>
  </si>
  <si>
    <r>
      <t>NO</t>
    </r>
    <r>
      <rPr>
        <b/>
        <vertAlign val="subscript"/>
        <sz val="7"/>
        <rFont val="Geneva"/>
      </rPr>
      <t xml:space="preserve">3 </t>
    </r>
    <r>
      <rPr>
        <b/>
        <sz val="7"/>
        <rFont val="Geneva"/>
      </rPr>
      <t>as N</t>
    </r>
  </si>
  <si>
    <t>SPEX Lot No. 28-63AS</t>
  </si>
  <si>
    <r>
      <t>NH</t>
    </r>
    <r>
      <rPr>
        <b/>
        <vertAlign val="subscript"/>
        <sz val="7"/>
        <rFont val="Geneva"/>
      </rPr>
      <t xml:space="preserve">4 </t>
    </r>
    <r>
      <rPr>
        <b/>
        <sz val="7"/>
        <rFont val="Geneva"/>
      </rPr>
      <t>as N</t>
    </r>
  </si>
  <si>
    <t>Cal A</t>
  </si>
  <si>
    <t>Cal B</t>
  </si>
  <si>
    <t>Cal C</t>
  </si>
  <si>
    <t>Cal D</t>
  </si>
  <si>
    <t>Cal E</t>
  </si>
  <si>
    <t>Cal F</t>
  </si>
  <si>
    <t>Cal G</t>
  </si>
  <si>
    <t>Cal H</t>
  </si>
  <si>
    <t>IDL</t>
  </si>
  <si>
    <t>ICV1</t>
  </si>
  <si>
    <t>NH4-N 2016092701</t>
  </si>
  <si>
    <t>NO3-N 2016092701</t>
  </si>
  <si>
    <t>CCV1</t>
  </si>
  <si>
    <t>CCB1</t>
  </si>
  <si>
    <t>ICV2</t>
  </si>
  <si>
    <t>ICB2</t>
  </si>
  <si>
    <t xml:space="preserve">  </t>
  </si>
  <si>
    <t>Est. IDL</t>
  </si>
  <si>
    <t>CCV2</t>
  </si>
  <si>
    <t>CCB2</t>
  </si>
  <si>
    <t>CCV3</t>
  </si>
  <si>
    <t>CCB3</t>
  </si>
  <si>
    <t>CCV4</t>
  </si>
  <si>
    <t>CCB4</t>
  </si>
  <si>
    <t>CCV5</t>
  </si>
  <si>
    <t>CCB5</t>
  </si>
  <si>
    <t>CCV6</t>
  </si>
  <si>
    <t>CCB6</t>
  </si>
  <si>
    <t>CCV7</t>
  </si>
  <si>
    <t>CCB7</t>
  </si>
  <si>
    <t>CCV8</t>
  </si>
  <si>
    <t>CCB8</t>
  </si>
  <si>
    <t>ICB1</t>
  </si>
  <si>
    <t>NH4 as N 20180918</t>
  </si>
  <si>
    <t>NH4 as N 2018091801 A</t>
  </si>
  <si>
    <t>NH4 as N 2018091801 B</t>
  </si>
  <si>
    <t>NH4 as N 2018091801 C</t>
  </si>
  <si>
    <t>NH4 as N 2018091801 D</t>
  </si>
  <si>
    <t>NH4 as N 2018091801 E</t>
  </si>
  <si>
    <t>NH4 as N 2018091801 F</t>
  </si>
  <si>
    <t>NH4 as N 2018091801 G</t>
  </si>
  <si>
    <t>0.02 N H2SO4</t>
  </si>
  <si>
    <r>
      <t>Prepared in 0.02 N H</t>
    </r>
    <r>
      <rPr>
        <vertAlign val="subscript"/>
        <sz val="7"/>
        <rFont val="Arial"/>
        <family val="2"/>
      </rPr>
      <t>2</t>
    </r>
    <r>
      <rPr>
        <sz val="7"/>
        <rFont val="Arial"/>
        <family val="2"/>
      </rPr>
      <t>SO</t>
    </r>
    <r>
      <rPr>
        <vertAlign val="subscript"/>
        <sz val="7"/>
        <rFont val="Arial"/>
        <family val="2"/>
      </rPr>
      <t>4</t>
    </r>
    <r>
      <rPr>
        <sz val="7"/>
        <rFont val="Arial"/>
        <family val="2"/>
      </rPr>
      <t>, Fisher Lot No. 925315</t>
    </r>
  </si>
  <si>
    <t>NO3 as N 20180918</t>
  </si>
  <si>
    <t>NO3 as N 2018091801 A</t>
  </si>
  <si>
    <t>NO3 as N 2018091801 B</t>
  </si>
  <si>
    <t>NO3 as N 2018091801 C</t>
  </si>
  <si>
    <t>NO3 as N 2018091801 D</t>
  </si>
  <si>
    <t>NO3 as N 2018091801 E</t>
  </si>
  <si>
    <t>NO3 as N 2018091801 F</t>
  </si>
  <si>
    <t>NO3 as N 2018091801 G</t>
  </si>
  <si>
    <t>PO4 as P 20180918</t>
  </si>
  <si>
    <t>PO4-P</t>
  </si>
  <si>
    <t>PO4-P 2018091801 A</t>
  </si>
  <si>
    <r>
      <t>PO</t>
    </r>
    <r>
      <rPr>
        <vertAlign val="subscript"/>
        <sz val="7"/>
        <rFont val="Geneva"/>
      </rPr>
      <t>4</t>
    </r>
    <r>
      <rPr>
        <sz val="7"/>
        <rFont val="Geneva"/>
      </rPr>
      <t>-P 2016032101</t>
    </r>
  </si>
  <si>
    <t>PO4-P 2018091801 B</t>
  </si>
  <si>
    <t>PO4-P 2018091801 C</t>
  </si>
  <si>
    <t>PO4-P 2018091801 D</t>
  </si>
  <si>
    <t>PO4-P 2018091801 E</t>
  </si>
  <si>
    <t>PO4-P 2018091801 F</t>
  </si>
  <si>
    <t>PO4-P 2018091801 G</t>
  </si>
  <si>
    <t>PO4-P and NO3 as N LCS 20180918</t>
  </si>
  <si>
    <t>NO3 as N LCS20180918</t>
  </si>
  <si>
    <t>SPEX Lot No. 28-164AS</t>
  </si>
  <si>
    <t>PO4-P LCS 20180918</t>
  </si>
  <si>
    <t>NH4 as N LCS 20180918</t>
  </si>
  <si>
    <t>MD Tray 4 #61</t>
  </si>
  <si>
    <t>Tray 2 20180918A.  OM_09-18-2018_12-02-41PM</t>
  </si>
  <si>
    <t>Tray 2 20180918.  OM_9-18-2018_1-43-11PM</t>
  </si>
  <si>
    <t>ICV3</t>
  </si>
  <si>
    <t>ICB3</t>
  </si>
  <si>
    <t>CCV outside control limits</t>
  </si>
  <si>
    <t>Not usable</t>
  </si>
  <si>
    <t>Run stopped, not usable</t>
  </si>
  <si>
    <t xml:space="preserve">ICV1 </t>
  </si>
  <si>
    <t>MD Tray 2 20180918A 1</t>
  </si>
  <si>
    <t xml:space="preserve">ICV2 </t>
  </si>
  <si>
    <t>Tray 2, 201809180A,  OM_9-19-2018_10-57-20AM</t>
  </si>
  <si>
    <t>Re-run</t>
  </si>
  <si>
    <t>Baseline shift, re-run</t>
  </si>
  <si>
    <t>CAL B/CCV autosampler cup dry</t>
  </si>
  <si>
    <t>[Total-P] Digest Measured</t>
  </si>
  <si>
    <t>[Total-P] Digest Actual</t>
  </si>
  <si>
    <t>[Total-P] Theoretical</t>
  </si>
  <si>
    <t>mg/L P</t>
  </si>
  <si>
    <t>Tray 2, 201809180A Re-runs,  OM_9-19-2018_3-05-55PM</t>
  </si>
  <si>
    <t>MD 20180918A Tray 2 #1</t>
  </si>
  <si>
    <t>MDesiervo 20180918A Tray 2. OM_9-21-2018_08-33-41AM.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</si>
</sst>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1">
    <font>
      <sz val="9"/>
      <name val="Geneva"/>
    </font>
    <font>
      <sz val="8"/>
      <name val="Geneva"/>
    </font>
    <font>
      <sz val="7"/>
      <name val="Geneva"/>
    </font>
    <font>
      <b/>
      <sz val="7"/>
      <name val="Arial"/>
      <family val="2"/>
    </font>
    <font>
      <sz val="7"/>
      <name val="Arial"/>
      <family val="2"/>
    </font>
    <font>
      <vertAlign val="subscript"/>
      <sz val="7"/>
      <name val="Geneva"/>
    </font>
    <font>
      <b/>
      <vertAlign val="subscript"/>
      <sz val="7"/>
      <name val="Arial"/>
      <family val="2"/>
    </font>
    <font>
      <vertAlign val="subscript"/>
      <sz val="7"/>
      <name val="Arial"/>
      <family val="2"/>
    </font>
    <font>
      <b/>
      <sz val="7"/>
      <name val="Geneva"/>
    </font>
    <font>
      <b/>
      <vertAlign val="subscript"/>
      <sz val="7"/>
      <name val="Geneva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166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0" fontId="4" fillId="0" borderId="0" xfId="0" applyFont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4" fillId="0" borderId="0" xfId="0" applyNumberFormat="1" applyFont="1" applyFill="1" applyAlignment="1">
      <alignment horizontal="center" wrapText="1"/>
    </xf>
    <xf numFmtId="166" fontId="4" fillId="0" borderId="0" xfId="0" applyNumberFormat="1" applyFont="1" applyFill="1" applyAlignment="1">
      <alignment horizontal="center" wrapText="1"/>
    </xf>
    <xf numFmtId="164" fontId="4" fillId="0" borderId="0" xfId="0" applyNumberFormat="1" applyFont="1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Fill="1"/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Fill="1" applyAlignment="1">
      <alignment horizontal="center" wrapText="1"/>
    </xf>
    <xf numFmtId="166" fontId="2" fillId="0" borderId="0" xfId="0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165" fontId="2" fillId="0" borderId="0" xfId="0" applyNumberFormat="1" applyFont="1" applyAlignment="1">
      <alignment horizontal="center"/>
    </xf>
    <xf numFmtId="2" fontId="3" fillId="3" borderId="3" xfId="0" applyNumberFormat="1" applyFont="1" applyFill="1" applyBorder="1" applyAlignment="1">
      <alignment horizontal="center" wrapText="1"/>
    </xf>
    <xf numFmtId="164" fontId="3" fillId="3" borderId="3" xfId="0" applyNumberFormat="1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left" wrapText="1"/>
    </xf>
    <xf numFmtId="0" fontId="4" fillId="0" borderId="0" xfId="0" applyFont="1" applyFill="1" applyBorder="1"/>
    <xf numFmtId="2" fontId="4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49" fontId="3" fillId="3" borderId="3" xfId="0" applyNumberFormat="1" applyFont="1" applyFill="1" applyBorder="1" applyAlignment="1">
      <alignment horizontal="center" wrapText="1"/>
    </xf>
    <xf numFmtId="49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wrapText="1"/>
    </xf>
    <xf numFmtId="2" fontId="4" fillId="0" borderId="0" xfId="0" applyNumberFormat="1" applyFont="1" applyFill="1" applyAlignment="1">
      <alignment horizontal="center" wrapText="1"/>
    </xf>
    <xf numFmtId="0" fontId="8" fillId="0" borderId="0" xfId="0" applyFont="1" applyAlignment="1"/>
    <xf numFmtId="0" fontId="8" fillId="0" borderId="0" xfId="0" applyFont="1"/>
    <xf numFmtId="0" fontId="2" fillId="0" borderId="0" xfId="0" applyFont="1" applyAlignment="1">
      <alignment horizontal="right"/>
    </xf>
    <xf numFmtId="165" fontId="8" fillId="0" borderId="0" xfId="0" applyNumberFormat="1" applyFont="1" applyAlignment="1">
      <alignment horizontal="center"/>
    </xf>
    <xf numFmtId="0" fontId="8" fillId="2" borderId="1" xfId="0" applyFont="1" applyFill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8" fillId="2" borderId="2" xfId="0" applyFont="1" applyFill="1" applyBorder="1" applyAlignment="1">
      <alignment horizontal="left" wrapText="1"/>
    </xf>
    <xf numFmtId="0" fontId="8" fillId="2" borderId="2" xfId="0" applyFont="1" applyFill="1" applyBorder="1" applyAlignment="1">
      <alignment horizontal="center"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 wrapText="1"/>
    </xf>
    <xf numFmtId="165" fontId="2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4" fillId="0" borderId="0" xfId="0" applyNumberFormat="1" applyFont="1"/>
    <xf numFmtId="49" fontId="3" fillId="3" borderId="4" xfId="0" applyNumberFormat="1" applyFont="1" applyFill="1" applyBorder="1" applyAlignment="1">
      <alignment horizontal="left" wrapText="1"/>
    </xf>
    <xf numFmtId="164" fontId="4" fillId="0" borderId="0" xfId="0" applyNumberFormat="1" applyFont="1" applyFill="1"/>
    <xf numFmtId="164" fontId="4" fillId="0" borderId="0" xfId="0" applyNumberFormat="1" applyFont="1"/>
    <xf numFmtId="2" fontId="4" fillId="0" borderId="0" xfId="0" applyNumberFormat="1" applyFont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Border="1"/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14" fontId="4" fillId="0" borderId="0" xfId="0" applyNumberFormat="1" applyFont="1" applyAlignment="1">
      <alignment horizontal="center"/>
    </xf>
    <xf numFmtId="0" fontId="10" fillId="0" borderId="0" xfId="0" applyFont="1"/>
    <xf numFmtId="2" fontId="10" fillId="0" borderId="0" xfId="0" applyNumberFormat="1" applyFont="1"/>
    <xf numFmtId="49" fontId="4" fillId="0" borderId="0" xfId="0" applyNumberFormat="1" applyFont="1" applyAlignment="1">
      <alignment horizontal="left"/>
    </xf>
    <xf numFmtId="2" fontId="3" fillId="4" borderId="3" xfId="0" applyNumberFormat="1" applyFont="1" applyFill="1" applyBorder="1" applyAlignment="1">
      <alignment horizontal="center" wrapText="1"/>
    </xf>
    <xf numFmtId="164" fontId="3" fillId="4" borderId="3" xfId="0" applyNumberFormat="1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49" fontId="3" fillId="4" borderId="3" xfId="0" applyNumberFormat="1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left" wrapText="1"/>
    </xf>
    <xf numFmtId="2" fontId="4" fillId="0" borderId="0" xfId="0" applyNumberFormat="1" applyFont="1" applyFill="1"/>
    <xf numFmtId="2" fontId="10" fillId="0" borderId="0" xfId="0" applyNumberFormat="1" applyFont="1" applyFill="1"/>
    <xf numFmtId="49" fontId="3" fillId="4" borderId="4" xfId="0" applyNumberFormat="1" applyFont="1" applyFill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6" xfId="0" applyFont="1" applyBorder="1"/>
    <xf numFmtId="2" fontId="4" fillId="0" borderId="6" xfId="0" applyNumberFormat="1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6" xfId="0" applyFont="1" applyBorder="1"/>
    <xf numFmtId="0" fontId="4" fillId="0" borderId="0" xfId="0" applyFont="1" applyBorder="1"/>
    <xf numFmtId="2" fontId="10" fillId="0" borderId="0" xfId="0" applyNumberFormat="1" applyFont="1" applyFill="1" applyBorder="1"/>
    <xf numFmtId="164" fontId="4" fillId="0" borderId="0" xfId="0" applyNumberFormat="1" applyFont="1" applyFill="1" applyBorder="1"/>
    <xf numFmtId="49" fontId="4" fillId="0" borderId="0" xfId="0" applyNumberFormat="1" applyFont="1" applyBorder="1" applyAlignment="1">
      <alignment horizontal="left"/>
    </xf>
    <xf numFmtId="2" fontId="4" fillId="0" borderId="0" xfId="0" applyNumberFormat="1" applyFont="1" applyBorder="1"/>
    <xf numFmtId="49" fontId="4" fillId="0" borderId="0" xfId="0" applyNumberFormat="1" applyFont="1" applyBorder="1" applyAlignment="1">
      <alignment horizontal="center"/>
    </xf>
    <xf numFmtId="0" fontId="2" fillId="0" borderId="0" xfId="0" applyFont="1" applyFill="1" applyAlignment="1"/>
    <xf numFmtId="166" fontId="3" fillId="0" borderId="0" xfId="0" applyNumberFormat="1" applyFont="1" applyAlignment="1">
      <alignment horizontal="center"/>
    </xf>
    <xf numFmtId="0" fontId="10" fillId="5" borderId="0" xfId="0" applyFont="1" applyFill="1" applyAlignment="1">
      <alignment horizontal="left"/>
    </xf>
    <xf numFmtId="0" fontId="10" fillId="5" borderId="0" xfId="0" applyFont="1" applyFill="1"/>
    <xf numFmtId="2" fontId="4" fillId="5" borderId="0" xfId="0" applyNumberFormat="1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164" fontId="4" fillId="5" borderId="0" xfId="0" applyNumberFormat="1" applyFont="1" applyFill="1"/>
    <xf numFmtId="0" fontId="4" fillId="5" borderId="0" xfId="0" applyFont="1" applyFill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/>
    <xf numFmtId="2" fontId="4" fillId="5" borderId="0" xfId="0" applyNumberFormat="1" applyFont="1" applyFill="1"/>
    <xf numFmtId="2" fontId="4" fillId="5" borderId="0" xfId="0" applyNumberFormat="1" applyFont="1" applyFill="1" applyBorder="1" applyAlignment="1">
      <alignment horizontal="center"/>
    </xf>
    <xf numFmtId="164" fontId="4" fillId="5" borderId="0" xfId="0" applyNumberFormat="1" applyFont="1" applyFill="1" applyBorder="1" applyAlignment="1">
      <alignment horizontal="center"/>
    </xf>
    <xf numFmtId="0" fontId="10" fillId="5" borderId="6" xfId="0" applyFont="1" applyFill="1" applyBorder="1" applyAlignment="1">
      <alignment horizontal="left"/>
    </xf>
    <xf numFmtId="0" fontId="10" fillId="5" borderId="6" xfId="0" applyFont="1" applyFill="1" applyBorder="1"/>
    <xf numFmtId="2" fontId="4" fillId="5" borderId="6" xfId="0" applyNumberFormat="1" applyFont="1" applyFill="1" applyBorder="1" applyAlignment="1">
      <alignment horizontal="center"/>
    </xf>
    <xf numFmtId="164" fontId="4" fillId="5" borderId="6" xfId="0" applyNumberFormat="1" applyFont="1" applyFill="1" applyBorder="1" applyAlignment="1">
      <alignment horizontal="center"/>
    </xf>
    <xf numFmtId="164" fontId="4" fillId="5" borderId="6" xfId="0" applyNumberFormat="1" applyFont="1" applyFill="1" applyBorder="1"/>
    <xf numFmtId="0" fontId="4" fillId="5" borderId="6" xfId="0" applyFont="1" applyFill="1" applyBorder="1" applyAlignment="1">
      <alignment horizontal="center"/>
    </xf>
    <xf numFmtId="14" fontId="4" fillId="5" borderId="6" xfId="0" applyNumberFormat="1" applyFont="1" applyFill="1" applyBorder="1" applyAlignment="1">
      <alignment horizontal="center"/>
    </xf>
    <xf numFmtId="0" fontId="4" fillId="5" borderId="6" xfId="0" applyFont="1" applyFill="1" applyBorder="1"/>
    <xf numFmtId="0" fontId="10" fillId="0" borderId="0" xfId="0" applyFont="1" applyBorder="1"/>
    <xf numFmtId="14" fontId="4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2" fontId="10" fillId="0" borderId="6" xfId="0" applyNumberFormat="1" applyFont="1" applyBorder="1"/>
    <xf numFmtId="164" fontId="4" fillId="0" borderId="6" xfId="0" applyNumberFormat="1" applyFont="1" applyBorder="1"/>
    <xf numFmtId="2" fontId="10" fillId="5" borderId="0" xfId="0" applyNumberFormat="1" applyFont="1" applyFill="1"/>
    <xf numFmtId="2" fontId="4" fillId="5" borderId="0" xfId="0" applyNumberFormat="1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/>
    <xf numFmtId="2" fontId="10" fillId="5" borderId="0" xfId="0" applyNumberFormat="1" applyFont="1" applyFill="1" applyBorder="1"/>
    <xf numFmtId="164" fontId="4" fillId="5" borderId="0" xfId="0" applyNumberFormat="1" applyFont="1" applyFill="1" applyBorder="1"/>
    <xf numFmtId="0" fontId="4" fillId="5" borderId="0" xfId="0" applyFont="1" applyFill="1" applyBorder="1" applyAlignment="1">
      <alignment horizontal="center"/>
    </xf>
    <xf numFmtId="165" fontId="3" fillId="3" borderId="3" xfId="0" applyNumberFormat="1" applyFont="1" applyFill="1" applyBorder="1" applyAlignment="1">
      <alignment horizontal="center" wrapText="1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 applyFill="1" applyBorder="1" applyAlignment="1">
      <alignment horizontal="center"/>
    </xf>
    <xf numFmtId="14" fontId="4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 sz="1000" baseline="0"/>
              <a:t>NH4-N Calibration 20180918-1</a:t>
            </a:r>
          </a:p>
        </c:rich>
      </c:tx>
      <c:layout>
        <c:manualLayout>
          <c:xMode val="edge"/>
          <c:yMode val="edge"/>
          <c:x val="0.29695992657505205"/>
          <c:y val="1.65473282905241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032260135460468"/>
          <c:y val="0.20348367258834821"/>
          <c:w val="0.8050453496542157"/>
          <c:h val="0.6475457005666078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7.510767398133307E-2"/>
                  <c:y val="-0.14756980205258996"/>
                </c:manualLayout>
              </c:layout>
              <c:numFmt formatCode="0.00000E+00" sourceLinked="0"/>
              <c:txPr>
                <a:bodyPr/>
                <a:lstStyle/>
                <a:p>
                  <a:pPr>
                    <a:defRPr sz="800" baseline="0"/>
                  </a:pPr>
                  <a:endParaRPr lang="en-US"/>
                </a:p>
              </c:txPr>
            </c:trendlineLbl>
          </c:trendline>
          <c:xVal>
            <c:numRef>
              <c:f>'NH4-N'!$B$3:$B$9</c:f>
              <c:numCache>
                <c:formatCode>General</c:formatCode>
                <c:ptCount val="7"/>
                <c:pt idx="0">
                  <c:v>33.5</c:v>
                </c:pt>
                <c:pt idx="1">
                  <c:v>16.399999999999999</c:v>
                </c:pt>
                <c:pt idx="2">
                  <c:v>8.1300000000000008</c:v>
                </c:pt>
                <c:pt idx="3">
                  <c:v>3.95</c:v>
                </c:pt>
                <c:pt idx="4">
                  <c:v>1.48</c:v>
                </c:pt>
                <c:pt idx="5">
                  <c:v>0.754</c:v>
                </c:pt>
                <c:pt idx="6">
                  <c:v>-0.20699999999999999</c:v>
                </c:pt>
              </c:numCache>
            </c:numRef>
          </c:xVal>
          <c:yVal>
            <c:numRef>
              <c:f>'NH4-N'!$E$3:$E$9</c:f>
              <c:numCache>
                <c:formatCode>0.00</c:formatCode>
                <c:ptCount val="7"/>
                <c:pt idx="0">
                  <c:v>4.0144032000000003</c:v>
                </c:pt>
                <c:pt idx="1">
                  <c:v>2.0072016000000001</c:v>
                </c:pt>
                <c:pt idx="2">
                  <c:v>1.0036008000000001</c:v>
                </c:pt>
                <c:pt idx="3">
                  <c:v>0.50180040000000004</c:v>
                </c:pt>
                <c:pt idx="4">
                  <c:v>0.19736495575221238</c:v>
                </c:pt>
                <c:pt idx="5">
                  <c:v>0.10036008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671-8989-873343FEF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67280"/>
        <c:axId val="2120366192"/>
      </c:scatterChart>
      <c:valAx>
        <c:axId val="21203672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366192"/>
        <c:crosses val="autoZero"/>
        <c:crossBetween val="midCat"/>
      </c:valAx>
      <c:valAx>
        <c:axId val="212036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Nitrogen, mg/L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0367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NO3-N Calibration 05112301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'PO4-P'!#REF!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'PO4-P'!#REF!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3-4B6C-9677-CD4F38ED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4152016"/>
        <c:axId val="-1324151472"/>
      </c:scatterChart>
      <c:valAx>
        <c:axId val="-132415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4151472"/>
        <c:crosses val="autoZero"/>
        <c:crossBetween val="midCat"/>
      </c:valAx>
      <c:valAx>
        <c:axId val="-132415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Nitroge,n ug/g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41520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NO3-N Calibration 05112302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'PO4-P'!#REF!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'PO4-P'!#REF!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9-425D-A6D2-E1182F4FC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4161808"/>
        <c:axId val="-1324160720"/>
      </c:scatterChart>
      <c:valAx>
        <c:axId val="-132416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4160720"/>
        <c:crosses val="autoZero"/>
        <c:crossBetween val="midCat"/>
      </c:valAx>
      <c:valAx>
        <c:axId val="-132416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Nitrogen, ug/g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4161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NO3-N Calibration 05112303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'PO4-P'!#REF!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'PO4-P'!#REF!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5-4B1A-8FD4-EAD1F0DF8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4161264"/>
        <c:axId val="-1324157456"/>
      </c:scatterChart>
      <c:valAx>
        <c:axId val="-132416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4157456"/>
        <c:crosses val="autoZero"/>
        <c:crossBetween val="midCat"/>
      </c:valAx>
      <c:valAx>
        <c:axId val="-132415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Nitrogen, ug/g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4161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NO3-N Calibration 05112304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'PO4-P'!#REF!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'PO4-P'!#REF!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7-412E-B567-4CDA48E53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4162896"/>
        <c:axId val="-1324150384"/>
      </c:scatterChart>
      <c:valAx>
        <c:axId val="-132416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4150384"/>
        <c:crosses val="autoZero"/>
        <c:crossBetween val="midCat"/>
      </c:valAx>
      <c:valAx>
        <c:axId val="-1324150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Nitrogen, ug/g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4162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NO3-N Calibration 05112305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'PO4-P'!#REF!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'PO4-P'!#REF!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4-45AD-83F5-B093F7C5D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4148752"/>
        <c:axId val="-1324163984"/>
      </c:scatterChart>
      <c:valAx>
        <c:axId val="-132414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4163984"/>
        <c:crosses val="autoZero"/>
        <c:crossBetween val="midCat"/>
      </c:valAx>
      <c:valAx>
        <c:axId val="-132416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Nitrogen, ug/g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41487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NO3-N Calibration 05112801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'PO4-P'!#REF!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'PO4-P'!#REF!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D-446E-B3D4-6195344DF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4162352"/>
        <c:axId val="-1324153104"/>
      </c:scatterChart>
      <c:valAx>
        <c:axId val="-132416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4153104"/>
        <c:crosses val="autoZero"/>
        <c:crossBetween val="midCat"/>
      </c:valAx>
      <c:valAx>
        <c:axId val="-1324153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Nitrogen, ug/g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41623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NO3-N Calibration 05112306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'PO4-P'!#REF!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'PO4-P'!#REF!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7-43E6-96ED-1A92A461B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4152560"/>
        <c:axId val="-1323143168"/>
      </c:scatterChart>
      <c:valAx>
        <c:axId val="-132415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3143168"/>
        <c:crosses val="autoZero"/>
        <c:crossBetween val="midCat"/>
      </c:valAx>
      <c:valAx>
        <c:axId val="-1323143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Nitrogen, ug/g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4152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PO4-P Calibration 20180921-1</a:t>
            </a:r>
          </a:p>
        </c:rich>
      </c:tx>
      <c:layout>
        <c:manualLayout>
          <c:xMode val="edge"/>
          <c:yMode val="edge"/>
          <c:x val="0.28215614023004337"/>
          <c:y val="1.5954300455462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2429135003176"/>
          <c:y val="0.17031197517767052"/>
          <c:w val="0.76880502421861885"/>
          <c:h val="0.6707479777300869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5.1782960641611378E-2"/>
                  <c:y val="-0.12947053013498638"/>
                </c:manualLayout>
              </c:layout>
              <c:numFmt formatCode="0.00000E+00" sourceLinked="0"/>
            </c:trendlineLbl>
          </c:trendline>
          <c:xVal>
            <c:numRef>
              <c:f>'PO4-P'!$B$2:$B$9</c:f>
              <c:numCache>
                <c:formatCode>General</c:formatCode>
                <c:ptCount val="8"/>
                <c:pt idx="0">
                  <c:v>12.4</c:v>
                </c:pt>
                <c:pt idx="1">
                  <c:v>4.9800000000000004</c:v>
                </c:pt>
                <c:pt idx="2">
                  <c:v>3.04</c:v>
                </c:pt>
                <c:pt idx="3">
                  <c:v>1.55</c:v>
                </c:pt>
                <c:pt idx="4">
                  <c:v>0.48299999999999998</c:v>
                </c:pt>
                <c:pt idx="5">
                  <c:v>0.28999999999999998</c:v>
                </c:pt>
                <c:pt idx="6">
                  <c:v>0.126</c:v>
                </c:pt>
                <c:pt idx="7">
                  <c:v>-1.12E-2</c:v>
                </c:pt>
              </c:numCache>
            </c:numRef>
          </c:xVal>
          <c:yVal>
            <c:numRef>
              <c:f>'PO4-P'!$E$2:$E$9</c:f>
              <c:numCache>
                <c:formatCode>0.000</c:formatCode>
                <c:ptCount val="8"/>
                <c:pt idx="0">
                  <c:v>1.0640000000000001</c:v>
                </c:pt>
                <c:pt idx="1">
                  <c:v>0.42599999999999999</c:v>
                </c:pt>
                <c:pt idx="2">
                  <c:v>0.26600000000000001</c:v>
                </c:pt>
                <c:pt idx="3">
                  <c:v>0.13300000000000001</c:v>
                </c:pt>
                <c:pt idx="4">
                  <c:v>5.2999999999999999E-2</c:v>
                </c:pt>
                <c:pt idx="5">
                  <c:v>2.6599999999999999E-2</c:v>
                </c:pt>
                <c:pt idx="6">
                  <c:v>1.3299999999999999E-2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D-4AE3-93C7-2F327EFD8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3133920"/>
        <c:axId val="-1323133376"/>
      </c:scatterChart>
      <c:valAx>
        <c:axId val="-132313392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Area</a:t>
                </a:r>
              </a:p>
            </c:rich>
          </c:tx>
          <c:layout>
            <c:manualLayout>
              <c:xMode val="edge"/>
              <c:yMode val="edge"/>
              <c:x val="0.47032054631614983"/>
              <c:y val="0.91999391249114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3133376"/>
        <c:crosses val="autoZero"/>
        <c:crossBetween val="midCat"/>
      </c:valAx>
      <c:valAx>
        <c:axId val="-13231333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Phosphorus, mg/L</a:t>
                </a:r>
              </a:p>
            </c:rich>
          </c:tx>
          <c:layout>
            <c:manualLayout>
              <c:xMode val="edge"/>
              <c:yMode val="edge"/>
              <c:x val="3.7162705579233804E-2"/>
              <c:y val="0.355652418447694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3133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PO4-P Calibration 20180921-2</a:t>
            </a:r>
          </a:p>
        </c:rich>
      </c:tx>
      <c:layout>
        <c:manualLayout>
          <c:xMode val="edge"/>
          <c:yMode val="edge"/>
          <c:x val="0.28215614023004337"/>
          <c:y val="1.5954300455462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2429135003176"/>
          <c:y val="0.17031197517767052"/>
          <c:w val="0.76880502421861885"/>
          <c:h val="0.6707479777300869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5.1782960641611378E-2"/>
                  <c:y val="-0.12947053013498638"/>
                </c:manualLayout>
              </c:layout>
              <c:numFmt formatCode="0.00000E+00" sourceLinked="0"/>
            </c:trendlineLbl>
          </c:trendline>
          <c:xVal>
            <c:numRef>
              <c:f>'PO4-P'!$B$108:$B$115</c:f>
              <c:numCache>
                <c:formatCode>General</c:formatCode>
                <c:ptCount val="8"/>
                <c:pt idx="0">
                  <c:v>13.1</c:v>
                </c:pt>
                <c:pt idx="1">
                  <c:v>5.22</c:v>
                </c:pt>
                <c:pt idx="2">
                  <c:v>3.17</c:v>
                </c:pt>
                <c:pt idx="3">
                  <c:v>1.58</c:v>
                </c:pt>
                <c:pt idx="4">
                  <c:v>0.48599999999999999</c:v>
                </c:pt>
                <c:pt idx="5">
                  <c:v>0.25700000000000001</c:v>
                </c:pt>
                <c:pt idx="6">
                  <c:v>8.9700000000000002E-2</c:v>
                </c:pt>
                <c:pt idx="7">
                  <c:v>-4.5100000000000001E-2</c:v>
                </c:pt>
              </c:numCache>
            </c:numRef>
          </c:xVal>
          <c:yVal>
            <c:numRef>
              <c:f>'PO4-P'!$E$108:$E$115</c:f>
              <c:numCache>
                <c:formatCode>0.000</c:formatCode>
                <c:ptCount val="8"/>
                <c:pt idx="0">
                  <c:v>1.0640000000000001</c:v>
                </c:pt>
                <c:pt idx="1">
                  <c:v>0.42599999999999999</c:v>
                </c:pt>
                <c:pt idx="2">
                  <c:v>0.26600000000000001</c:v>
                </c:pt>
                <c:pt idx="3">
                  <c:v>0.13300000000000001</c:v>
                </c:pt>
                <c:pt idx="4">
                  <c:v>5.2999999999999999E-2</c:v>
                </c:pt>
                <c:pt idx="5">
                  <c:v>2.6599999999999999E-2</c:v>
                </c:pt>
                <c:pt idx="6">
                  <c:v>1.3299999999999999E-2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5-428B-96E8-0ADD14D44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3133920"/>
        <c:axId val="-1323133376"/>
      </c:scatterChart>
      <c:valAx>
        <c:axId val="-132313392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Area</a:t>
                </a:r>
              </a:p>
            </c:rich>
          </c:tx>
          <c:layout>
            <c:manualLayout>
              <c:xMode val="edge"/>
              <c:yMode val="edge"/>
              <c:x val="0.47032054631614983"/>
              <c:y val="0.91999391249114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3133376"/>
        <c:crosses val="autoZero"/>
        <c:crossBetween val="midCat"/>
      </c:valAx>
      <c:valAx>
        <c:axId val="-13231333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Phosphorus, mg/L</a:t>
                </a:r>
              </a:p>
            </c:rich>
          </c:tx>
          <c:layout>
            <c:manualLayout>
              <c:xMode val="edge"/>
              <c:yMode val="edge"/>
              <c:x val="3.7162705579233804E-2"/>
              <c:y val="0.355652418447694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3133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 sz="1000" baseline="0"/>
              <a:t>NH4-N Calibration 20180918-2</a:t>
            </a:r>
          </a:p>
        </c:rich>
      </c:tx>
      <c:layout>
        <c:manualLayout>
          <c:xMode val="edge"/>
          <c:yMode val="edge"/>
          <c:x val="0.29695992657505205"/>
          <c:y val="1.65473282905241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719944364139462"/>
          <c:y val="0.19917173187009132"/>
          <c:w val="0.8050453496542157"/>
          <c:h val="0.6475457005666078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1425319726679982"/>
                  <c:y val="-0.15174221156010528"/>
                </c:manualLayout>
              </c:layout>
              <c:numFmt formatCode="0.00000E+00" sourceLinked="0"/>
              <c:txPr>
                <a:bodyPr/>
                <a:lstStyle/>
                <a:p>
                  <a:pPr>
                    <a:defRPr sz="800" baseline="0"/>
                  </a:pPr>
                  <a:endParaRPr lang="en-US"/>
                </a:p>
              </c:txPr>
            </c:trendlineLbl>
          </c:trendline>
          <c:xVal>
            <c:numRef>
              <c:f>'NH4-N'!$B$49:$B$55</c:f>
              <c:numCache>
                <c:formatCode>General</c:formatCode>
                <c:ptCount val="7"/>
                <c:pt idx="0">
                  <c:v>28.5</c:v>
                </c:pt>
                <c:pt idx="1">
                  <c:v>13.6</c:v>
                </c:pt>
                <c:pt idx="2">
                  <c:v>6.62</c:v>
                </c:pt>
                <c:pt idx="3">
                  <c:v>3.48</c:v>
                </c:pt>
                <c:pt idx="4">
                  <c:v>1.32</c:v>
                </c:pt>
                <c:pt idx="5">
                  <c:v>0.623</c:v>
                </c:pt>
                <c:pt idx="6">
                  <c:v>-4.6199999999999998E-2</c:v>
                </c:pt>
              </c:numCache>
            </c:numRef>
          </c:xVal>
          <c:yVal>
            <c:numRef>
              <c:f>'NH4-N'!$E$49:$E$55</c:f>
              <c:numCache>
                <c:formatCode>0.00</c:formatCode>
                <c:ptCount val="7"/>
                <c:pt idx="0">
                  <c:v>4.0144032000000003</c:v>
                </c:pt>
                <c:pt idx="1">
                  <c:v>2.0072016000000001</c:v>
                </c:pt>
                <c:pt idx="2">
                  <c:v>1.0036008000000001</c:v>
                </c:pt>
                <c:pt idx="3">
                  <c:v>0.50180040000000004</c:v>
                </c:pt>
                <c:pt idx="4">
                  <c:v>0.19736495575221238</c:v>
                </c:pt>
                <c:pt idx="5">
                  <c:v>0.10036008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C-4BA9-9D47-EBDF851A6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67280"/>
        <c:axId val="2120366192"/>
      </c:scatterChart>
      <c:valAx>
        <c:axId val="21203672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366192"/>
        <c:crosses val="autoZero"/>
        <c:crossBetween val="midCat"/>
      </c:valAx>
      <c:valAx>
        <c:axId val="212036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Nitrogen, mg/L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0367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 sz="1000" baseline="0"/>
              <a:t>NH4-N Calibration 20180918-3</a:t>
            </a:r>
          </a:p>
        </c:rich>
      </c:tx>
      <c:layout>
        <c:manualLayout>
          <c:xMode val="edge"/>
          <c:yMode val="edge"/>
          <c:x val="0.29695992657505205"/>
          <c:y val="1.65473282905241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032260135460468"/>
          <c:y val="0.20348367258834821"/>
          <c:w val="0.8050453496542157"/>
          <c:h val="0.6475457005666078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7311241621053488E-2"/>
                  <c:y val="-0.13958209180520678"/>
                </c:manualLayout>
              </c:layout>
              <c:numFmt formatCode="0.00000E+00" sourceLinked="0"/>
              <c:txPr>
                <a:bodyPr/>
                <a:lstStyle/>
                <a:p>
                  <a:pPr>
                    <a:defRPr sz="800" baseline="0"/>
                  </a:pPr>
                  <a:endParaRPr lang="en-US"/>
                </a:p>
              </c:txPr>
            </c:trendlineLbl>
          </c:trendline>
          <c:xVal>
            <c:numRef>
              <c:f>'NH4-N'!$B$96:$B$102</c:f>
              <c:numCache>
                <c:formatCode>General</c:formatCode>
                <c:ptCount val="7"/>
                <c:pt idx="0">
                  <c:v>34.4</c:v>
                </c:pt>
                <c:pt idx="1">
                  <c:v>17</c:v>
                </c:pt>
                <c:pt idx="2">
                  <c:v>8.3800000000000008</c:v>
                </c:pt>
                <c:pt idx="3">
                  <c:v>4.13</c:v>
                </c:pt>
                <c:pt idx="4">
                  <c:v>1.62</c:v>
                </c:pt>
                <c:pt idx="5">
                  <c:v>0.75700000000000001</c:v>
                </c:pt>
                <c:pt idx="6">
                  <c:v>-0.13500000000000001</c:v>
                </c:pt>
              </c:numCache>
            </c:numRef>
          </c:xVal>
          <c:yVal>
            <c:numRef>
              <c:f>'NH4-N'!$E$96:$E$102</c:f>
              <c:numCache>
                <c:formatCode>0.00</c:formatCode>
                <c:ptCount val="7"/>
                <c:pt idx="0">
                  <c:v>4.0144032000000003</c:v>
                </c:pt>
                <c:pt idx="1">
                  <c:v>2.0072016000000001</c:v>
                </c:pt>
                <c:pt idx="2">
                  <c:v>1.0036008000000001</c:v>
                </c:pt>
                <c:pt idx="3">
                  <c:v>0.50180040000000004</c:v>
                </c:pt>
                <c:pt idx="4">
                  <c:v>0.19736495575221238</c:v>
                </c:pt>
                <c:pt idx="5">
                  <c:v>0.10036008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1-4DB1-993F-85A5F81A0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67280"/>
        <c:axId val="2120366192"/>
      </c:scatterChart>
      <c:valAx>
        <c:axId val="21203672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366192"/>
        <c:crosses val="autoZero"/>
        <c:crossBetween val="midCat"/>
      </c:valAx>
      <c:valAx>
        <c:axId val="212036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Nitrogen, mg/L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0367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 sz="1000" baseline="0"/>
              <a:t>NH4-N Calibration 20180918-4</a:t>
            </a:r>
          </a:p>
        </c:rich>
      </c:tx>
      <c:layout>
        <c:manualLayout>
          <c:xMode val="edge"/>
          <c:yMode val="edge"/>
          <c:x val="0.29695992657505205"/>
          <c:y val="1.65473282905241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407632028195655"/>
          <c:y val="0.20348352329833416"/>
          <c:w val="0.8050453496542157"/>
          <c:h val="0.6475457005666078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6.8042037732248484E-2"/>
                  <c:y val="-0.18063143183839411"/>
                </c:manualLayout>
              </c:layout>
              <c:numFmt formatCode="0.00000E+00" sourceLinked="0"/>
              <c:txPr>
                <a:bodyPr/>
                <a:lstStyle/>
                <a:p>
                  <a:pPr>
                    <a:defRPr sz="800" baseline="0"/>
                  </a:pPr>
                  <a:endParaRPr lang="en-US"/>
                </a:p>
              </c:txPr>
            </c:trendlineLbl>
          </c:trendline>
          <c:xVal>
            <c:numRef>
              <c:f>'NH4-N'!$B$163:$B$170</c:f>
              <c:numCache>
                <c:formatCode>General</c:formatCode>
                <c:ptCount val="8"/>
                <c:pt idx="0">
                  <c:v>85.2</c:v>
                </c:pt>
                <c:pt idx="1">
                  <c:v>33.6</c:v>
                </c:pt>
                <c:pt idx="2">
                  <c:v>16.600000000000001</c:v>
                </c:pt>
                <c:pt idx="3">
                  <c:v>8.25</c:v>
                </c:pt>
                <c:pt idx="4">
                  <c:v>4.01</c:v>
                </c:pt>
                <c:pt idx="5">
                  <c:v>1.55</c:v>
                </c:pt>
                <c:pt idx="6">
                  <c:v>0.77800000000000002</c:v>
                </c:pt>
                <c:pt idx="7">
                  <c:v>-0.107</c:v>
                </c:pt>
              </c:numCache>
            </c:numRef>
          </c:xVal>
          <c:yVal>
            <c:numRef>
              <c:f>'NH4-N'!$E$163:$E$170</c:f>
              <c:numCache>
                <c:formatCode>0.00</c:formatCode>
                <c:ptCount val="8"/>
                <c:pt idx="0">
                  <c:v>10.036008000000001</c:v>
                </c:pt>
                <c:pt idx="1">
                  <c:v>4.0144032000000003</c:v>
                </c:pt>
                <c:pt idx="2">
                  <c:v>2.0072016000000001</c:v>
                </c:pt>
                <c:pt idx="3">
                  <c:v>1.0036008000000001</c:v>
                </c:pt>
                <c:pt idx="4">
                  <c:v>0.50180040000000004</c:v>
                </c:pt>
                <c:pt idx="5">
                  <c:v>0.19736495575221238</c:v>
                </c:pt>
                <c:pt idx="6">
                  <c:v>0.10036008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D-41D3-B166-3A9E48176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67280"/>
        <c:axId val="2120366192"/>
      </c:scatterChart>
      <c:valAx>
        <c:axId val="21203672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366192"/>
        <c:crosses val="autoZero"/>
        <c:crossBetween val="midCat"/>
      </c:valAx>
      <c:valAx>
        <c:axId val="212036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Nitrogen, mg/L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0367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 sz="1000" baseline="0"/>
              <a:t>NO3+NO2-N Calibration 20180919-2</a:t>
            </a:r>
          </a:p>
        </c:rich>
      </c:tx>
      <c:layout>
        <c:manualLayout>
          <c:xMode val="edge"/>
          <c:yMode val="edge"/>
          <c:x val="0.25743790908117559"/>
          <c:y val="2.458629207740616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309220043900481"/>
          <c:y val="0.20903130313118906"/>
          <c:w val="0.81227580893220752"/>
          <c:h val="0.640433475691620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8.9811946275761747E-3"/>
                  <c:y val="-0.15004342803897125"/>
                </c:manualLayout>
              </c:layout>
              <c:numFmt formatCode="0.00000E+00" sourceLinked="0"/>
              <c:txPr>
                <a:bodyPr/>
                <a:lstStyle/>
                <a:p>
                  <a:pPr>
                    <a:defRPr sz="800" baseline="0"/>
                  </a:pPr>
                  <a:endParaRPr lang="en-US"/>
                </a:p>
              </c:txPr>
            </c:trendlineLbl>
          </c:trendline>
          <c:xVal>
            <c:numRef>
              <c:f>'NO3+NO2-N'!$B$37:$B$43</c:f>
              <c:numCache>
                <c:formatCode>General</c:formatCode>
                <c:ptCount val="7"/>
                <c:pt idx="0">
                  <c:v>7.93</c:v>
                </c:pt>
                <c:pt idx="1">
                  <c:v>2.0099999999999998</c:v>
                </c:pt>
                <c:pt idx="2">
                  <c:v>1.03</c:v>
                </c:pt>
                <c:pt idx="3">
                  <c:v>0.53</c:v>
                </c:pt>
                <c:pt idx="4">
                  <c:v>0.217</c:v>
                </c:pt>
                <c:pt idx="5">
                  <c:v>4.3499999999999997E-2</c:v>
                </c:pt>
                <c:pt idx="6">
                  <c:v>1.03E-2</c:v>
                </c:pt>
              </c:numCache>
            </c:numRef>
          </c:xVal>
          <c:yVal>
            <c:numRef>
              <c:f>'NO3+NO2-N'!$E$37:$E$43</c:f>
              <c:numCache>
                <c:formatCode>0.00</c:formatCode>
                <c:ptCount val="7"/>
                <c:pt idx="0">
                  <c:v>8.0037092799999989</c:v>
                </c:pt>
                <c:pt idx="1">
                  <c:v>2.0009273199999997</c:v>
                </c:pt>
                <c:pt idx="2">
                  <c:v>1.0004636599999999</c:v>
                </c:pt>
                <c:pt idx="3">
                  <c:v>0.50023182999999993</c:v>
                </c:pt>
                <c:pt idx="4">
                  <c:v>0.19674801573254669</c:v>
                </c:pt>
                <c:pt idx="5">
                  <c:v>0.100046366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6-46FA-A5DA-433A704AD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62928"/>
        <c:axId val="2120358032"/>
      </c:scatterChart>
      <c:valAx>
        <c:axId val="21203629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>
            <c:manualLayout>
              <c:xMode val="edge"/>
              <c:yMode val="edge"/>
              <c:x val="0.45563149970797351"/>
              <c:y val="0.931630426084958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0358032"/>
        <c:crosses val="autoZero"/>
        <c:crossBetween val="midCat"/>
      </c:valAx>
      <c:valAx>
        <c:axId val="21203580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Nitrogen, mg/L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036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 sz="1000" baseline="0"/>
              <a:t>NO3+NO2-N Calibration 20180919-3</a:t>
            </a:r>
          </a:p>
        </c:rich>
      </c:tx>
      <c:layout>
        <c:manualLayout>
          <c:xMode val="edge"/>
          <c:yMode val="edge"/>
          <c:x val="0.25743790908117559"/>
          <c:y val="2.458629207740616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309220043900481"/>
          <c:y val="0.20903130313118906"/>
          <c:w val="0.81227580893220752"/>
          <c:h val="0.640433475691620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5.2634971758883202E-2"/>
                  <c:y val="-0.14550590360511675"/>
                </c:manualLayout>
              </c:layout>
              <c:numFmt formatCode="0.00000E+00" sourceLinked="0"/>
              <c:txPr>
                <a:bodyPr/>
                <a:lstStyle/>
                <a:p>
                  <a:pPr>
                    <a:defRPr sz="800" baseline="0"/>
                  </a:pPr>
                  <a:endParaRPr lang="en-US"/>
                </a:p>
              </c:txPr>
            </c:trendlineLbl>
          </c:trendline>
          <c:xVal>
            <c:numRef>
              <c:f>'NO3+NO2-N'!$B$119:$B$125</c:f>
              <c:numCache>
                <c:formatCode>General</c:formatCode>
                <c:ptCount val="7"/>
                <c:pt idx="0">
                  <c:v>7.62</c:v>
                </c:pt>
                <c:pt idx="1">
                  <c:v>1.93</c:v>
                </c:pt>
                <c:pt idx="2">
                  <c:v>0.98199999999999998</c:v>
                </c:pt>
                <c:pt idx="3">
                  <c:v>0.501</c:v>
                </c:pt>
                <c:pt idx="4">
                  <c:v>0.216</c:v>
                </c:pt>
                <c:pt idx="5">
                  <c:v>0.109</c:v>
                </c:pt>
                <c:pt idx="6">
                  <c:v>8.3800000000000003E-3</c:v>
                </c:pt>
              </c:numCache>
            </c:numRef>
          </c:xVal>
          <c:yVal>
            <c:numRef>
              <c:f>'NO3+NO2-N'!$E$119:$E$125</c:f>
              <c:numCache>
                <c:formatCode>0.00</c:formatCode>
                <c:ptCount val="7"/>
                <c:pt idx="0">
                  <c:v>8.0037092799999989</c:v>
                </c:pt>
                <c:pt idx="1">
                  <c:v>2.0009273199999997</c:v>
                </c:pt>
                <c:pt idx="2">
                  <c:v>1.0004636599999999</c:v>
                </c:pt>
                <c:pt idx="3">
                  <c:v>0.50023182999999993</c:v>
                </c:pt>
                <c:pt idx="4">
                  <c:v>0.19674801573254669</c:v>
                </c:pt>
                <c:pt idx="5">
                  <c:v>0.100046366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9-4999-8B7C-1F163BA2C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62928"/>
        <c:axId val="2120358032"/>
      </c:scatterChart>
      <c:valAx>
        <c:axId val="21203629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>
            <c:manualLayout>
              <c:xMode val="edge"/>
              <c:yMode val="edge"/>
              <c:x val="0.45563149970797351"/>
              <c:y val="0.931630426084958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0358032"/>
        <c:crosses val="autoZero"/>
        <c:crossBetween val="midCat"/>
      </c:valAx>
      <c:valAx>
        <c:axId val="21203580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Nitrogen, mg/L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036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 sz="1000" baseline="0"/>
              <a:t>NO3+NO2-N Calibration 20180919-5</a:t>
            </a:r>
          </a:p>
        </c:rich>
      </c:tx>
      <c:layout>
        <c:manualLayout>
          <c:xMode val="edge"/>
          <c:yMode val="edge"/>
          <c:x val="0.25743790908117559"/>
          <c:y val="2.458629207740616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309220043900481"/>
          <c:y val="0.20903130313118906"/>
          <c:w val="0.81227580893220752"/>
          <c:h val="0.640433475691620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2713461284167973"/>
                  <c:y val="-0.13785577896868934"/>
                </c:manualLayout>
              </c:layout>
              <c:numFmt formatCode="0.00000E+00" sourceLinked="0"/>
              <c:txPr>
                <a:bodyPr/>
                <a:lstStyle/>
                <a:p>
                  <a:pPr>
                    <a:defRPr sz="800" baseline="0"/>
                  </a:pPr>
                  <a:endParaRPr lang="en-US"/>
                </a:p>
              </c:txPr>
            </c:trendlineLbl>
          </c:trendline>
          <c:xVal>
            <c:numRef>
              <c:f>'NO3+NO2-N'!$B$201:$B$207</c:f>
              <c:numCache>
                <c:formatCode>General</c:formatCode>
                <c:ptCount val="7"/>
                <c:pt idx="0">
                  <c:v>7.36</c:v>
                </c:pt>
                <c:pt idx="1">
                  <c:v>1.85</c:v>
                </c:pt>
                <c:pt idx="2">
                  <c:v>0.94299999999999995</c:v>
                </c:pt>
                <c:pt idx="3">
                  <c:v>0.47</c:v>
                </c:pt>
                <c:pt idx="4">
                  <c:v>0.20699999999999999</c:v>
                </c:pt>
                <c:pt idx="5">
                  <c:v>9.1600000000000001E-2</c:v>
                </c:pt>
                <c:pt idx="6">
                  <c:v>-6.3299999999999999E-4</c:v>
                </c:pt>
              </c:numCache>
            </c:numRef>
          </c:xVal>
          <c:yVal>
            <c:numRef>
              <c:f>'NO3+NO2-N'!$E$201:$E$207</c:f>
              <c:numCache>
                <c:formatCode>0.00</c:formatCode>
                <c:ptCount val="7"/>
                <c:pt idx="0">
                  <c:v>8.0037092799999989</c:v>
                </c:pt>
                <c:pt idx="1">
                  <c:v>2.0009273199999997</c:v>
                </c:pt>
                <c:pt idx="2">
                  <c:v>1.0004636599999999</c:v>
                </c:pt>
                <c:pt idx="3">
                  <c:v>0.50023182999999993</c:v>
                </c:pt>
                <c:pt idx="4">
                  <c:v>0.19674801573254669</c:v>
                </c:pt>
                <c:pt idx="5">
                  <c:v>0.100046366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3-4E27-8E72-708C4FC50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62928"/>
        <c:axId val="2120358032"/>
      </c:scatterChart>
      <c:valAx>
        <c:axId val="21203629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>
            <c:manualLayout>
              <c:xMode val="edge"/>
              <c:yMode val="edge"/>
              <c:x val="0.45563149970797351"/>
              <c:y val="0.931630426084958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0358032"/>
        <c:crosses val="autoZero"/>
        <c:crossBetween val="midCat"/>
      </c:valAx>
      <c:valAx>
        <c:axId val="21203580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Nitrogen, mg/L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036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NO3-N Calibration 05112202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'PO4-P'!#REF!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'PO4-P'!#REF!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7-4CE8-A6C6-7198E481E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7660064"/>
        <c:axId val="-1387664416"/>
      </c:scatterChart>
      <c:valAx>
        <c:axId val="-138766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87664416"/>
        <c:crosses val="autoZero"/>
        <c:crossBetween val="midCat"/>
      </c:valAx>
      <c:valAx>
        <c:axId val="-138766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Nitrogen, ug/g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87660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NO3-N Calibration 05112203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'PO4-P'!#REF!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'PO4-P'!#REF!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A-4B90-8403-369D520F2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4155280"/>
        <c:axId val="-1324149296"/>
      </c:scatterChart>
      <c:valAx>
        <c:axId val="-132415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4149296"/>
        <c:crosses val="autoZero"/>
        <c:crossBetween val="midCat"/>
      </c:valAx>
      <c:valAx>
        <c:axId val="-132414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Nitrogen, ug/g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24155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73273</xdr:colOff>
      <xdr:row>2</xdr:row>
      <xdr:rowOff>80596</xdr:rowOff>
    </xdr:from>
    <xdr:to>
      <xdr:col>11</xdr:col>
      <xdr:colOff>4139715</xdr:colOff>
      <xdr:row>29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65944</xdr:colOff>
      <xdr:row>42</xdr:row>
      <xdr:rowOff>14655</xdr:rowOff>
    </xdr:from>
    <xdr:to>
      <xdr:col>11</xdr:col>
      <xdr:colOff>4132386</xdr:colOff>
      <xdr:row>67</xdr:row>
      <xdr:rowOff>29309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65947</xdr:colOff>
      <xdr:row>95</xdr:row>
      <xdr:rowOff>51289</xdr:rowOff>
    </xdr:from>
    <xdr:to>
      <xdr:col>11</xdr:col>
      <xdr:colOff>4132389</xdr:colOff>
      <xdr:row>122</xdr:row>
      <xdr:rowOff>65943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102577</xdr:colOff>
      <xdr:row>142</xdr:row>
      <xdr:rowOff>58616</xdr:rowOff>
    </xdr:from>
    <xdr:to>
      <xdr:col>11</xdr:col>
      <xdr:colOff>4169019</xdr:colOff>
      <xdr:row>169</xdr:row>
      <xdr:rowOff>73269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175846</xdr:colOff>
      <xdr:row>34</xdr:row>
      <xdr:rowOff>80597</xdr:rowOff>
    </xdr:from>
    <xdr:to>
      <xdr:col>12</xdr:col>
      <xdr:colOff>58614</xdr:colOff>
      <xdr:row>58</xdr:row>
      <xdr:rowOff>65943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153865</xdr:colOff>
      <xdr:row>112</xdr:row>
      <xdr:rowOff>58619</xdr:rowOff>
    </xdr:from>
    <xdr:to>
      <xdr:col>12</xdr:col>
      <xdr:colOff>36633</xdr:colOff>
      <xdr:row>136</xdr:row>
      <xdr:rowOff>87926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131885</xdr:colOff>
      <xdr:row>180</xdr:row>
      <xdr:rowOff>29315</xdr:rowOff>
    </xdr:from>
    <xdr:to>
      <xdr:col>12</xdr:col>
      <xdr:colOff>14653</xdr:colOff>
      <xdr:row>206</xdr:row>
      <xdr:rowOff>14659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11</xdr:col>
      <xdr:colOff>0</xdr:colOff>
      <xdr:row>1</xdr:row>
      <xdr:rowOff>0</xdr:rowOff>
    </xdr:to>
    <xdr:graphicFrame macro="">
      <xdr:nvGraphicFramePr>
        <xdr:cNvPr id="2" name="Chart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0</xdr:colOff>
      <xdr:row>1</xdr:row>
      <xdr:rowOff>0</xdr:rowOff>
    </xdr:to>
    <xdr:graphicFrame macro="">
      <xdr:nvGraphicFramePr>
        <xdr:cNvPr id="3" name="Chart 1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0</xdr:colOff>
      <xdr:row>1</xdr:row>
      <xdr:rowOff>0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0</xdr:colOff>
      <xdr:row>1</xdr:row>
      <xdr:rowOff>0</xdr:rowOff>
    </xdr:to>
    <xdr:graphicFrame macro="">
      <xdr:nvGraphicFramePr>
        <xdr:cNvPr id="5" name="Chart 1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0</xdr:colOff>
      <xdr:row>1</xdr:row>
      <xdr:rowOff>0</xdr:rowOff>
    </xdr:to>
    <xdr:graphicFrame macro="">
      <xdr:nvGraphicFramePr>
        <xdr:cNvPr id="6" name="Chart 2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0</xdr:colOff>
      <xdr:row>1</xdr:row>
      <xdr:rowOff>0</xdr:rowOff>
    </xdr:to>
    <xdr:graphicFrame macro="">
      <xdr:nvGraphicFramePr>
        <xdr:cNvPr id="7" name="Chart 2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0</xdr:colOff>
      <xdr:row>1</xdr:row>
      <xdr:rowOff>0</xdr:rowOff>
    </xdr:to>
    <xdr:graphicFrame macro="">
      <xdr:nvGraphicFramePr>
        <xdr:cNvPr id="8" name="Chart 2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0</xdr:colOff>
      <xdr:row>1</xdr:row>
      <xdr:rowOff>0</xdr:rowOff>
    </xdr:to>
    <xdr:graphicFrame macro="">
      <xdr:nvGraphicFramePr>
        <xdr:cNvPr id="9" name="Chart 2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0</xdr:colOff>
      <xdr:row>1</xdr:row>
      <xdr:rowOff>0</xdr:rowOff>
    </xdr:to>
    <xdr:graphicFrame macro="">
      <xdr:nvGraphicFramePr>
        <xdr:cNvPr id="10" name="Chart 24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68145</xdr:colOff>
      <xdr:row>2</xdr:row>
      <xdr:rowOff>84989</xdr:rowOff>
    </xdr:from>
    <xdr:to>
      <xdr:col>11</xdr:col>
      <xdr:colOff>4249617</xdr:colOff>
      <xdr:row>28</xdr:row>
      <xdr:rowOff>43959</xdr:rowOff>
    </xdr:to>
    <xdr:graphicFrame macro="">
      <xdr:nvGraphicFramePr>
        <xdr:cNvPr id="11" name="Chart 46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109904</xdr:colOff>
      <xdr:row>88</xdr:row>
      <xdr:rowOff>29308</xdr:rowOff>
    </xdr:from>
    <xdr:to>
      <xdr:col>11</xdr:col>
      <xdr:colOff>4291376</xdr:colOff>
      <xdr:row>113</xdr:row>
      <xdr:rowOff>105509</xdr:rowOff>
    </xdr:to>
    <xdr:graphicFrame macro="">
      <xdr:nvGraphicFramePr>
        <xdr:cNvPr id="13" name="Chart 4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zoomScale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25" defaultRowHeight="9.6"/>
  <cols>
    <col min="1" max="1" width="20.625" style="75" customWidth="1"/>
    <col min="2" max="3" width="9.125" style="15"/>
    <col min="4" max="5" width="9.125" style="61"/>
    <col min="6" max="6" width="9.125" style="4"/>
    <col min="7" max="7" width="6" style="64" customWidth="1"/>
    <col min="8" max="8" width="6.625" style="4" customWidth="1"/>
    <col min="9" max="9" width="5.75" style="4" customWidth="1"/>
    <col min="10" max="10" width="5.125" style="4" customWidth="1"/>
    <col min="11" max="11" width="8.75" style="36" customWidth="1"/>
    <col min="12" max="12" width="64.875" style="4" customWidth="1"/>
    <col min="13" max="16384" width="9.125" style="4"/>
  </cols>
  <sheetData>
    <row r="1" spans="1:12" s="31" customFormat="1" ht="31.5" customHeight="1" thickBot="1">
      <c r="A1" s="62" t="s">
        <v>0</v>
      </c>
      <c r="B1" s="27" t="s">
        <v>18</v>
      </c>
      <c r="C1" s="27" t="s">
        <v>25</v>
      </c>
      <c r="D1" s="27" t="s">
        <v>26</v>
      </c>
      <c r="E1" s="27" t="s">
        <v>27</v>
      </c>
      <c r="F1" s="28" t="s">
        <v>4</v>
      </c>
      <c r="G1" s="28" t="s">
        <v>1</v>
      </c>
      <c r="H1" s="29" t="s">
        <v>2</v>
      </c>
      <c r="I1" s="29" t="s">
        <v>42</v>
      </c>
      <c r="J1" s="29" t="s">
        <v>21</v>
      </c>
      <c r="K1" s="35" t="s">
        <v>19</v>
      </c>
      <c r="L1" s="30" t="s">
        <v>3</v>
      </c>
    </row>
    <row r="2" spans="1:12" ht="21.75" customHeight="1">
      <c r="A2" s="84" t="s">
        <v>34</v>
      </c>
      <c r="B2" s="73">
        <v>83.8</v>
      </c>
      <c r="C2" s="15">
        <f>B2^2*0.000104688+B2*0.122871+0.0163708</f>
        <v>11.048125798720001</v>
      </c>
      <c r="D2" s="60">
        <f t="shared" ref="D2:D45" si="0">J2*C2</f>
        <v>11.048125798720001</v>
      </c>
      <c r="E2" s="15">
        <v>10.036008000000001</v>
      </c>
      <c r="F2" s="33">
        <f>100*C2/E2</f>
        <v>110.08486440744167</v>
      </c>
      <c r="H2" s="34" t="s">
        <v>20</v>
      </c>
      <c r="I2" s="34">
        <v>0.02</v>
      </c>
      <c r="J2" s="34">
        <v>1</v>
      </c>
      <c r="K2" s="72">
        <v>43361</v>
      </c>
      <c r="L2" s="4" t="s">
        <v>101</v>
      </c>
    </row>
    <row r="3" spans="1:12">
      <c r="A3" s="84" t="s">
        <v>35</v>
      </c>
      <c r="B3" s="73">
        <v>33.5</v>
      </c>
      <c r="C3" s="15">
        <f t="shared" ref="C3:C47" si="1">B3^2*0.000104688+B3*0.122871+0.0163708</f>
        <v>4.2500354079999996</v>
      </c>
      <c r="D3" s="60">
        <f t="shared" si="0"/>
        <v>4.2500354079999996</v>
      </c>
      <c r="E3" s="15">
        <v>4.0144032000000003</v>
      </c>
      <c r="F3" s="33">
        <f t="shared" ref="F3:F8" si="2">100*C3/E3</f>
        <v>105.8696696933681</v>
      </c>
      <c r="H3" s="34" t="s">
        <v>20</v>
      </c>
      <c r="I3" s="34">
        <v>0.02</v>
      </c>
      <c r="J3" s="34">
        <v>1</v>
      </c>
      <c r="K3" s="72">
        <v>43361</v>
      </c>
    </row>
    <row r="4" spans="1:12">
      <c r="A4" s="84" t="s">
        <v>36</v>
      </c>
      <c r="B4" s="73">
        <v>16.399999999999999</v>
      </c>
      <c r="C4" s="15">
        <f t="shared" si="1"/>
        <v>2.0596120844799994</v>
      </c>
      <c r="D4" s="60">
        <f t="shared" si="0"/>
        <v>2.0596120844799994</v>
      </c>
      <c r="E4" s="15">
        <v>2.0072016000000001</v>
      </c>
      <c r="F4" s="33">
        <f t="shared" si="2"/>
        <v>102.61112209555829</v>
      </c>
      <c r="H4" s="34" t="s">
        <v>20</v>
      </c>
      <c r="I4" s="34">
        <v>0.02</v>
      </c>
      <c r="J4" s="34">
        <v>1</v>
      </c>
      <c r="K4" s="72">
        <v>43361</v>
      </c>
    </row>
    <row r="5" spans="1:12">
      <c r="A5" s="84" t="s">
        <v>37</v>
      </c>
      <c r="B5" s="73">
        <v>8.1300000000000008</v>
      </c>
      <c r="C5" s="15">
        <f t="shared" si="1"/>
        <v>1.0222315822672001</v>
      </c>
      <c r="D5" s="60">
        <f t="shared" si="0"/>
        <v>1.0222315822672001</v>
      </c>
      <c r="E5" s="15">
        <v>1.0036008000000001</v>
      </c>
      <c r="F5" s="33">
        <f t="shared" si="2"/>
        <v>101.85639372419791</v>
      </c>
      <c r="H5" s="34" t="s">
        <v>20</v>
      </c>
      <c r="I5" s="34">
        <v>0.02</v>
      </c>
      <c r="J5" s="34">
        <v>1</v>
      </c>
      <c r="K5" s="72">
        <v>43361</v>
      </c>
    </row>
    <row r="6" spans="1:12">
      <c r="A6" s="84" t="s">
        <v>38</v>
      </c>
      <c r="B6" s="73">
        <v>3.95</v>
      </c>
      <c r="C6" s="15">
        <f t="shared" si="1"/>
        <v>0.50334464451999994</v>
      </c>
      <c r="D6" s="60">
        <f t="shared" si="0"/>
        <v>0.50334464451999994</v>
      </c>
      <c r="E6" s="15">
        <v>0.50180040000000004</v>
      </c>
      <c r="F6" s="33">
        <f t="shared" si="2"/>
        <v>100.30774079095988</v>
      </c>
      <c r="H6" s="34" t="s">
        <v>20</v>
      </c>
      <c r="I6" s="34">
        <v>0.02</v>
      </c>
      <c r="J6" s="34">
        <v>1</v>
      </c>
      <c r="K6" s="72">
        <v>43361</v>
      </c>
    </row>
    <row r="7" spans="1:12">
      <c r="A7" s="84" t="s">
        <v>39</v>
      </c>
      <c r="B7" s="73">
        <v>1.48</v>
      </c>
      <c r="C7" s="15">
        <f t="shared" si="1"/>
        <v>0.1984491885952</v>
      </c>
      <c r="D7" s="60">
        <f t="shared" si="0"/>
        <v>0.1984491885952</v>
      </c>
      <c r="E7" s="15">
        <v>0.19736495575221238</v>
      </c>
      <c r="F7" s="33">
        <f t="shared" si="2"/>
        <v>100.54935428574709</v>
      </c>
      <c r="H7" s="34" t="s">
        <v>20</v>
      </c>
      <c r="I7" s="34">
        <v>0.02</v>
      </c>
      <c r="J7" s="34">
        <v>1</v>
      </c>
      <c r="K7" s="72">
        <v>43361</v>
      </c>
    </row>
    <row r="8" spans="1:12">
      <c r="A8" s="84" t="s">
        <v>40</v>
      </c>
      <c r="B8" s="73">
        <v>0.754</v>
      </c>
      <c r="C8" s="15">
        <f t="shared" si="1"/>
        <v>0.109075050803008</v>
      </c>
      <c r="D8" s="60">
        <f t="shared" si="0"/>
        <v>0.109075050803008</v>
      </c>
      <c r="E8" s="15">
        <v>0.10036008</v>
      </c>
      <c r="F8" s="33">
        <f t="shared" si="2"/>
        <v>108.68370252694895</v>
      </c>
      <c r="H8" s="34" t="s">
        <v>20</v>
      </c>
      <c r="I8" s="34">
        <v>0.02</v>
      </c>
      <c r="J8" s="34">
        <v>1</v>
      </c>
      <c r="K8" s="72">
        <v>43361</v>
      </c>
    </row>
    <row r="9" spans="1:12">
      <c r="A9" s="84" t="s">
        <v>41</v>
      </c>
      <c r="B9" s="73">
        <v>-0.20699999999999999</v>
      </c>
      <c r="C9" s="15">
        <f t="shared" si="1"/>
        <v>-9.0590112238879972E-3</v>
      </c>
      <c r="D9" s="68">
        <f t="shared" si="0"/>
        <v>-9.0590112238879972E-3</v>
      </c>
      <c r="E9" s="65">
        <v>0</v>
      </c>
      <c r="F9" s="66"/>
      <c r="G9" s="67"/>
      <c r="H9" s="69" t="s">
        <v>20</v>
      </c>
      <c r="I9" s="69">
        <v>0.02</v>
      </c>
      <c r="J9" s="69">
        <v>1</v>
      </c>
      <c r="K9" s="72">
        <v>43361</v>
      </c>
    </row>
    <row r="10" spans="1:12">
      <c r="A10" s="84" t="s">
        <v>43</v>
      </c>
      <c r="B10" s="73">
        <v>26</v>
      </c>
      <c r="C10" s="15">
        <f t="shared" si="1"/>
        <v>3.2817858879999995</v>
      </c>
      <c r="D10" s="60">
        <f t="shared" si="0"/>
        <v>3.2817858879999995</v>
      </c>
      <c r="E10" s="15">
        <v>3.29</v>
      </c>
      <c r="F10" s="33">
        <f>100*C10/E10</f>
        <v>99.750330942249221</v>
      </c>
      <c r="H10" s="34" t="s">
        <v>20</v>
      </c>
      <c r="I10" s="34">
        <v>0.02</v>
      </c>
      <c r="J10" s="34">
        <v>1</v>
      </c>
      <c r="K10" s="72">
        <v>43361</v>
      </c>
    </row>
    <row r="11" spans="1:12">
      <c r="A11" s="84" t="s">
        <v>66</v>
      </c>
      <c r="B11" s="73">
        <v>-0.17599999999999999</v>
      </c>
      <c r="C11" s="15">
        <f t="shared" si="1"/>
        <v>-5.2512531845119968E-3</v>
      </c>
      <c r="D11" s="60">
        <f t="shared" si="0"/>
        <v>-5.2512531845119968E-3</v>
      </c>
      <c r="E11" s="15"/>
      <c r="F11" s="33"/>
      <c r="H11" s="34" t="s">
        <v>20</v>
      </c>
      <c r="I11" s="34">
        <v>0.02</v>
      </c>
      <c r="J11" s="34">
        <v>1</v>
      </c>
      <c r="K11" s="72">
        <v>43361</v>
      </c>
    </row>
    <row r="12" spans="1:12">
      <c r="A12" s="84" t="s">
        <v>109</v>
      </c>
      <c r="B12" s="73">
        <v>0.30599999999999999</v>
      </c>
      <c r="C12" s="15">
        <f t="shared" si="1"/>
        <v>5.3979128565567996E-2</v>
      </c>
      <c r="D12" s="60">
        <f t="shared" si="0"/>
        <v>5.3979128565567996E-2</v>
      </c>
      <c r="E12" s="15"/>
      <c r="F12" s="33"/>
      <c r="H12" s="34" t="s">
        <v>20</v>
      </c>
      <c r="I12" s="34">
        <v>0.02</v>
      </c>
      <c r="J12" s="34">
        <v>1</v>
      </c>
      <c r="K12" s="72">
        <v>43361</v>
      </c>
    </row>
    <row r="13" spans="1:12">
      <c r="A13" s="84">
        <v>2</v>
      </c>
      <c r="B13" s="73">
        <v>0.43099999999999999</v>
      </c>
      <c r="C13" s="15">
        <f t="shared" si="1"/>
        <v>6.9347647947567995E-2</v>
      </c>
      <c r="D13" s="60">
        <f t="shared" si="0"/>
        <v>6.9347647947567995E-2</v>
      </c>
      <c r="E13" s="15"/>
      <c r="F13" s="33"/>
      <c r="G13" s="63"/>
      <c r="H13" s="34" t="s">
        <v>20</v>
      </c>
      <c r="I13" s="34">
        <v>0.02</v>
      </c>
      <c r="J13" s="34">
        <v>1</v>
      </c>
      <c r="K13" s="72">
        <v>43361</v>
      </c>
    </row>
    <row r="14" spans="1:12">
      <c r="A14" s="84">
        <v>3</v>
      </c>
      <c r="B14" s="73">
        <v>0.33</v>
      </c>
      <c r="C14" s="15">
        <f t="shared" si="1"/>
        <v>5.6929630523200006E-2</v>
      </c>
      <c r="D14" s="60">
        <f t="shared" si="0"/>
        <v>5.6929630523200006E-2</v>
      </c>
      <c r="E14" s="15"/>
      <c r="F14" s="33"/>
      <c r="G14" s="63"/>
      <c r="H14" s="34" t="s">
        <v>20</v>
      </c>
      <c r="I14" s="34">
        <v>0.02</v>
      </c>
      <c r="J14" s="34">
        <v>1</v>
      </c>
      <c r="K14" s="72">
        <v>43361</v>
      </c>
    </row>
    <row r="15" spans="1:12">
      <c r="A15" s="84">
        <v>4</v>
      </c>
      <c r="B15" s="73">
        <v>0.38300000000000001</v>
      </c>
      <c r="C15" s="15">
        <f t="shared" si="1"/>
        <v>6.3445749578031993E-2</v>
      </c>
      <c r="D15" s="60">
        <f t="shared" si="0"/>
        <v>6.3445749578031993E-2</v>
      </c>
      <c r="E15" s="15"/>
      <c r="F15" s="33"/>
      <c r="H15" s="34" t="s">
        <v>20</v>
      </c>
      <c r="I15" s="34">
        <v>0.02</v>
      </c>
      <c r="J15" s="34">
        <v>1</v>
      </c>
      <c r="K15" s="72">
        <v>43361</v>
      </c>
    </row>
    <row r="16" spans="1:12">
      <c r="A16" s="84">
        <v>5</v>
      </c>
      <c r="B16" s="73">
        <v>0.38800000000000001</v>
      </c>
      <c r="C16" s="15">
        <f t="shared" si="1"/>
        <v>6.4060508150272005E-2</v>
      </c>
      <c r="D16" s="68">
        <f t="shared" si="0"/>
        <v>6.4060508150272005E-2</v>
      </c>
      <c r="E16" s="65"/>
      <c r="F16" s="66"/>
      <c r="G16" s="67"/>
      <c r="H16" s="69" t="s">
        <v>20</v>
      </c>
      <c r="I16" s="69">
        <v>0.02</v>
      </c>
      <c r="J16" s="69">
        <v>1</v>
      </c>
      <c r="K16" s="72">
        <v>43361</v>
      </c>
    </row>
    <row r="17" spans="1:11">
      <c r="A17" s="84">
        <v>6</v>
      </c>
      <c r="B17" s="73">
        <v>0.375</v>
      </c>
      <c r="C17" s="15">
        <f t="shared" si="1"/>
        <v>6.2462146750000003E-2</v>
      </c>
      <c r="D17" s="60">
        <f t="shared" si="0"/>
        <v>6.2462146750000003E-2</v>
      </c>
      <c r="E17" s="32"/>
      <c r="F17" s="66"/>
      <c r="G17" s="67"/>
      <c r="H17" s="34" t="s">
        <v>20</v>
      </c>
      <c r="I17" s="34">
        <v>0.02</v>
      </c>
      <c r="J17" s="34">
        <v>1</v>
      </c>
      <c r="K17" s="72">
        <v>43361</v>
      </c>
    </row>
    <row r="18" spans="1:11" s="16" customFormat="1">
      <c r="A18" s="84">
        <v>7</v>
      </c>
      <c r="B18" s="73">
        <v>0.42599999999999999</v>
      </c>
      <c r="C18" s="15">
        <f t="shared" si="1"/>
        <v>6.8732844359487996E-2</v>
      </c>
      <c r="D18" s="60">
        <f t="shared" si="0"/>
        <v>6.8732844359487996E-2</v>
      </c>
      <c r="E18" s="81"/>
      <c r="G18" s="63"/>
      <c r="H18" s="34" t="s">
        <v>20</v>
      </c>
      <c r="I18" s="34">
        <v>0.02</v>
      </c>
      <c r="J18" s="34">
        <v>1</v>
      </c>
      <c r="K18" s="72">
        <v>43361</v>
      </c>
    </row>
    <row r="19" spans="1:11">
      <c r="A19" s="84">
        <v>8</v>
      </c>
      <c r="B19" s="73">
        <v>0.23200000000000001</v>
      </c>
      <c r="C19" s="15">
        <f t="shared" si="1"/>
        <v>4.4882506726912005E-2</v>
      </c>
      <c r="D19" s="60">
        <f t="shared" si="0"/>
        <v>4.4882506726912005E-2</v>
      </c>
      <c r="H19" s="34" t="s">
        <v>20</v>
      </c>
      <c r="I19" s="34">
        <v>0.02</v>
      </c>
      <c r="J19" s="34">
        <v>1</v>
      </c>
      <c r="K19" s="72">
        <v>43361</v>
      </c>
    </row>
    <row r="20" spans="1:11">
      <c r="A20" s="84">
        <v>9</v>
      </c>
      <c r="B20" s="73">
        <v>0.30099999999999999</v>
      </c>
      <c r="C20" s="15">
        <f t="shared" si="1"/>
        <v>5.3364455837488001E-2</v>
      </c>
      <c r="D20" s="60">
        <f t="shared" si="0"/>
        <v>5.3364455837488001E-2</v>
      </c>
      <c r="G20" s="63"/>
      <c r="H20" s="34" t="s">
        <v>20</v>
      </c>
      <c r="I20" s="34">
        <v>0.02</v>
      </c>
      <c r="J20" s="34">
        <v>1</v>
      </c>
      <c r="K20" s="72">
        <v>43361</v>
      </c>
    </row>
    <row r="21" spans="1:11">
      <c r="A21" s="84">
        <v>10</v>
      </c>
      <c r="B21" s="73">
        <v>0.35399999999999998</v>
      </c>
      <c r="C21" s="15">
        <f t="shared" si="1"/>
        <v>5.9880253081408E-2</v>
      </c>
      <c r="D21" s="60">
        <f t="shared" si="0"/>
        <v>5.9880253081408E-2</v>
      </c>
      <c r="H21" s="34" t="s">
        <v>20</v>
      </c>
      <c r="I21" s="34">
        <v>0.02</v>
      </c>
      <c r="J21" s="34">
        <v>1</v>
      </c>
      <c r="K21" s="72">
        <v>43361</v>
      </c>
    </row>
    <row r="22" spans="1:11">
      <c r="A22" s="84" t="s">
        <v>46</v>
      </c>
      <c r="B22" s="73">
        <v>33.299999999999997</v>
      </c>
      <c r="C22" s="15">
        <f t="shared" si="1"/>
        <v>4.2240625763199988</v>
      </c>
      <c r="D22" s="60">
        <f t="shared" ref="D22:D23" si="3">J22*C22</f>
        <v>4.2240625763199988</v>
      </c>
      <c r="E22" s="15">
        <v>4.0144032000000003</v>
      </c>
      <c r="F22" s="33">
        <f t="shared" ref="F22" si="4">100*C22/E22</f>
        <v>105.2226785869441</v>
      </c>
      <c r="H22" s="34" t="s">
        <v>20</v>
      </c>
      <c r="I22" s="34">
        <v>0.02</v>
      </c>
      <c r="J22" s="34">
        <v>1</v>
      </c>
      <c r="K22" s="72">
        <v>43361</v>
      </c>
    </row>
    <row r="23" spans="1:11">
      <c r="A23" s="84" t="s">
        <v>47</v>
      </c>
      <c r="B23" s="73">
        <v>-0.17299999999999999</v>
      </c>
      <c r="C23" s="15">
        <f t="shared" si="1"/>
        <v>-4.8827497928479978E-3</v>
      </c>
      <c r="D23" s="60">
        <f t="shared" si="3"/>
        <v>-4.8827497928479978E-3</v>
      </c>
      <c r="E23" s="15"/>
      <c r="F23" s="33"/>
      <c r="H23" s="34" t="s">
        <v>20</v>
      </c>
      <c r="I23" s="34">
        <v>0.02</v>
      </c>
      <c r="J23" s="34">
        <v>1</v>
      </c>
      <c r="K23" s="72">
        <v>43361</v>
      </c>
    </row>
    <row r="24" spans="1:11">
      <c r="A24" s="84">
        <v>11</v>
      </c>
      <c r="B24" s="73">
        <v>0.35499999999999998</v>
      </c>
      <c r="C24" s="15">
        <f t="shared" si="1"/>
        <v>6.0003198305199998E-2</v>
      </c>
      <c r="D24" s="60">
        <f t="shared" si="0"/>
        <v>6.0003198305199998E-2</v>
      </c>
      <c r="E24" s="15"/>
      <c r="F24" s="33"/>
      <c r="H24" s="34" t="s">
        <v>20</v>
      </c>
      <c r="I24" s="34">
        <v>0.02</v>
      </c>
      <c r="J24" s="34">
        <v>1</v>
      </c>
      <c r="K24" s="72">
        <v>43361</v>
      </c>
    </row>
    <row r="25" spans="1:11">
      <c r="A25" s="84">
        <v>12</v>
      </c>
      <c r="B25" s="73">
        <v>0.40200000000000002</v>
      </c>
      <c r="C25" s="15">
        <f t="shared" si="1"/>
        <v>6.5781859999552009E-2</v>
      </c>
      <c r="D25" s="60">
        <f t="shared" si="0"/>
        <v>6.5781859999552009E-2</v>
      </c>
      <c r="E25" s="15"/>
      <c r="F25" s="33"/>
      <c r="H25" s="34" t="s">
        <v>20</v>
      </c>
      <c r="I25" s="34">
        <v>0.02</v>
      </c>
      <c r="J25" s="34">
        <v>1</v>
      </c>
      <c r="K25" s="72">
        <v>43361</v>
      </c>
    </row>
    <row r="26" spans="1:11">
      <c r="A26" s="84">
        <v>13</v>
      </c>
      <c r="B26" s="73">
        <v>0.29299999999999998</v>
      </c>
      <c r="C26" s="15">
        <f t="shared" si="1"/>
        <v>5.2380990360111998E-2</v>
      </c>
      <c r="D26" s="60">
        <f t="shared" ref="D26:D27" si="5">J26*C26</f>
        <v>5.2380990360111998E-2</v>
      </c>
      <c r="E26" s="15"/>
      <c r="F26" s="33"/>
      <c r="H26" s="34" t="s">
        <v>20</v>
      </c>
      <c r="I26" s="34">
        <v>0.02</v>
      </c>
      <c r="J26" s="34">
        <v>1</v>
      </c>
      <c r="K26" s="72">
        <v>43361</v>
      </c>
    </row>
    <row r="27" spans="1:11">
      <c r="A27" s="84">
        <v>14</v>
      </c>
      <c r="B27" s="73">
        <v>0.32600000000000001</v>
      </c>
      <c r="C27" s="15">
        <f t="shared" si="1"/>
        <v>5.6437871821888003E-2</v>
      </c>
      <c r="D27" s="60">
        <f t="shared" si="5"/>
        <v>5.6437871821888003E-2</v>
      </c>
      <c r="E27" s="15"/>
      <c r="F27" s="33"/>
      <c r="H27" s="34" t="s">
        <v>20</v>
      </c>
      <c r="I27" s="34">
        <v>0.02</v>
      </c>
      <c r="J27" s="34">
        <v>1</v>
      </c>
      <c r="K27" s="72">
        <v>43361</v>
      </c>
    </row>
    <row r="28" spans="1:11">
      <c r="A28" s="84">
        <v>15</v>
      </c>
      <c r="B28" s="73">
        <v>0.24299999999999999</v>
      </c>
      <c r="C28" s="15">
        <f t="shared" si="1"/>
        <v>4.6234634721711999E-2</v>
      </c>
      <c r="D28" s="60">
        <f t="shared" si="0"/>
        <v>4.6234634721711999E-2</v>
      </c>
      <c r="E28" s="15"/>
      <c r="F28" s="33"/>
      <c r="H28" s="34" t="s">
        <v>20</v>
      </c>
      <c r="I28" s="34">
        <v>0.02</v>
      </c>
      <c r="J28" s="34">
        <v>1</v>
      </c>
      <c r="K28" s="72">
        <v>43361</v>
      </c>
    </row>
    <row r="29" spans="1:11">
      <c r="A29" s="84">
        <v>16</v>
      </c>
      <c r="B29" s="73">
        <v>0.42299999999999999</v>
      </c>
      <c r="C29" s="15">
        <f t="shared" si="1"/>
        <v>6.8363964719152001E-2</v>
      </c>
      <c r="D29" s="60">
        <f t="shared" si="0"/>
        <v>6.8363964719152001E-2</v>
      </c>
      <c r="E29" s="15"/>
      <c r="F29" s="33"/>
      <c r="H29" s="34" t="s">
        <v>20</v>
      </c>
      <c r="I29" s="34">
        <v>0.02</v>
      </c>
      <c r="J29" s="34">
        <v>1</v>
      </c>
      <c r="K29" s="72">
        <v>43361</v>
      </c>
    </row>
    <row r="30" spans="1:11">
      <c r="A30" s="84">
        <v>17</v>
      </c>
      <c r="B30" s="73">
        <v>0.35199999999999998</v>
      </c>
      <c r="C30" s="15">
        <f t="shared" si="1"/>
        <v>5.9634363261951998E-2</v>
      </c>
      <c r="D30" s="60">
        <f t="shared" si="0"/>
        <v>5.9634363261951998E-2</v>
      </c>
      <c r="E30" s="15"/>
      <c r="F30" s="33"/>
      <c r="G30" s="63"/>
      <c r="H30" s="34" t="s">
        <v>20</v>
      </c>
      <c r="I30" s="34">
        <v>0.02</v>
      </c>
      <c r="J30" s="34">
        <v>1</v>
      </c>
      <c r="K30" s="72">
        <v>43361</v>
      </c>
    </row>
    <row r="31" spans="1:11">
      <c r="A31" s="84">
        <v>18</v>
      </c>
      <c r="B31" s="73">
        <v>0.193</v>
      </c>
      <c r="C31" s="15">
        <f t="shared" si="1"/>
        <v>4.0088802523311998E-2</v>
      </c>
      <c r="D31" s="60">
        <f t="shared" si="0"/>
        <v>4.0088802523311998E-2</v>
      </c>
      <c r="H31" s="34" t="s">
        <v>20</v>
      </c>
      <c r="I31" s="34">
        <v>0.02</v>
      </c>
      <c r="J31" s="34">
        <v>1</v>
      </c>
      <c r="K31" s="72">
        <v>43361</v>
      </c>
    </row>
    <row r="32" spans="1:11">
      <c r="A32" s="84">
        <v>19</v>
      </c>
      <c r="B32" s="73">
        <v>0.191</v>
      </c>
      <c r="C32" s="15">
        <f t="shared" si="1"/>
        <v>3.9842980122928001E-2</v>
      </c>
      <c r="D32" s="60">
        <f t="shared" si="0"/>
        <v>3.9842980122928001E-2</v>
      </c>
      <c r="E32" s="15"/>
      <c r="F32" s="33"/>
      <c r="H32" s="34" t="s">
        <v>20</v>
      </c>
      <c r="I32" s="34">
        <v>0.02</v>
      </c>
      <c r="J32" s="34">
        <v>1</v>
      </c>
      <c r="K32" s="72">
        <v>43361</v>
      </c>
    </row>
    <row r="33" spans="1:11">
      <c r="A33" s="84">
        <v>20</v>
      </c>
      <c r="B33" s="73">
        <v>0.24199999999999999</v>
      </c>
      <c r="C33" s="15">
        <f t="shared" si="1"/>
        <v>4.6111712948031999E-2</v>
      </c>
      <c r="D33" s="60">
        <f t="shared" si="0"/>
        <v>4.6111712948031999E-2</v>
      </c>
      <c r="H33" s="34" t="s">
        <v>20</v>
      </c>
      <c r="I33" s="34">
        <v>0.02</v>
      </c>
      <c r="J33" s="34">
        <v>1</v>
      </c>
      <c r="K33" s="72">
        <v>43361</v>
      </c>
    </row>
    <row r="34" spans="1:11">
      <c r="A34" s="84" t="s">
        <v>52</v>
      </c>
      <c r="B34" s="73">
        <v>32.1</v>
      </c>
      <c r="C34" s="15">
        <f t="shared" si="1"/>
        <v>4.0684014620799998</v>
      </c>
      <c r="D34" s="60">
        <f t="shared" si="0"/>
        <v>4.0684014620799998</v>
      </c>
      <c r="E34" s="15">
        <v>4.0144032000000003</v>
      </c>
      <c r="F34" s="33">
        <f t="shared" ref="F34" si="6">100*C34/E34</f>
        <v>101.34511306886162</v>
      </c>
      <c r="H34" s="34" t="s">
        <v>20</v>
      </c>
      <c r="I34" s="34">
        <v>0.02</v>
      </c>
      <c r="J34" s="34">
        <v>1</v>
      </c>
      <c r="K34" s="72">
        <v>43361</v>
      </c>
    </row>
    <row r="35" spans="1:11">
      <c r="A35" s="84" t="s">
        <v>53</v>
      </c>
      <c r="B35" s="73">
        <v>-0.193</v>
      </c>
      <c r="C35" s="15">
        <f t="shared" si="1"/>
        <v>-7.3394034766879994E-3</v>
      </c>
      <c r="D35" s="60">
        <f t="shared" si="0"/>
        <v>-7.3394034766879994E-3</v>
      </c>
      <c r="H35" s="34" t="s">
        <v>20</v>
      </c>
      <c r="I35" s="34">
        <v>0.02</v>
      </c>
      <c r="J35" s="34">
        <v>1</v>
      </c>
      <c r="K35" s="72">
        <v>43361</v>
      </c>
    </row>
    <row r="36" spans="1:11">
      <c r="A36" s="84">
        <v>21</v>
      </c>
      <c r="B36" s="73">
        <v>1.7500000000000002E-2</v>
      </c>
      <c r="C36" s="15">
        <f t="shared" si="1"/>
        <v>1.8521074560700002E-2</v>
      </c>
      <c r="D36" s="60">
        <f t="shared" si="0"/>
        <v>1.8521074560700002E-2</v>
      </c>
      <c r="E36" s="15"/>
      <c r="F36" s="33"/>
      <c r="H36" s="34" t="s">
        <v>20</v>
      </c>
      <c r="I36" s="34">
        <v>0.02</v>
      </c>
      <c r="J36" s="34">
        <v>1</v>
      </c>
      <c r="K36" s="72">
        <v>43361</v>
      </c>
    </row>
    <row r="37" spans="1:11">
      <c r="A37" s="84">
        <v>22</v>
      </c>
      <c r="B37" s="73">
        <v>0.127</v>
      </c>
      <c r="C37" s="15">
        <f t="shared" si="1"/>
        <v>3.1977105512751999E-2</v>
      </c>
      <c r="D37" s="60">
        <f t="shared" si="0"/>
        <v>3.1977105512751999E-2</v>
      </c>
      <c r="H37" s="34" t="s">
        <v>20</v>
      </c>
      <c r="I37" s="34">
        <v>0.02</v>
      </c>
      <c r="J37" s="34">
        <v>1</v>
      </c>
      <c r="K37" s="72">
        <v>43361</v>
      </c>
    </row>
    <row r="38" spans="1:11">
      <c r="A38" s="84">
        <v>23</v>
      </c>
      <c r="B38" s="73">
        <v>7.7299999999999994E-2</v>
      </c>
      <c r="C38" s="15">
        <f t="shared" si="1"/>
        <v>2.5869353841159522E-2</v>
      </c>
      <c r="D38" s="60">
        <f t="shared" si="0"/>
        <v>2.5869353841159522E-2</v>
      </c>
      <c r="E38" s="15"/>
      <c r="F38" s="33"/>
      <c r="H38" s="34" t="s">
        <v>20</v>
      </c>
      <c r="I38" s="34">
        <v>0.02</v>
      </c>
      <c r="J38" s="34">
        <v>1</v>
      </c>
      <c r="K38" s="72">
        <v>43361</v>
      </c>
    </row>
    <row r="39" spans="1:11">
      <c r="A39" s="84">
        <v>24</v>
      </c>
      <c r="B39" s="73">
        <v>0.115</v>
      </c>
      <c r="C39" s="15">
        <f t="shared" si="1"/>
        <v>3.0502349498799999E-2</v>
      </c>
      <c r="D39" s="60">
        <f t="shared" si="0"/>
        <v>3.0502349498799999E-2</v>
      </c>
      <c r="E39" s="15"/>
      <c r="F39" s="33"/>
      <c r="H39" s="34" t="s">
        <v>20</v>
      </c>
      <c r="I39" s="34">
        <v>0.02</v>
      </c>
      <c r="J39" s="34">
        <v>1</v>
      </c>
      <c r="K39" s="72">
        <v>43361</v>
      </c>
    </row>
    <row r="40" spans="1:11">
      <c r="A40" s="84">
        <v>25</v>
      </c>
      <c r="B40" s="73">
        <v>7.4300000000000005E-2</v>
      </c>
      <c r="C40" s="15">
        <f t="shared" si="1"/>
        <v>2.5500693229057118E-2</v>
      </c>
      <c r="D40" s="60">
        <f t="shared" si="0"/>
        <v>2.5500693229057118E-2</v>
      </c>
      <c r="E40" s="15"/>
      <c r="F40" s="33"/>
      <c r="H40" s="34" t="s">
        <v>20</v>
      </c>
      <c r="I40" s="34">
        <v>0.02</v>
      </c>
      <c r="J40" s="34">
        <v>1</v>
      </c>
      <c r="K40" s="72">
        <v>43361</v>
      </c>
    </row>
    <row r="41" spans="1:11">
      <c r="A41" s="84">
        <v>26</v>
      </c>
      <c r="B41" s="73">
        <v>0.19600000000000001</v>
      </c>
      <c r="C41" s="15">
        <f t="shared" si="1"/>
        <v>4.0457537694207998E-2</v>
      </c>
      <c r="D41" s="60">
        <f t="shared" ref="D41:D44" si="7">J41*C41</f>
        <v>4.0457537694207998E-2</v>
      </c>
      <c r="E41" s="15"/>
      <c r="F41" s="33"/>
      <c r="H41" s="34" t="s">
        <v>20</v>
      </c>
      <c r="I41" s="34">
        <v>0.02</v>
      </c>
      <c r="J41" s="34">
        <v>1</v>
      </c>
      <c r="K41" s="72">
        <v>43361</v>
      </c>
    </row>
    <row r="42" spans="1:11">
      <c r="A42" s="84">
        <v>27</v>
      </c>
      <c r="B42" s="73">
        <v>3.49E-2</v>
      </c>
      <c r="C42" s="15">
        <f t="shared" si="1"/>
        <v>2.065912541103088E-2</v>
      </c>
      <c r="D42" s="60">
        <f t="shared" si="7"/>
        <v>2.065912541103088E-2</v>
      </c>
      <c r="E42" s="15"/>
      <c r="F42" s="33"/>
      <c r="H42" s="34" t="s">
        <v>20</v>
      </c>
      <c r="I42" s="34">
        <v>0.02</v>
      </c>
      <c r="J42" s="34">
        <v>1</v>
      </c>
      <c r="K42" s="72">
        <v>43361</v>
      </c>
    </row>
    <row r="43" spans="1:11">
      <c r="A43" s="84">
        <v>28</v>
      </c>
      <c r="B43" s="73">
        <v>-3.78E-2</v>
      </c>
      <c r="C43" s="15">
        <f t="shared" si="1"/>
        <v>1.1726425782401921E-2</v>
      </c>
      <c r="D43" s="60">
        <f t="shared" ref="D43" si="8">J43*C43</f>
        <v>1.1726425782401921E-2</v>
      </c>
      <c r="E43" s="15"/>
      <c r="F43" s="33"/>
      <c r="H43" s="34" t="s">
        <v>20</v>
      </c>
      <c r="I43" s="34">
        <v>0.02</v>
      </c>
      <c r="J43" s="34">
        <v>1</v>
      </c>
      <c r="K43" s="72">
        <v>43361</v>
      </c>
    </row>
    <row r="44" spans="1:11">
      <c r="A44" s="84">
        <v>29</v>
      </c>
      <c r="B44" s="73">
        <v>2.8899999999999999E-2</v>
      </c>
      <c r="C44" s="15">
        <f t="shared" si="1"/>
        <v>1.9921859336464481E-2</v>
      </c>
      <c r="D44" s="60">
        <f t="shared" si="7"/>
        <v>1.9921859336464481E-2</v>
      </c>
      <c r="E44" s="15"/>
      <c r="F44" s="33"/>
      <c r="H44" s="34" t="s">
        <v>20</v>
      </c>
      <c r="I44" s="34">
        <v>0.02</v>
      </c>
      <c r="J44" s="34">
        <v>1</v>
      </c>
      <c r="K44" s="72">
        <v>43361</v>
      </c>
    </row>
    <row r="45" spans="1:11">
      <c r="A45" s="84">
        <v>30</v>
      </c>
      <c r="B45" s="73">
        <v>8.6199999999999999E-2</v>
      </c>
      <c r="C45" s="15">
        <f t="shared" si="1"/>
        <v>2.6963058077902721E-2</v>
      </c>
      <c r="D45" s="60">
        <f t="shared" si="0"/>
        <v>2.6963058077902721E-2</v>
      </c>
      <c r="E45" s="65"/>
      <c r="F45" s="66"/>
      <c r="G45" s="63"/>
      <c r="H45" s="34" t="s">
        <v>20</v>
      </c>
      <c r="I45" s="34">
        <v>0.02</v>
      </c>
      <c r="J45" s="34">
        <v>1</v>
      </c>
      <c r="K45" s="72">
        <v>43361</v>
      </c>
    </row>
    <row r="46" spans="1:11">
      <c r="A46" s="84" t="s">
        <v>54</v>
      </c>
      <c r="B46" s="73">
        <v>30.1</v>
      </c>
      <c r="C46" s="15">
        <f t="shared" si="1"/>
        <v>3.8096362748799999</v>
      </c>
      <c r="D46" s="60">
        <f t="shared" ref="D46:D83" si="9">J46*C46</f>
        <v>3.8096362748799999</v>
      </c>
      <c r="E46" s="15">
        <v>4.0144032000000003</v>
      </c>
      <c r="F46" s="33">
        <f t="shared" ref="F46" si="10">100*C46/E46</f>
        <v>94.899193854767745</v>
      </c>
      <c r="H46" s="34" t="s">
        <v>20</v>
      </c>
      <c r="I46" s="34">
        <v>0.02</v>
      </c>
      <c r="J46" s="34">
        <v>1</v>
      </c>
      <c r="K46" s="72">
        <v>43361</v>
      </c>
    </row>
    <row r="47" spans="1:11">
      <c r="A47" s="84" t="s">
        <v>55</v>
      </c>
      <c r="B47" s="73">
        <v>-0.16400000000000001</v>
      </c>
      <c r="C47" s="15">
        <f t="shared" si="1"/>
        <v>-3.777228311552E-3</v>
      </c>
      <c r="D47" s="60">
        <f t="shared" si="9"/>
        <v>-3.777228311552E-3</v>
      </c>
      <c r="G47" s="63"/>
      <c r="H47" s="34" t="s">
        <v>20</v>
      </c>
      <c r="I47" s="34">
        <v>0.02</v>
      </c>
      <c r="J47" s="34">
        <v>1</v>
      </c>
      <c r="K47" s="72">
        <v>43361</v>
      </c>
    </row>
    <row r="48" spans="1:11">
      <c r="A48" s="84" t="s">
        <v>34</v>
      </c>
      <c r="B48" s="73">
        <v>72.2</v>
      </c>
      <c r="C48" s="15">
        <f>B48^2*-0.000433686+B48*0.153309-0.00158703</f>
        <v>8.8065870417600003</v>
      </c>
      <c r="D48" s="60">
        <f t="shared" si="9"/>
        <v>8.8065870417600003</v>
      </c>
      <c r="E48" s="15">
        <v>10.036008000000001</v>
      </c>
      <c r="F48" s="33">
        <f>100*C48/E48</f>
        <v>87.749900575607342</v>
      </c>
      <c r="H48" s="34" t="s">
        <v>20</v>
      </c>
      <c r="I48" s="34">
        <v>0.02</v>
      </c>
      <c r="J48" s="34">
        <v>1</v>
      </c>
      <c r="K48" s="72">
        <v>43361</v>
      </c>
    </row>
    <row r="49" spans="1:11">
      <c r="A49" s="84" t="s">
        <v>35</v>
      </c>
      <c r="B49" s="73">
        <v>28.5</v>
      </c>
      <c r="C49" s="15">
        <f t="shared" ref="C49:C94" si="11">B49^2*-0.000433686+B49*0.153309-0.00158703</f>
        <v>4.0154580165000011</v>
      </c>
      <c r="D49" s="60">
        <f t="shared" si="9"/>
        <v>4.0154580165000011</v>
      </c>
      <c r="E49" s="15">
        <v>4.0144032000000003</v>
      </c>
      <c r="F49" s="33">
        <f t="shared" ref="F49:F54" si="12">100*C49/E49</f>
        <v>100.0262757986044</v>
      </c>
      <c r="G49" s="63"/>
      <c r="H49" s="34" t="s">
        <v>20</v>
      </c>
      <c r="I49" s="34">
        <v>0.02</v>
      </c>
      <c r="J49" s="34">
        <v>1</v>
      </c>
      <c r="K49" s="72">
        <v>43361</v>
      </c>
    </row>
    <row r="50" spans="1:11">
      <c r="A50" s="84" t="s">
        <v>36</v>
      </c>
      <c r="B50" s="73">
        <v>13.6</v>
      </c>
      <c r="C50" s="15">
        <f t="shared" si="11"/>
        <v>2.0032008074399998</v>
      </c>
      <c r="D50" s="60">
        <f t="shared" si="9"/>
        <v>2.0032008074399998</v>
      </c>
      <c r="E50" s="15">
        <v>2.0072016000000001</v>
      </c>
      <c r="F50" s="33">
        <f t="shared" si="12"/>
        <v>99.800678090332326</v>
      </c>
      <c r="G50" s="63"/>
      <c r="H50" s="34" t="s">
        <v>20</v>
      </c>
      <c r="I50" s="34">
        <v>0.02</v>
      </c>
      <c r="J50" s="34">
        <v>1</v>
      </c>
      <c r="K50" s="72">
        <v>43361</v>
      </c>
    </row>
    <row r="51" spans="1:11">
      <c r="A51" s="84" t="s">
        <v>37</v>
      </c>
      <c r="B51" s="73">
        <v>6.62</v>
      </c>
      <c r="C51" s="15">
        <f t="shared" si="11"/>
        <v>0.99431252126159997</v>
      </c>
      <c r="D51" s="60">
        <f t="shared" si="9"/>
        <v>0.99431252126159997</v>
      </c>
      <c r="E51" s="15">
        <v>1.0036008000000001</v>
      </c>
      <c r="F51" s="33">
        <f t="shared" si="12"/>
        <v>99.074504649816916</v>
      </c>
      <c r="H51" s="34" t="s">
        <v>20</v>
      </c>
      <c r="I51" s="34">
        <v>0.02</v>
      </c>
      <c r="J51" s="34">
        <v>1</v>
      </c>
      <c r="K51" s="72">
        <v>43361</v>
      </c>
    </row>
    <row r="52" spans="1:11">
      <c r="A52" s="84" t="s">
        <v>38</v>
      </c>
      <c r="B52" s="73">
        <v>3.48</v>
      </c>
      <c r="C52" s="15">
        <f t="shared" si="11"/>
        <v>0.52667617906559994</v>
      </c>
      <c r="D52" s="60">
        <f t="shared" si="9"/>
        <v>0.52667617906559994</v>
      </c>
      <c r="E52" s="15">
        <v>0.50180040000000004</v>
      </c>
      <c r="F52" s="33">
        <f t="shared" si="12"/>
        <v>104.95730554730525</v>
      </c>
      <c r="G52" s="63"/>
      <c r="H52" s="34" t="s">
        <v>20</v>
      </c>
      <c r="I52" s="34">
        <v>0.02</v>
      </c>
      <c r="J52" s="34">
        <v>1</v>
      </c>
      <c r="K52" s="72">
        <v>43361</v>
      </c>
    </row>
    <row r="53" spans="1:11">
      <c r="A53" s="84" t="s">
        <v>39</v>
      </c>
      <c r="B53" s="73">
        <v>1.32</v>
      </c>
      <c r="C53" s="15">
        <f t="shared" si="11"/>
        <v>0.20002519551360001</v>
      </c>
      <c r="D53" s="60">
        <f t="shared" si="9"/>
        <v>0.20002519551360001</v>
      </c>
      <c r="E53" s="15">
        <v>0.19736495575221238</v>
      </c>
      <c r="F53" s="33">
        <f t="shared" si="12"/>
        <v>101.3478784778426</v>
      </c>
      <c r="H53" s="34" t="s">
        <v>20</v>
      </c>
      <c r="I53" s="34">
        <v>0.02</v>
      </c>
      <c r="J53" s="34">
        <v>1</v>
      </c>
      <c r="K53" s="72">
        <v>43361</v>
      </c>
    </row>
    <row r="54" spans="1:11">
      <c r="A54" s="84" t="s">
        <v>40</v>
      </c>
      <c r="B54" s="73">
        <v>0.623</v>
      </c>
      <c r="C54" s="15">
        <f t="shared" si="11"/>
        <v>9.375615088650599E-2</v>
      </c>
      <c r="D54" s="60">
        <f t="shared" si="9"/>
        <v>9.375615088650599E-2</v>
      </c>
      <c r="E54" s="15">
        <v>0.10036008</v>
      </c>
      <c r="F54" s="33">
        <f t="shared" si="12"/>
        <v>93.419764996705851</v>
      </c>
      <c r="H54" s="34" t="s">
        <v>20</v>
      </c>
      <c r="I54" s="34">
        <v>0.02</v>
      </c>
      <c r="J54" s="34">
        <v>1</v>
      </c>
      <c r="K54" s="72">
        <v>43361</v>
      </c>
    </row>
    <row r="55" spans="1:11">
      <c r="A55" s="84" t="s">
        <v>41</v>
      </c>
      <c r="B55" s="73">
        <v>-4.6199999999999998E-2</v>
      </c>
      <c r="C55" s="15">
        <f t="shared" si="11"/>
        <v>-8.6708314767458394E-3</v>
      </c>
      <c r="D55" s="60">
        <f t="shared" si="9"/>
        <v>-8.6708314767458394E-3</v>
      </c>
      <c r="E55" s="65">
        <v>0</v>
      </c>
      <c r="F55" s="66"/>
      <c r="H55" s="34" t="s">
        <v>20</v>
      </c>
      <c r="I55" s="34">
        <v>0.02</v>
      </c>
      <c r="J55" s="34">
        <v>1</v>
      </c>
      <c r="K55" s="72">
        <v>43361</v>
      </c>
    </row>
    <row r="56" spans="1:11">
      <c r="A56" s="84" t="s">
        <v>48</v>
      </c>
      <c r="B56" s="73">
        <v>22.9</v>
      </c>
      <c r="C56" s="15">
        <f t="shared" si="11"/>
        <v>3.2817597947399997</v>
      </c>
      <c r="D56" s="60">
        <f t="shared" si="9"/>
        <v>3.2817597947399997</v>
      </c>
      <c r="E56" s="15">
        <v>3.29</v>
      </c>
      <c r="F56" s="33">
        <f>100*C56/E56</f>
        <v>99.749537834042542</v>
      </c>
      <c r="H56" s="34" t="s">
        <v>20</v>
      </c>
      <c r="I56" s="34">
        <v>0.02</v>
      </c>
      <c r="J56" s="34">
        <v>1</v>
      </c>
      <c r="K56" s="72">
        <v>43361</v>
      </c>
    </row>
    <row r="57" spans="1:11">
      <c r="A57" s="84" t="s">
        <v>49</v>
      </c>
      <c r="B57" s="73">
        <v>-0.29799999999999999</v>
      </c>
      <c r="C57" s="15">
        <f t="shared" si="11"/>
        <v>-4.7311625051544001E-2</v>
      </c>
      <c r="D57" s="60">
        <f t="shared" si="9"/>
        <v>-4.7311625051544001E-2</v>
      </c>
      <c r="E57" s="15"/>
      <c r="F57" s="33"/>
      <c r="G57" s="15"/>
      <c r="H57" s="34" t="s">
        <v>20</v>
      </c>
      <c r="I57" s="34">
        <v>0.02</v>
      </c>
      <c r="J57" s="34">
        <v>1</v>
      </c>
      <c r="K57" s="72">
        <v>43361</v>
      </c>
    </row>
    <row r="58" spans="1:11">
      <c r="A58" s="84">
        <v>31</v>
      </c>
      <c r="B58" s="73">
        <v>-1.5699999999999999E-2</v>
      </c>
      <c r="C58" s="15">
        <f t="shared" si="11"/>
        <v>-3.9940881992621396E-3</v>
      </c>
      <c r="D58" s="60">
        <f t="shared" si="9"/>
        <v>-3.9940881992621396E-3</v>
      </c>
      <c r="E58" s="15"/>
      <c r="F58" s="33"/>
      <c r="G58" s="63"/>
      <c r="H58" s="34" t="s">
        <v>20</v>
      </c>
      <c r="I58" s="34">
        <v>0.02</v>
      </c>
      <c r="J58" s="34">
        <v>1</v>
      </c>
      <c r="K58" s="72">
        <v>43361</v>
      </c>
    </row>
    <row r="59" spans="1:11">
      <c r="A59" s="84">
        <v>32</v>
      </c>
      <c r="B59" s="73">
        <v>9.0999999999999998E-2</v>
      </c>
      <c r="C59" s="15">
        <f t="shared" si="11"/>
        <v>1.2360497646234E-2</v>
      </c>
      <c r="D59" s="60">
        <f t="shared" si="9"/>
        <v>1.2360497646234E-2</v>
      </c>
      <c r="E59" s="15"/>
      <c r="F59" s="33"/>
      <c r="H59" s="34" t="s">
        <v>20</v>
      </c>
      <c r="I59" s="34">
        <v>0.02</v>
      </c>
      <c r="J59" s="34">
        <v>1</v>
      </c>
      <c r="K59" s="72">
        <v>43361</v>
      </c>
    </row>
    <row r="60" spans="1:11">
      <c r="A60" s="84">
        <v>33</v>
      </c>
      <c r="B60" s="73">
        <v>7.6100000000000001E-2</v>
      </c>
      <c r="C60" s="15">
        <f t="shared" si="11"/>
        <v>1.0077273333299941E-2</v>
      </c>
      <c r="D60" s="60">
        <f t="shared" ref="D60:D67" si="13">J60*C60</f>
        <v>1.0077273333299941E-2</v>
      </c>
      <c r="E60" s="15"/>
      <c r="F60" s="33"/>
      <c r="H60" s="34" t="s">
        <v>20</v>
      </c>
      <c r="I60" s="34">
        <v>0.02</v>
      </c>
      <c r="J60" s="34">
        <v>1</v>
      </c>
      <c r="K60" s="72">
        <v>43361</v>
      </c>
    </row>
    <row r="61" spans="1:11">
      <c r="A61" s="84">
        <v>34</v>
      </c>
      <c r="B61" s="73">
        <v>4.87E-2</v>
      </c>
      <c r="C61" s="15">
        <f t="shared" si="11"/>
        <v>5.8780897312506603E-3</v>
      </c>
      <c r="D61" s="60">
        <f t="shared" si="13"/>
        <v>5.8780897312506603E-3</v>
      </c>
      <c r="E61" s="15"/>
      <c r="F61" s="33"/>
      <c r="H61" s="34" t="s">
        <v>20</v>
      </c>
      <c r="I61" s="34">
        <v>0.02</v>
      </c>
      <c r="J61" s="34">
        <v>1</v>
      </c>
      <c r="K61" s="72">
        <v>43361</v>
      </c>
    </row>
    <row r="62" spans="1:11">
      <c r="A62" s="84">
        <v>35</v>
      </c>
      <c r="B62" s="73">
        <v>0.158</v>
      </c>
      <c r="C62" s="15">
        <f t="shared" si="11"/>
        <v>2.2624965462696003E-2</v>
      </c>
      <c r="D62" s="60">
        <f t="shared" si="13"/>
        <v>2.2624965462696003E-2</v>
      </c>
      <c r="E62" s="15"/>
      <c r="F62" s="33"/>
      <c r="H62" s="34" t="s">
        <v>20</v>
      </c>
      <c r="I62" s="34">
        <v>0.02</v>
      </c>
      <c r="J62" s="34">
        <v>1</v>
      </c>
      <c r="K62" s="72">
        <v>43361</v>
      </c>
    </row>
    <row r="63" spans="1:11">
      <c r="A63" s="84">
        <v>36</v>
      </c>
      <c r="B63" s="73">
        <v>8.0500000000000002E-2</v>
      </c>
      <c r="C63" s="15">
        <f t="shared" si="11"/>
        <v>1.0751534106298501E-2</v>
      </c>
      <c r="D63" s="60">
        <f t="shared" si="13"/>
        <v>1.0751534106298501E-2</v>
      </c>
      <c r="E63" s="65"/>
      <c r="F63" s="66"/>
      <c r="H63" s="34" t="s">
        <v>20</v>
      </c>
      <c r="I63" s="34">
        <v>0.02</v>
      </c>
      <c r="J63" s="34">
        <v>1</v>
      </c>
      <c r="K63" s="72">
        <v>43361</v>
      </c>
    </row>
    <row r="64" spans="1:11">
      <c r="A64" s="84">
        <v>37</v>
      </c>
      <c r="B64" s="73">
        <v>0.156</v>
      </c>
      <c r="C64" s="15">
        <f t="shared" si="11"/>
        <v>2.2318619817504E-2</v>
      </c>
      <c r="D64" s="60">
        <f t="shared" si="13"/>
        <v>2.2318619817504E-2</v>
      </c>
      <c r="E64" s="15"/>
      <c r="F64" s="33"/>
      <c r="H64" s="34" t="s">
        <v>20</v>
      </c>
      <c r="I64" s="34">
        <v>0.02</v>
      </c>
      <c r="J64" s="34">
        <v>1</v>
      </c>
      <c r="K64" s="72">
        <v>43361</v>
      </c>
    </row>
    <row r="65" spans="1:12">
      <c r="A65" s="84">
        <v>38</v>
      </c>
      <c r="B65" s="73">
        <v>0.158</v>
      </c>
      <c r="C65" s="15">
        <f t="shared" si="11"/>
        <v>2.2624965462696003E-2</v>
      </c>
      <c r="D65" s="60">
        <f t="shared" si="13"/>
        <v>2.2624965462696003E-2</v>
      </c>
      <c r="E65" s="15"/>
      <c r="F65" s="33"/>
      <c r="H65" s="34" t="s">
        <v>20</v>
      </c>
      <c r="I65" s="34">
        <v>0.02</v>
      </c>
      <c r="J65" s="34">
        <v>1</v>
      </c>
      <c r="K65" s="72">
        <v>43361</v>
      </c>
    </row>
    <row r="66" spans="1:12">
      <c r="A66" s="84">
        <v>39</v>
      </c>
      <c r="B66" s="73">
        <v>9.6199999999999994E-2</v>
      </c>
      <c r="C66" s="15">
        <f t="shared" si="11"/>
        <v>1.315728227893416E-2</v>
      </c>
      <c r="D66" s="60">
        <f t="shared" si="13"/>
        <v>1.315728227893416E-2</v>
      </c>
      <c r="E66" s="15"/>
      <c r="F66" s="33"/>
      <c r="H66" s="34" t="s">
        <v>20</v>
      </c>
      <c r="I66" s="34">
        <v>0.02</v>
      </c>
      <c r="J66" s="34">
        <v>1</v>
      </c>
      <c r="K66" s="72">
        <v>43361</v>
      </c>
    </row>
    <row r="67" spans="1:12">
      <c r="A67" s="84">
        <v>40</v>
      </c>
      <c r="B67" s="73">
        <v>7.9600000000000004E-2</v>
      </c>
      <c r="C67" s="15">
        <f t="shared" si="11"/>
        <v>1.061361849611424E-2</v>
      </c>
      <c r="D67" s="60">
        <f t="shared" si="13"/>
        <v>1.061361849611424E-2</v>
      </c>
      <c r="E67" s="65"/>
      <c r="F67" s="66"/>
      <c r="H67" s="34" t="s">
        <v>20</v>
      </c>
      <c r="I67" s="34">
        <v>0.02</v>
      </c>
      <c r="J67" s="34">
        <v>1</v>
      </c>
      <c r="K67" s="72">
        <v>43361</v>
      </c>
    </row>
    <row r="68" spans="1:12">
      <c r="A68" s="84" t="s">
        <v>56</v>
      </c>
      <c r="B68" s="73">
        <v>28.3</v>
      </c>
      <c r="C68" s="15">
        <f t="shared" si="11"/>
        <v>3.9897228894600008</v>
      </c>
      <c r="D68" s="60">
        <f t="shared" si="9"/>
        <v>3.9897228894600008</v>
      </c>
      <c r="E68" s="15">
        <v>4.0144032000000003</v>
      </c>
      <c r="F68" s="33">
        <f t="shared" ref="F68" si="14">100*C68/E68</f>
        <v>99.385205986782793</v>
      </c>
      <c r="H68" s="34" t="s">
        <v>20</v>
      </c>
      <c r="I68" s="34">
        <v>0.02</v>
      </c>
      <c r="J68" s="34">
        <v>1</v>
      </c>
      <c r="K68" s="72">
        <v>43361</v>
      </c>
    </row>
    <row r="69" spans="1:12">
      <c r="A69" s="84" t="s">
        <v>57</v>
      </c>
      <c r="B69" s="73">
        <v>-0.66200000000000003</v>
      </c>
      <c r="C69" s="15">
        <f t="shared" si="11"/>
        <v>-0.10326764828738401</v>
      </c>
      <c r="D69" s="60">
        <f t="shared" si="9"/>
        <v>-0.10326764828738401</v>
      </c>
      <c r="H69" s="34" t="s">
        <v>20</v>
      </c>
      <c r="I69" s="34">
        <v>0.02</v>
      </c>
      <c r="J69" s="34">
        <v>1</v>
      </c>
      <c r="K69" s="72">
        <v>43361</v>
      </c>
    </row>
    <row r="70" spans="1:12">
      <c r="A70" s="99">
        <v>41</v>
      </c>
      <c r="B70" s="100">
        <v>0.17100000000000001</v>
      </c>
      <c r="C70" s="101">
        <f t="shared" si="11"/>
        <v>2.4616127587674001E-2</v>
      </c>
      <c r="D70" s="101">
        <f t="shared" si="9"/>
        <v>2.4616127587674001E-2</v>
      </c>
      <c r="E70" s="101"/>
      <c r="F70" s="102"/>
      <c r="G70" s="103"/>
      <c r="H70" s="104" t="s">
        <v>20</v>
      </c>
      <c r="I70" s="104">
        <v>0.02</v>
      </c>
      <c r="J70" s="104">
        <v>1</v>
      </c>
      <c r="K70" s="105">
        <v>43361</v>
      </c>
      <c r="L70" s="106" t="s">
        <v>106</v>
      </c>
    </row>
    <row r="71" spans="1:12">
      <c r="A71" s="99">
        <v>42</v>
      </c>
      <c r="B71" s="100">
        <v>0.123</v>
      </c>
      <c r="C71" s="101">
        <f t="shared" si="11"/>
        <v>1.7263415764505997E-2</v>
      </c>
      <c r="D71" s="101">
        <f t="shared" si="9"/>
        <v>1.7263415764505997E-2</v>
      </c>
      <c r="E71" s="107"/>
      <c r="F71" s="106"/>
      <c r="G71" s="103"/>
      <c r="H71" s="104" t="s">
        <v>20</v>
      </c>
      <c r="I71" s="104">
        <v>0.02</v>
      </c>
      <c r="J71" s="104">
        <v>1</v>
      </c>
      <c r="K71" s="105">
        <v>43361</v>
      </c>
      <c r="L71" s="106" t="s">
        <v>106</v>
      </c>
    </row>
    <row r="72" spans="1:12">
      <c r="A72" s="99">
        <v>43</v>
      </c>
      <c r="B72" s="100">
        <v>0.20899999999999999</v>
      </c>
      <c r="C72" s="101">
        <f t="shared" si="11"/>
        <v>3.0435607161833998E-2</v>
      </c>
      <c r="D72" s="101">
        <f t="shared" si="9"/>
        <v>3.0435607161833998E-2</v>
      </c>
      <c r="E72" s="101"/>
      <c r="F72" s="102"/>
      <c r="G72" s="103"/>
      <c r="H72" s="104" t="s">
        <v>20</v>
      </c>
      <c r="I72" s="104">
        <v>0.02</v>
      </c>
      <c r="J72" s="104">
        <v>1</v>
      </c>
      <c r="K72" s="105">
        <v>43361</v>
      </c>
      <c r="L72" s="106" t="s">
        <v>106</v>
      </c>
    </row>
    <row r="73" spans="1:12">
      <c r="A73" s="99">
        <v>44</v>
      </c>
      <c r="B73" s="100">
        <v>0.193</v>
      </c>
      <c r="C73" s="101">
        <f t="shared" si="11"/>
        <v>2.7985452630186002E-2</v>
      </c>
      <c r="D73" s="101">
        <f t="shared" si="9"/>
        <v>2.7985452630186002E-2</v>
      </c>
      <c r="E73" s="107"/>
      <c r="F73" s="106"/>
      <c r="G73" s="103"/>
      <c r="H73" s="104" t="s">
        <v>20</v>
      </c>
      <c r="I73" s="104">
        <v>0.02</v>
      </c>
      <c r="J73" s="104">
        <v>1</v>
      </c>
      <c r="K73" s="105">
        <v>43361</v>
      </c>
      <c r="L73" s="106" t="s">
        <v>106</v>
      </c>
    </row>
    <row r="74" spans="1:12">
      <c r="A74" s="99">
        <v>45</v>
      </c>
      <c r="B74" s="100">
        <v>0.13700000000000001</v>
      </c>
      <c r="C74" s="101">
        <f t="shared" si="11"/>
        <v>1.9408163147466004E-2</v>
      </c>
      <c r="D74" s="101">
        <f t="shared" si="9"/>
        <v>1.9408163147466004E-2</v>
      </c>
      <c r="E74" s="101"/>
      <c r="F74" s="102"/>
      <c r="G74" s="103"/>
      <c r="H74" s="104" t="s">
        <v>20</v>
      </c>
      <c r="I74" s="104">
        <v>0.02</v>
      </c>
      <c r="J74" s="104">
        <v>1</v>
      </c>
      <c r="K74" s="105">
        <v>43361</v>
      </c>
      <c r="L74" s="106" t="s">
        <v>106</v>
      </c>
    </row>
    <row r="75" spans="1:12">
      <c r="A75" s="99">
        <v>46</v>
      </c>
      <c r="B75" s="100">
        <v>-7.2700000000000001E-2</v>
      </c>
      <c r="C75" s="101">
        <f t="shared" si="11"/>
        <v>-1.2734886456278941E-2</v>
      </c>
      <c r="D75" s="101">
        <f t="shared" si="9"/>
        <v>-1.2734886456278941E-2</v>
      </c>
      <c r="E75" s="107"/>
      <c r="F75" s="106"/>
      <c r="G75" s="103"/>
      <c r="H75" s="104" t="s">
        <v>20</v>
      </c>
      <c r="I75" s="104">
        <v>0.02</v>
      </c>
      <c r="J75" s="104">
        <v>1</v>
      </c>
      <c r="K75" s="105">
        <v>43361</v>
      </c>
      <c r="L75" s="106" t="s">
        <v>106</v>
      </c>
    </row>
    <row r="76" spans="1:12">
      <c r="A76" s="99">
        <v>47</v>
      </c>
      <c r="B76" s="100">
        <v>0.10100000000000001</v>
      </c>
      <c r="C76" s="101">
        <f t="shared" si="11"/>
        <v>1.3892754969114001E-2</v>
      </c>
      <c r="D76" s="101">
        <f t="shared" si="9"/>
        <v>1.3892754969114001E-2</v>
      </c>
      <c r="E76" s="101"/>
      <c r="F76" s="102"/>
      <c r="G76" s="103"/>
      <c r="H76" s="104" t="s">
        <v>20</v>
      </c>
      <c r="I76" s="104">
        <v>0.02</v>
      </c>
      <c r="J76" s="104">
        <v>1</v>
      </c>
      <c r="K76" s="105">
        <v>43361</v>
      </c>
      <c r="L76" s="106" t="s">
        <v>106</v>
      </c>
    </row>
    <row r="77" spans="1:12">
      <c r="A77" s="99">
        <v>48</v>
      </c>
      <c r="B77" s="100">
        <v>8.9800000000000005E-2</v>
      </c>
      <c r="C77" s="101">
        <f t="shared" si="11"/>
        <v>1.2176620938748561E-2</v>
      </c>
      <c r="D77" s="101">
        <f t="shared" si="9"/>
        <v>1.2176620938748561E-2</v>
      </c>
      <c r="E77" s="101"/>
      <c r="F77" s="102"/>
      <c r="G77" s="103"/>
      <c r="H77" s="104" t="s">
        <v>20</v>
      </c>
      <c r="I77" s="104">
        <v>0.02</v>
      </c>
      <c r="J77" s="104">
        <v>1</v>
      </c>
      <c r="K77" s="105">
        <v>43361</v>
      </c>
      <c r="L77" s="106" t="s">
        <v>106</v>
      </c>
    </row>
    <row r="78" spans="1:12">
      <c r="A78" s="99">
        <v>49</v>
      </c>
      <c r="B78" s="100">
        <v>0.01</v>
      </c>
      <c r="C78" s="101">
        <f t="shared" si="11"/>
        <v>-5.3983368599999984E-5</v>
      </c>
      <c r="D78" s="101">
        <f t="shared" si="9"/>
        <v>-5.3983368599999984E-5</v>
      </c>
      <c r="E78" s="101"/>
      <c r="F78" s="102"/>
      <c r="G78" s="103"/>
      <c r="H78" s="104" t="s">
        <v>20</v>
      </c>
      <c r="I78" s="104">
        <v>0.02</v>
      </c>
      <c r="J78" s="104">
        <v>1</v>
      </c>
      <c r="K78" s="105">
        <v>43361</v>
      </c>
      <c r="L78" s="106" t="s">
        <v>106</v>
      </c>
    </row>
    <row r="79" spans="1:12">
      <c r="A79" s="99">
        <v>50</v>
      </c>
      <c r="B79" s="100">
        <v>0.121</v>
      </c>
      <c r="C79" s="101">
        <f t="shared" si="11"/>
        <v>1.6957009403274E-2</v>
      </c>
      <c r="D79" s="101">
        <f t="shared" si="9"/>
        <v>1.6957009403274E-2</v>
      </c>
      <c r="E79" s="101"/>
      <c r="F79" s="102"/>
      <c r="G79" s="103"/>
      <c r="H79" s="104" t="s">
        <v>20</v>
      </c>
      <c r="I79" s="104">
        <v>0.02</v>
      </c>
      <c r="J79" s="104">
        <v>1</v>
      </c>
      <c r="K79" s="105">
        <v>43361</v>
      </c>
      <c r="L79" s="106" t="s">
        <v>106</v>
      </c>
    </row>
    <row r="80" spans="1:12">
      <c r="A80" s="99" t="s">
        <v>58</v>
      </c>
      <c r="B80" s="100">
        <v>32.4</v>
      </c>
      <c r="C80" s="101">
        <f t="shared" si="11"/>
        <v>4.5103583546400001</v>
      </c>
      <c r="D80" s="101">
        <f t="shared" si="9"/>
        <v>4.5103583546400001</v>
      </c>
      <c r="E80" s="101">
        <v>4.0144032000000003</v>
      </c>
      <c r="F80" s="102">
        <f t="shared" ref="F80" si="15">100*C80/E80</f>
        <v>112.35439316708396</v>
      </c>
      <c r="G80" s="103"/>
      <c r="H80" s="104" t="s">
        <v>20</v>
      </c>
      <c r="I80" s="104">
        <v>0.02</v>
      </c>
      <c r="J80" s="104">
        <v>1</v>
      </c>
      <c r="K80" s="105">
        <v>43361</v>
      </c>
      <c r="L80" s="106" t="s">
        <v>105</v>
      </c>
    </row>
    <row r="81" spans="1:12">
      <c r="A81" s="99" t="s">
        <v>59</v>
      </c>
      <c r="B81" s="100">
        <v>-0.34499999999999997</v>
      </c>
      <c r="C81" s="101">
        <f t="shared" si="11"/>
        <v>-5.4530254476149995E-2</v>
      </c>
      <c r="D81" s="101">
        <f t="shared" si="9"/>
        <v>-5.4530254476149995E-2</v>
      </c>
      <c r="E81" s="101"/>
      <c r="F81" s="102"/>
      <c r="G81" s="103"/>
      <c r="H81" s="104" t="s">
        <v>20</v>
      </c>
      <c r="I81" s="104">
        <v>0.02</v>
      </c>
      <c r="J81" s="104">
        <v>1</v>
      </c>
      <c r="K81" s="105">
        <v>43361</v>
      </c>
      <c r="L81" s="106"/>
    </row>
    <row r="82" spans="1:12">
      <c r="A82" s="99">
        <v>51</v>
      </c>
      <c r="B82" s="100">
        <v>0.125</v>
      </c>
      <c r="C82" s="101">
        <f t="shared" si="11"/>
        <v>1.756981865625E-2</v>
      </c>
      <c r="D82" s="101">
        <f t="shared" si="9"/>
        <v>1.756981865625E-2</v>
      </c>
      <c r="E82" s="101"/>
      <c r="F82" s="102"/>
      <c r="G82" s="103"/>
      <c r="H82" s="104" t="s">
        <v>20</v>
      </c>
      <c r="I82" s="104">
        <v>0.02</v>
      </c>
      <c r="J82" s="104">
        <v>1</v>
      </c>
      <c r="K82" s="105">
        <v>43361</v>
      </c>
      <c r="L82" s="106" t="s">
        <v>106</v>
      </c>
    </row>
    <row r="83" spans="1:12">
      <c r="A83" s="99">
        <v>52</v>
      </c>
      <c r="B83" s="100">
        <v>0.21199999999999999</v>
      </c>
      <c r="C83" s="101">
        <f t="shared" si="11"/>
        <v>3.0894986416416002E-2</v>
      </c>
      <c r="D83" s="101">
        <f t="shared" si="9"/>
        <v>3.0894986416416002E-2</v>
      </c>
      <c r="E83" s="108"/>
      <c r="F83" s="109"/>
      <c r="G83" s="103"/>
      <c r="H83" s="104" t="s">
        <v>20</v>
      </c>
      <c r="I83" s="104">
        <v>0.02</v>
      </c>
      <c r="J83" s="104">
        <v>1</v>
      </c>
      <c r="K83" s="105">
        <v>43361</v>
      </c>
      <c r="L83" s="106" t="s">
        <v>106</v>
      </c>
    </row>
    <row r="84" spans="1:12">
      <c r="A84" s="99">
        <v>53</v>
      </c>
      <c r="B84" s="100">
        <v>0.22900000000000001</v>
      </c>
      <c r="C84" s="101">
        <f t="shared" si="11"/>
        <v>3.3497988072473998E-2</v>
      </c>
      <c r="D84" s="101">
        <f t="shared" ref="D84:D128" si="16">J84*C84</f>
        <v>3.3497988072473998E-2</v>
      </c>
      <c r="E84" s="101"/>
      <c r="F84" s="102"/>
      <c r="G84" s="103"/>
      <c r="H84" s="104" t="s">
        <v>20</v>
      </c>
      <c r="I84" s="104">
        <v>0.02</v>
      </c>
      <c r="J84" s="104">
        <v>1</v>
      </c>
      <c r="K84" s="105">
        <v>43361</v>
      </c>
      <c r="L84" s="106" t="s">
        <v>106</v>
      </c>
    </row>
    <row r="85" spans="1:12">
      <c r="A85" s="99">
        <v>54</v>
      </c>
      <c r="B85" s="100">
        <v>0.28199999999999997</v>
      </c>
      <c r="C85" s="101">
        <f t="shared" si="11"/>
        <v>4.1611619554535996E-2</v>
      </c>
      <c r="D85" s="101">
        <f t="shared" si="16"/>
        <v>4.1611619554535996E-2</v>
      </c>
      <c r="E85" s="101"/>
      <c r="F85" s="102"/>
      <c r="G85" s="103"/>
      <c r="H85" s="104" t="s">
        <v>20</v>
      </c>
      <c r="I85" s="104">
        <v>0.02</v>
      </c>
      <c r="J85" s="104">
        <v>1</v>
      </c>
      <c r="K85" s="105">
        <v>43361</v>
      </c>
      <c r="L85" s="106" t="s">
        <v>106</v>
      </c>
    </row>
    <row r="86" spans="1:12">
      <c r="A86" s="99">
        <v>55</v>
      </c>
      <c r="B86" s="100">
        <v>8.6599999999999996E-2</v>
      </c>
      <c r="C86" s="101">
        <f t="shared" si="11"/>
        <v>1.1686276945821838E-2</v>
      </c>
      <c r="D86" s="101">
        <f t="shared" si="16"/>
        <v>1.1686276945821838E-2</v>
      </c>
      <c r="E86" s="101"/>
      <c r="F86" s="102"/>
      <c r="G86" s="103"/>
      <c r="H86" s="104" t="s">
        <v>20</v>
      </c>
      <c r="I86" s="104">
        <v>0.02</v>
      </c>
      <c r="J86" s="104">
        <v>1</v>
      </c>
      <c r="K86" s="105">
        <v>43361</v>
      </c>
      <c r="L86" s="106" t="s">
        <v>106</v>
      </c>
    </row>
    <row r="87" spans="1:12">
      <c r="A87" s="99">
        <v>56</v>
      </c>
      <c r="B87" s="100">
        <v>0.128</v>
      </c>
      <c r="C87" s="101">
        <f t="shared" si="11"/>
        <v>1.8029416488575999E-2</v>
      </c>
      <c r="D87" s="101">
        <f t="shared" si="16"/>
        <v>1.8029416488575999E-2</v>
      </c>
      <c r="E87" s="101"/>
      <c r="F87" s="102"/>
      <c r="G87" s="103"/>
      <c r="H87" s="104" t="s">
        <v>20</v>
      </c>
      <c r="I87" s="104">
        <v>0.02</v>
      </c>
      <c r="J87" s="104">
        <v>1</v>
      </c>
      <c r="K87" s="105">
        <v>43361</v>
      </c>
      <c r="L87" s="106" t="s">
        <v>106</v>
      </c>
    </row>
    <row r="88" spans="1:12">
      <c r="A88" s="99">
        <v>57</v>
      </c>
      <c r="B88" s="100">
        <v>0.11700000000000001</v>
      </c>
      <c r="C88" s="101">
        <f t="shared" si="11"/>
        <v>1.6344186272346E-2</v>
      </c>
      <c r="D88" s="101">
        <f t="shared" si="16"/>
        <v>1.6344186272346E-2</v>
      </c>
      <c r="E88" s="101"/>
      <c r="F88" s="102"/>
      <c r="G88" s="103"/>
      <c r="H88" s="104" t="s">
        <v>20</v>
      </c>
      <c r="I88" s="104">
        <v>0.02</v>
      </c>
      <c r="J88" s="104">
        <v>1</v>
      </c>
      <c r="K88" s="105">
        <v>43361</v>
      </c>
      <c r="L88" s="106" t="s">
        <v>106</v>
      </c>
    </row>
    <row r="89" spans="1:12">
      <c r="A89" s="99">
        <v>58</v>
      </c>
      <c r="B89" s="100">
        <v>0.19500000000000001</v>
      </c>
      <c r="C89" s="101">
        <f t="shared" si="11"/>
        <v>2.8291734089850001E-2</v>
      </c>
      <c r="D89" s="101">
        <f t="shared" si="16"/>
        <v>2.8291734089850001E-2</v>
      </c>
      <c r="E89" s="101"/>
      <c r="F89" s="102"/>
      <c r="G89" s="103"/>
      <c r="H89" s="104" t="s">
        <v>20</v>
      </c>
      <c r="I89" s="104">
        <v>0.02</v>
      </c>
      <c r="J89" s="104">
        <v>1</v>
      </c>
      <c r="K89" s="105">
        <v>43361</v>
      </c>
      <c r="L89" s="106" t="s">
        <v>106</v>
      </c>
    </row>
    <row r="90" spans="1:12">
      <c r="A90" s="99">
        <v>59</v>
      </c>
      <c r="B90" s="100">
        <v>9.1300000000000006E-2</v>
      </c>
      <c r="C90" s="101">
        <f t="shared" si="11"/>
        <v>1.2406466627946661E-2</v>
      </c>
      <c r="D90" s="101">
        <f t="shared" si="16"/>
        <v>1.2406466627946661E-2</v>
      </c>
      <c r="E90" s="101"/>
      <c r="F90" s="102"/>
      <c r="G90" s="103"/>
      <c r="H90" s="104" t="s">
        <v>20</v>
      </c>
      <c r="I90" s="104">
        <v>0.02</v>
      </c>
      <c r="J90" s="104">
        <v>1</v>
      </c>
      <c r="K90" s="105">
        <v>43361</v>
      </c>
      <c r="L90" s="106" t="s">
        <v>106</v>
      </c>
    </row>
    <row r="91" spans="1:12">
      <c r="A91" s="99">
        <v>60</v>
      </c>
      <c r="B91" s="100">
        <v>2.7400000000000001E-2</v>
      </c>
      <c r="C91" s="101">
        <f t="shared" si="11"/>
        <v>2.6133110058986402E-3</v>
      </c>
      <c r="D91" s="101">
        <f t="shared" si="16"/>
        <v>2.6133110058986402E-3</v>
      </c>
      <c r="E91" s="101"/>
      <c r="F91" s="102"/>
      <c r="G91" s="103"/>
      <c r="H91" s="104" t="s">
        <v>20</v>
      </c>
      <c r="I91" s="104">
        <v>0.02</v>
      </c>
      <c r="J91" s="104">
        <v>1</v>
      </c>
      <c r="K91" s="105">
        <v>43361</v>
      </c>
      <c r="L91" s="106" t="s">
        <v>106</v>
      </c>
    </row>
    <row r="92" spans="1:12">
      <c r="A92" s="99" t="s">
        <v>60</v>
      </c>
      <c r="B92" s="100">
        <v>32.200000000000003</v>
      </c>
      <c r="C92" s="101">
        <f t="shared" si="11"/>
        <v>4.4852997777600008</v>
      </c>
      <c r="D92" s="101">
        <f t="shared" si="16"/>
        <v>4.4852997777600008</v>
      </c>
      <c r="E92" s="101">
        <v>4.0144032000000003</v>
      </c>
      <c r="F92" s="102">
        <f t="shared" ref="F92" si="17">100*C92/E92</f>
        <v>111.73017642472985</v>
      </c>
      <c r="G92" s="103"/>
      <c r="H92" s="104" t="s">
        <v>20</v>
      </c>
      <c r="I92" s="104">
        <v>0.02</v>
      </c>
      <c r="J92" s="104">
        <v>1</v>
      </c>
      <c r="K92" s="105">
        <v>43361</v>
      </c>
      <c r="L92" s="106" t="s">
        <v>105</v>
      </c>
    </row>
    <row r="93" spans="1:12">
      <c r="A93" s="99" t="s">
        <v>61</v>
      </c>
      <c r="B93" s="100">
        <v>-0.36899999999999999</v>
      </c>
      <c r="C93" s="101">
        <f t="shared" si="11"/>
        <v>-5.8217102119446001E-2</v>
      </c>
      <c r="D93" s="101">
        <f t="shared" si="16"/>
        <v>-5.8217102119446001E-2</v>
      </c>
      <c r="E93" s="101"/>
      <c r="F93" s="102"/>
      <c r="G93" s="103"/>
      <c r="H93" s="104" t="s">
        <v>20</v>
      </c>
      <c r="I93" s="104">
        <v>0.02</v>
      </c>
      <c r="J93" s="104">
        <v>1</v>
      </c>
      <c r="K93" s="105">
        <v>43361</v>
      </c>
      <c r="L93" s="106"/>
    </row>
    <row r="94" spans="1:12">
      <c r="A94" s="110" t="s">
        <v>100</v>
      </c>
      <c r="B94" s="111">
        <v>0.123</v>
      </c>
      <c r="C94" s="112">
        <f t="shared" si="11"/>
        <v>1.7263415764505997E-2</v>
      </c>
      <c r="D94" s="112">
        <f t="shared" si="16"/>
        <v>1.7263415764505997E-2</v>
      </c>
      <c r="E94" s="112"/>
      <c r="F94" s="113"/>
      <c r="G94" s="114"/>
      <c r="H94" s="115" t="s">
        <v>20</v>
      </c>
      <c r="I94" s="115">
        <v>0.02</v>
      </c>
      <c r="J94" s="115">
        <v>1</v>
      </c>
      <c r="K94" s="116">
        <v>43361</v>
      </c>
      <c r="L94" s="117" t="s">
        <v>107</v>
      </c>
    </row>
    <row r="95" spans="1:12" ht="21.75" customHeight="1">
      <c r="A95" s="84" t="s">
        <v>34</v>
      </c>
      <c r="B95" s="73">
        <v>86.2</v>
      </c>
      <c r="C95" s="15">
        <f>B95^2*-0.0000640806+B95*0.118556+0.0117417</f>
        <v>9.7551218465359995</v>
      </c>
      <c r="D95" s="60">
        <f t="shared" si="16"/>
        <v>9.7551218465359995</v>
      </c>
      <c r="E95" s="15">
        <v>10.036008000000001</v>
      </c>
      <c r="F95" s="33">
        <f>100*C95/E95</f>
        <v>97.201216325614709</v>
      </c>
      <c r="H95" s="34" t="s">
        <v>20</v>
      </c>
      <c r="I95" s="34">
        <v>0.02</v>
      </c>
      <c r="J95" s="34">
        <v>1</v>
      </c>
      <c r="K95" s="72">
        <v>43361</v>
      </c>
      <c r="L95" s="4" t="s">
        <v>102</v>
      </c>
    </row>
    <row r="96" spans="1:12">
      <c r="A96" s="84" t="s">
        <v>35</v>
      </c>
      <c r="B96" s="73">
        <v>34.4</v>
      </c>
      <c r="C96" s="15">
        <f t="shared" ref="C96:C159" si="18">B96^2*-0.0000640806+B96*0.118556+0.0117417</f>
        <v>4.0142376811839995</v>
      </c>
      <c r="D96" s="60">
        <f t="shared" si="16"/>
        <v>4.0142376811839995</v>
      </c>
      <c r="E96" s="15">
        <v>4.0144032000000003</v>
      </c>
      <c r="F96" s="33">
        <f t="shared" ref="F96:F101" si="19">100*C96/E96</f>
        <v>99.995876876144365</v>
      </c>
      <c r="H96" s="34" t="s">
        <v>20</v>
      </c>
      <c r="I96" s="34">
        <v>0.02</v>
      </c>
      <c r="J96" s="34">
        <v>1</v>
      </c>
      <c r="K96" s="72">
        <v>43361</v>
      </c>
    </row>
    <row r="97" spans="1:11">
      <c r="A97" s="84" t="s">
        <v>36</v>
      </c>
      <c r="B97" s="73">
        <v>17</v>
      </c>
      <c r="C97" s="15">
        <f t="shared" si="18"/>
        <v>2.0086744066</v>
      </c>
      <c r="D97" s="60">
        <f t="shared" si="16"/>
        <v>2.0086744066</v>
      </c>
      <c r="E97" s="15">
        <v>2.0072016000000001</v>
      </c>
      <c r="F97" s="33">
        <f t="shared" si="19"/>
        <v>100.07337611727691</v>
      </c>
      <c r="H97" s="34" t="s">
        <v>20</v>
      </c>
      <c r="I97" s="34">
        <v>0.02</v>
      </c>
      <c r="J97" s="34">
        <v>1</v>
      </c>
      <c r="K97" s="72">
        <v>43361</v>
      </c>
    </row>
    <row r="98" spans="1:11">
      <c r="A98" s="84" t="s">
        <v>37</v>
      </c>
      <c r="B98" s="73">
        <v>8.3800000000000008</v>
      </c>
      <c r="C98" s="15">
        <f t="shared" si="18"/>
        <v>1.0007409583133602</v>
      </c>
      <c r="D98" s="60">
        <f t="shared" si="16"/>
        <v>1.0007409583133602</v>
      </c>
      <c r="E98" s="15">
        <v>1.0036008000000001</v>
      </c>
      <c r="F98" s="33">
        <f t="shared" si="19"/>
        <v>99.715041908432141</v>
      </c>
      <c r="H98" s="34" t="s">
        <v>20</v>
      </c>
      <c r="I98" s="34">
        <v>0.02</v>
      </c>
      <c r="J98" s="34">
        <v>1</v>
      </c>
      <c r="K98" s="72">
        <v>43361</v>
      </c>
    </row>
    <row r="99" spans="1:11">
      <c r="A99" s="84" t="s">
        <v>38</v>
      </c>
      <c r="B99" s="73">
        <v>4.13</v>
      </c>
      <c r="C99" s="15">
        <f t="shared" si="18"/>
        <v>0.50028496361385999</v>
      </c>
      <c r="D99" s="60">
        <f t="shared" si="16"/>
        <v>0.50028496361385999</v>
      </c>
      <c r="E99" s="15">
        <v>0.50180040000000004</v>
      </c>
      <c r="F99" s="33">
        <f t="shared" si="19"/>
        <v>99.69800016378224</v>
      </c>
      <c r="H99" s="34" t="s">
        <v>20</v>
      </c>
      <c r="I99" s="34">
        <v>0.02</v>
      </c>
      <c r="J99" s="34">
        <v>1</v>
      </c>
      <c r="K99" s="72">
        <v>43361</v>
      </c>
    </row>
    <row r="100" spans="1:11">
      <c r="A100" s="84" t="s">
        <v>39</v>
      </c>
      <c r="B100" s="73">
        <v>1.62</v>
      </c>
      <c r="C100" s="15">
        <f t="shared" si="18"/>
        <v>0.20363424687335999</v>
      </c>
      <c r="D100" s="60">
        <f t="shared" si="16"/>
        <v>0.20363424687335999</v>
      </c>
      <c r="E100" s="15">
        <v>0.19736495575221238</v>
      </c>
      <c r="F100" s="33">
        <f t="shared" si="19"/>
        <v>103.17649660612423</v>
      </c>
      <c r="H100" s="34" t="s">
        <v>20</v>
      </c>
      <c r="I100" s="34">
        <v>0.02</v>
      </c>
      <c r="J100" s="34">
        <v>1</v>
      </c>
      <c r="K100" s="72">
        <v>43361</v>
      </c>
    </row>
    <row r="101" spans="1:11">
      <c r="A101" s="84" t="s">
        <v>40</v>
      </c>
      <c r="B101" s="73">
        <v>0.75700000000000001</v>
      </c>
      <c r="C101" s="15">
        <f t="shared" si="18"/>
        <v>0.10145187067625058</v>
      </c>
      <c r="D101" s="60">
        <f t="shared" si="16"/>
        <v>0.10145187067625058</v>
      </c>
      <c r="E101" s="15">
        <v>0.10036008</v>
      </c>
      <c r="F101" s="33">
        <f t="shared" si="19"/>
        <v>101.08787346149043</v>
      </c>
      <c r="H101" s="34" t="s">
        <v>20</v>
      </c>
      <c r="I101" s="34">
        <v>0.02</v>
      </c>
      <c r="J101" s="34">
        <v>1</v>
      </c>
      <c r="K101" s="72">
        <v>43361</v>
      </c>
    </row>
    <row r="102" spans="1:11">
      <c r="A102" s="84" t="s">
        <v>41</v>
      </c>
      <c r="B102" s="73">
        <v>-0.13500000000000001</v>
      </c>
      <c r="C102" s="15">
        <f t="shared" si="18"/>
        <v>-4.2645278689350009E-3</v>
      </c>
      <c r="D102" s="68">
        <f t="shared" si="16"/>
        <v>-4.2645278689350009E-3</v>
      </c>
      <c r="E102" s="65">
        <v>0</v>
      </c>
      <c r="F102" s="66"/>
      <c r="G102" s="67"/>
      <c r="H102" s="69" t="s">
        <v>20</v>
      </c>
      <c r="I102" s="69">
        <v>0.02</v>
      </c>
      <c r="J102" s="69">
        <v>1</v>
      </c>
      <c r="K102" s="72">
        <v>43361</v>
      </c>
    </row>
    <row r="103" spans="1:11">
      <c r="A103" s="84" t="s">
        <v>103</v>
      </c>
      <c r="B103" s="73">
        <v>27.3</v>
      </c>
      <c r="C103" s="15">
        <f t="shared" si="18"/>
        <v>3.2005618696259996</v>
      </c>
      <c r="D103" s="60">
        <f t="shared" si="16"/>
        <v>3.2005618696259996</v>
      </c>
      <c r="E103" s="15">
        <v>3.29</v>
      </c>
      <c r="F103" s="33">
        <f>100*C103/E103</f>
        <v>97.281515794103328</v>
      </c>
      <c r="H103" s="34" t="s">
        <v>20</v>
      </c>
      <c r="I103" s="34">
        <v>0.02</v>
      </c>
      <c r="J103" s="34">
        <v>1</v>
      </c>
      <c r="K103" s="72">
        <v>43361</v>
      </c>
    </row>
    <row r="104" spans="1:11">
      <c r="A104" s="84" t="s">
        <v>104</v>
      </c>
      <c r="B104" s="73">
        <v>-0.186</v>
      </c>
      <c r="C104" s="15">
        <f t="shared" si="18"/>
        <v>-1.0311932932437595E-2</v>
      </c>
      <c r="D104" s="60">
        <f t="shared" si="16"/>
        <v>-1.0311932932437595E-2</v>
      </c>
      <c r="E104" s="15"/>
      <c r="F104" s="33"/>
      <c r="H104" s="34" t="s">
        <v>20</v>
      </c>
      <c r="I104" s="34">
        <v>0.02</v>
      </c>
      <c r="J104" s="34">
        <v>1</v>
      </c>
      <c r="K104" s="72">
        <v>43361</v>
      </c>
    </row>
    <row r="105" spans="1:11">
      <c r="A105" s="84">
        <v>31</v>
      </c>
      <c r="B105" s="73">
        <v>8.2299999999999998E-2</v>
      </c>
      <c r="C105" s="15">
        <f t="shared" si="18"/>
        <v>2.1498424763512824E-2</v>
      </c>
      <c r="D105" s="60">
        <f t="shared" si="16"/>
        <v>2.1498424763512824E-2</v>
      </c>
      <c r="E105" s="15"/>
      <c r="F105" s="33"/>
      <c r="H105" s="34" t="s">
        <v>20</v>
      </c>
      <c r="I105" s="34">
        <v>0.02</v>
      </c>
      <c r="J105" s="34">
        <v>1</v>
      </c>
      <c r="K105" s="72">
        <v>43361</v>
      </c>
    </row>
    <row r="106" spans="1:11">
      <c r="A106" s="84">
        <v>32</v>
      </c>
      <c r="B106" s="73">
        <v>7.3499999999999996E-2</v>
      </c>
      <c r="C106" s="15">
        <f t="shared" si="18"/>
        <v>2.045521982057865E-2</v>
      </c>
      <c r="D106" s="60">
        <f t="shared" si="16"/>
        <v>2.045521982057865E-2</v>
      </c>
      <c r="E106" s="15"/>
      <c r="F106" s="33"/>
      <c r="G106" s="63"/>
      <c r="H106" s="34" t="s">
        <v>20</v>
      </c>
      <c r="I106" s="34">
        <v>0.02</v>
      </c>
      <c r="J106" s="34">
        <v>1</v>
      </c>
      <c r="K106" s="72">
        <v>43361</v>
      </c>
    </row>
    <row r="107" spans="1:11">
      <c r="A107" s="84">
        <v>33</v>
      </c>
      <c r="B107" s="73">
        <v>0.11899999999999999</v>
      </c>
      <c r="C107" s="15">
        <f t="shared" si="18"/>
        <v>2.5848956554623402E-2</v>
      </c>
      <c r="D107" s="60">
        <f t="shared" si="16"/>
        <v>2.5848956554623402E-2</v>
      </c>
      <c r="E107" s="15"/>
      <c r="F107" s="33"/>
      <c r="G107" s="63"/>
      <c r="H107" s="34" t="s">
        <v>20</v>
      </c>
      <c r="I107" s="34">
        <v>0.02</v>
      </c>
      <c r="J107" s="34">
        <v>1</v>
      </c>
      <c r="K107" s="72">
        <v>43361</v>
      </c>
    </row>
    <row r="108" spans="1:11">
      <c r="A108" s="84">
        <v>34</v>
      </c>
      <c r="B108" s="73">
        <v>0.153</v>
      </c>
      <c r="C108" s="15">
        <f t="shared" si="18"/>
        <v>2.98792679372346E-2</v>
      </c>
      <c r="D108" s="60">
        <f t="shared" si="16"/>
        <v>2.98792679372346E-2</v>
      </c>
      <c r="E108" s="15"/>
      <c r="F108" s="33"/>
      <c r="H108" s="34" t="s">
        <v>20</v>
      </c>
      <c r="I108" s="34">
        <v>0.02</v>
      </c>
      <c r="J108" s="34">
        <v>1</v>
      </c>
      <c r="K108" s="72">
        <v>43361</v>
      </c>
    </row>
    <row r="109" spans="1:11">
      <c r="A109" s="84">
        <v>35</v>
      </c>
      <c r="B109" s="73">
        <v>0.25800000000000001</v>
      </c>
      <c r="C109" s="15">
        <f t="shared" si="18"/>
        <v>4.2324882538941601E-2</v>
      </c>
      <c r="D109" s="68">
        <f t="shared" si="16"/>
        <v>4.2324882538941601E-2</v>
      </c>
      <c r="E109" s="65"/>
      <c r="F109" s="66"/>
      <c r="G109" s="67"/>
      <c r="H109" s="69" t="s">
        <v>20</v>
      </c>
      <c r="I109" s="69">
        <v>0.02</v>
      </c>
      <c r="J109" s="69">
        <v>1</v>
      </c>
      <c r="K109" s="72">
        <v>43361</v>
      </c>
    </row>
    <row r="110" spans="1:11">
      <c r="A110" s="84">
        <v>36</v>
      </c>
      <c r="B110" s="73">
        <v>0.20599999999999999</v>
      </c>
      <c r="C110" s="15">
        <f t="shared" si="18"/>
        <v>3.6161516675658395E-2</v>
      </c>
      <c r="D110" s="60">
        <f t="shared" si="16"/>
        <v>3.6161516675658395E-2</v>
      </c>
      <c r="E110" s="32"/>
      <c r="F110" s="66"/>
      <c r="G110" s="67"/>
      <c r="H110" s="34" t="s">
        <v>20</v>
      </c>
      <c r="I110" s="34">
        <v>0.02</v>
      </c>
      <c r="J110" s="34">
        <v>1</v>
      </c>
      <c r="K110" s="72">
        <v>43361</v>
      </c>
    </row>
    <row r="111" spans="1:11" s="16" customFormat="1">
      <c r="A111" s="84">
        <v>37</v>
      </c>
      <c r="B111" s="73">
        <v>0.224</v>
      </c>
      <c r="C111" s="15">
        <f t="shared" si="18"/>
        <v>3.8295028691814399E-2</v>
      </c>
      <c r="D111" s="60">
        <f t="shared" si="16"/>
        <v>3.8295028691814399E-2</v>
      </c>
      <c r="E111" s="81"/>
      <c r="G111" s="63"/>
      <c r="H111" s="34" t="s">
        <v>20</v>
      </c>
      <c r="I111" s="34">
        <v>0.02</v>
      </c>
      <c r="J111" s="34">
        <v>1</v>
      </c>
      <c r="K111" s="72">
        <v>43361</v>
      </c>
    </row>
    <row r="112" spans="1:11">
      <c r="A112" s="84">
        <v>38</v>
      </c>
      <c r="B112" s="73">
        <v>0.32200000000000001</v>
      </c>
      <c r="C112" s="15">
        <f t="shared" si="18"/>
        <v>4.9910087867069595E-2</v>
      </c>
      <c r="D112" s="60">
        <f t="shared" si="16"/>
        <v>4.9910087867069595E-2</v>
      </c>
      <c r="H112" s="34" t="s">
        <v>20</v>
      </c>
      <c r="I112" s="34">
        <v>0.02</v>
      </c>
      <c r="J112" s="34">
        <v>1</v>
      </c>
      <c r="K112" s="72">
        <v>43361</v>
      </c>
    </row>
    <row r="113" spans="1:11">
      <c r="A113" s="84">
        <v>39</v>
      </c>
      <c r="B113" s="73">
        <v>0.20100000000000001</v>
      </c>
      <c r="C113" s="15">
        <f t="shared" si="18"/>
        <v>3.5568867079679406E-2</v>
      </c>
      <c r="D113" s="60">
        <f t="shared" si="16"/>
        <v>3.5568867079679406E-2</v>
      </c>
      <c r="G113" s="63"/>
      <c r="H113" s="34" t="s">
        <v>20</v>
      </c>
      <c r="I113" s="34">
        <v>0.02</v>
      </c>
      <c r="J113" s="34">
        <v>1</v>
      </c>
      <c r="K113" s="72">
        <v>43361</v>
      </c>
    </row>
    <row r="114" spans="1:11">
      <c r="A114" s="84">
        <v>40</v>
      </c>
      <c r="B114" s="73">
        <v>0.24299999999999999</v>
      </c>
      <c r="C114" s="15">
        <f t="shared" si="18"/>
        <v>4.0547024104650595E-2</v>
      </c>
      <c r="D114" s="60">
        <f t="shared" si="16"/>
        <v>4.0547024104650595E-2</v>
      </c>
      <c r="H114" s="34" t="s">
        <v>20</v>
      </c>
      <c r="I114" s="34">
        <v>0.02</v>
      </c>
      <c r="J114" s="34">
        <v>1</v>
      </c>
      <c r="K114" s="72">
        <v>43361</v>
      </c>
    </row>
    <row r="115" spans="1:11">
      <c r="A115" s="84" t="s">
        <v>56</v>
      </c>
      <c r="B115" s="73">
        <v>33.299999999999997</v>
      </c>
      <c r="C115" s="15">
        <f t="shared" si="18"/>
        <v>3.8885981634659994</v>
      </c>
      <c r="D115" s="60">
        <f t="shared" si="16"/>
        <v>3.8885981634659994</v>
      </c>
      <c r="E115" s="15">
        <v>4.0144032000000003</v>
      </c>
      <c r="F115" s="33">
        <f t="shared" ref="F115" si="20">100*C115/E115</f>
        <v>96.866158423399</v>
      </c>
      <c r="H115" s="34" t="s">
        <v>20</v>
      </c>
      <c r="I115" s="34">
        <v>0.02</v>
      </c>
      <c r="J115" s="34">
        <v>1</v>
      </c>
      <c r="K115" s="72">
        <v>43361</v>
      </c>
    </row>
    <row r="116" spans="1:11">
      <c r="A116" s="84" t="s">
        <v>57</v>
      </c>
      <c r="B116" s="73">
        <v>-0.58899999999999997</v>
      </c>
      <c r="C116" s="15">
        <f t="shared" si="18"/>
        <v>-5.8110014905832598E-2</v>
      </c>
      <c r="D116" s="60">
        <f t="shared" si="16"/>
        <v>-5.8110014905832598E-2</v>
      </c>
      <c r="E116" s="15"/>
      <c r="F116" s="33"/>
      <c r="H116" s="34" t="s">
        <v>20</v>
      </c>
      <c r="I116" s="34">
        <v>0.02</v>
      </c>
      <c r="J116" s="34">
        <v>1</v>
      </c>
      <c r="K116" s="72">
        <v>43361</v>
      </c>
    </row>
    <row r="117" spans="1:11">
      <c r="A117" s="84">
        <v>41</v>
      </c>
      <c r="B117" s="73">
        <v>0.20200000000000001</v>
      </c>
      <c r="C117" s="15">
        <f t="shared" si="18"/>
        <v>3.5687397255197602E-2</v>
      </c>
      <c r="D117" s="60">
        <f t="shared" si="16"/>
        <v>3.5687397255197602E-2</v>
      </c>
      <c r="E117" s="15"/>
      <c r="F117" s="33"/>
      <c r="H117" s="34" t="s">
        <v>20</v>
      </c>
      <c r="I117" s="34">
        <v>0.02</v>
      </c>
      <c r="J117" s="34">
        <v>1</v>
      </c>
      <c r="K117" s="72">
        <v>43361</v>
      </c>
    </row>
    <row r="118" spans="1:11">
      <c r="A118" s="84">
        <v>42</v>
      </c>
      <c r="B118" s="73">
        <v>0.23899999999999999</v>
      </c>
      <c r="C118" s="15">
        <f t="shared" si="18"/>
        <v>4.0072923652047399E-2</v>
      </c>
      <c r="D118" s="60">
        <f t="shared" si="16"/>
        <v>4.0072923652047399E-2</v>
      </c>
      <c r="E118" s="15"/>
      <c r="F118" s="33"/>
      <c r="H118" s="34" t="s">
        <v>20</v>
      </c>
      <c r="I118" s="34">
        <v>0.02</v>
      </c>
      <c r="J118" s="34">
        <v>1</v>
      </c>
      <c r="K118" s="72">
        <v>43361</v>
      </c>
    </row>
    <row r="119" spans="1:11">
      <c r="A119" s="84">
        <v>43</v>
      </c>
      <c r="B119" s="73">
        <v>0.26900000000000002</v>
      </c>
      <c r="C119" s="15">
        <f t="shared" si="18"/>
        <v>4.36286270637034E-2</v>
      </c>
      <c r="D119" s="60">
        <f t="shared" si="16"/>
        <v>4.36286270637034E-2</v>
      </c>
      <c r="E119" s="15"/>
      <c r="F119" s="33"/>
      <c r="G119" s="63"/>
      <c r="H119" s="34" t="s">
        <v>20</v>
      </c>
      <c r="I119" s="34">
        <v>0.02</v>
      </c>
      <c r="J119" s="34">
        <v>1</v>
      </c>
      <c r="K119" s="72">
        <v>43361</v>
      </c>
    </row>
    <row r="120" spans="1:11">
      <c r="A120" s="84">
        <v>44</v>
      </c>
      <c r="B120" s="73">
        <v>0.27400000000000002</v>
      </c>
      <c r="C120" s="15">
        <f t="shared" si="18"/>
        <v>4.4221233084874398E-2</v>
      </c>
      <c r="D120" s="60">
        <f t="shared" si="16"/>
        <v>4.4221233084874398E-2</v>
      </c>
      <c r="H120" s="34" t="s">
        <v>20</v>
      </c>
      <c r="I120" s="34">
        <v>0.02</v>
      </c>
      <c r="J120" s="34">
        <v>1</v>
      </c>
      <c r="K120" s="72">
        <v>43361</v>
      </c>
    </row>
    <row r="121" spans="1:11">
      <c r="A121" s="84">
        <v>45</v>
      </c>
      <c r="B121" s="73">
        <v>0.191</v>
      </c>
      <c r="C121" s="15">
        <f t="shared" si="18"/>
        <v>3.4383558275631401E-2</v>
      </c>
      <c r="D121" s="60">
        <f t="shared" si="16"/>
        <v>3.4383558275631401E-2</v>
      </c>
      <c r="E121" s="15"/>
      <c r="F121" s="33"/>
      <c r="H121" s="34" t="s">
        <v>20</v>
      </c>
      <c r="I121" s="34">
        <v>0.02</v>
      </c>
      <c r="J121" s="34">
        <v>1</v>
      </c>
      <c r="K121" s="72">
        <v>43361</v>
      </c>
    </row>
    <row r="122" spans="1:11">
      <c r="A122" s="84">
        <v>46</v>
      </c>
      <c r="B122" s="73">
        <v>0.14499999999999999</v>
      </c>
      <c r="C122" s="15">
        <f t="shared" si="18"/>
        <v>2.8930972705384996E-2</v>
      </c>
      <c r="D122" s="60">
        <f t="shared" si="16"/>
        <v>2.8930972705384996E-2</v>
      </c>
      <c r="H122" s="34" t="s">
        <v>20</v>
      </c>
      <c r="I122" s="34">
        <v>0.02</v>
      </c>
      <c r="J122" s="34">
        <v>1</v>
      </c>
      <c r="K122" s="72">
        <v>43361</v>
      </c>
    </row>
    <row r="123" spans="1:11">
      <c r="A123" s="84">
        <v>47</v>
      </c>
      <c r="B123" s="73">
        <v>0.14399999999999999</v>
      </c>
      <c r="C123" s="15">
        <f t="shared" si="18"/>
        <v>2.8812435224678398E-2</v>
      </c>
      <c r="D123" s="60">
        <f t="shared" si="16"/>
        <v>2.8812435224678398E-2</v>
      </c>
      <c r="H123" s="34" t="s">
        <v>20</v>
      </c>
      <c r="I123" s="34">
        <v>0.02</v>
      </c>
      <c r="J123" s="34">
        <v>1</v>
      </c>
      <c r="K123" s="72">
        <v>43361</v>
      </c>
    </row>
    <row r="124" spans="1:11">
      <c r="A124" s="84">
        <v>48</v>
      </c>
      <c r="B124" s="73">
        <v>0.14499999999999999</v>
      </c>
      <c r="C124" s="15">
        <f t="shared" si="18"/>
        <v>2.8930972705384996E-2</v>
      </c>
      <c r="D124" s="60">
        <f t="shared" si="16"/>
        <v>2.8930972705384996E-2</v>
      </c>
      <c r="H124" s="34" t="s">
        <v>20</v>
      </c>
      <c r="I124" s="34">
        <v>0.02</v>
      </c>
      <c r="J124" s="34">
        <v>1</v>
      </c>
      <c r="K124" s="72">
        <v>43361</v>
      </c>
    </row>
    <row r="125" spans="1:11">
      <c r="A125" s="84">
        <v>49</v>
      </c>
      <c r="B125" s="73">
        <v>0.246</v>
      </c>
      <c r="C125" s="15">
        <f t="shared" si="18"/>
        <v>4.0902598098410403E-2</v>
      </c>
      <c r="D125" s="60">
        <f t="shared" si="16"/>
        <v>4.0902598098410403E-2</v>
      </c>
      <c r="H125" s="34" t="s">
        <v>20</v>
      </c>
      <c r="I125" s="34">
        <v>0.02</v>
      </c>
      <c r="J125" s="34">
        <v>1</v>
      </c>
      <c r="K125" s="72">
        <v>43361</v>
      </c>
    </row>
    <row r="126" spans="1:11">
      <c r="A126" s="84">
        <v>50</v>
      </c>
      <c r="B126" s="73">
        <v>0.22600000000000001</v>
      </c>
      <c r="C126" s="15">
        <f t="shared" si="18"/>
        <v>3.8532083019274396E-2</v>
      </c>
      <c r="D126" s="60">
        <f t="shared" si="16"/>
        <v>3.8532083019274396E-2</v>
      </c>
      <c r="H126" s="34" t="s">
        <v>20</v>
      </c>
      <c r="I126" s="34">
        <v>0.02</v>
      </c>
      <c r="J126" s="34">
        <v>1</v>
      </c>
      <c r="K126" s="72">
        <v>43361</v>
      </c>
    </row>
    <row r="127" spans="1:11">
      <c r="A127" s="84" t="s">
        <v>58</v>
      </c>
      <c r="B127" s="73">
        <v>34.200000000000003</v>
      </c>
      <c r="C127" s="15">
        <f t="shared" si="18"/>
        <v>3.9914056670159996</v>
      </c>
      <c r="D127" s="60">
        <f t="shared" si="16"/>
        <v>3.9914056670159996</v>
      </c>
      <c r="E127" s="15">
        <v>4.0144032000000003</v>
      </c>
      <c r="F127" s="33">
        <f t="shared" ref="F127" si="21">100*C127/E127</f>
        <v>99.427124485552397</v>
      </c>
      <c r="H127" s="34" t="s">
        <v>20</v>
      </c>
      <c r="I127" s="34">
        <v>0.02</v>
      </c>
      <c r="J127" s="34">
        <v>1</v>
      </c>
      <c r="K127" s="72">
        <v>43361</v>
      </c>
    </row>
    <row r="128" spans="1:11">
      <c r="A128" s="84" t="s">
        <v>59</v>
      </c>
      <c r="B128" s="73">
        <v>-0.18</v>
      </c>
      <c r="C128" s="15">
        <f t="shared" si="18"/>
        <v>-9.6004562114399977E-3</v>
      </c>
      <c r="D128" s="60">
        <f t="shared" si="16"/>
        <v>-9.6004562114399977E-3</v>
      </c>
      <c r="H128" s="34" t="s">
        <v>20</v>
      </c>
      <c r="I128" s="34">
        <v>0.02</v>
      </c>
      <c r="J128" s="34">
        <v>1</v>
      </c>
      <c r="K128" s="72">
        <v>43361</v>
      </c>
    </row>
    <row r="129" spans="1:11">
      <c r="A129" s="84">
        <v>51</v>
      </c>
      <c r="B129" s="73">
        <v>0.14299999999999999</v>
      </c>
      <c r="C129" s="15">
        <f t="shared" si="18"/>
        <v>2.86938976158106E-2</v>
      </c>
      <c r="D129" s="60">
        <f t="shared" ref="D129:D170" si="22">J129*C129</f>
        <v>2.86938976158106E-2</v>
      </c>
      <c r="H129" s="34" t="s">
        <v>20</v>
      </c>
      <c r="I129" s="34">
        <v>0.02</v>
      </c>
      <c r="J129" s="34">
        <v>1</v>
      </c>
      <c r="K129" s="72">
        <v>43361</v>
      </c>
    </row>
    <row r="130" spans="1:11">
      <c r="A130" s="84">
        <v>52</v>
      </c>
      <c r="B130" s="73">
        <v>0.28599999999999998</v>
      </c>
      <c r="C130" s="15">
        <f t="shared" si="18"/>
        <v>4.5643474463242399E-2</v>
      </c>
      <c r="D130" s="60">
        <f t="shared" si="22"/>
        <v>4.5643474463242399E-2</v>
      </c>
      <c r="H130" s="34" t="s">
        <v>20</v>
      </c>
      <c r="I130" s="34">
        <v>0.02</v>
      </c>
      <c r="J130" s="34">
        <v>1</v>
      </c>
      <c r="K130" s="72">
        <v>43361</v>
      </c>
    </row>
    <row r="131" spans="1:11">
      <c r="A131" s="84">
        <v>53</v>
      </c>
      <c r="B131" s="73">
        <v>0.29799999999999999</v>
      </c>
      <c r="C131" s="15">
        <f t="shared" si="18"/>
        <v>4.7065697386397598E-2</v>
      </c>
      <c r="D131" s="60">
        <f t="shared" si="22"/>
        <v>4.7065697386397598E-2</v>
      </c>
      <c r="H131" s="34" t="s">
        <v>20</v>
      </c>
      <c r="I131" s="34">
        <v>0.02</v>
      </c>
      <c r="J131" s="34">
        <v>1</v>
      </c>
      <c r="K131" s="72">
        <v>43361</v>
      </c>
    </row>
    <row r="132" spans="1:11">
      <c r="A132" s="84">
        <v>54</v>
      </c>
      <c r="B132" s="73">
        <v>0.38100000000000001</v>
      </c>
      <c r="C132" s="15">
        <f t="shared" si="18"/>
        <v>5.6902233996023399E-2</v>
      </c>
      <c r="D132" s="60">
        <f t="shared" si="22"/>
        <v>5.6902233996023399E-2</v>
      </c>
      <c r="H132" s="34" t="s">
        <v>20</v>
      </c>
      <c r="I132" s="34">
        <v>0.02</v>
      </c>
      <c r="J132" s="34">
        <v>1</v>
      </c>
      <c r="K132" s="72">
        <v>43361</v>
      </c>
    </row>
    <row r="133" spans="1:11">
      <c r="A133" s="84">
        <v>55</v>
      </c>
      <c r="B133" s="73">
        <v>0.184</v>
      </c>
      <c r="C133" s="15">
        <f t="shared" si="18"/>
        <v>3.3553834487206405E-2</v>
      </c>
      <c r="D133" s="60">
        <f t="shared" si="22"/>
        <v>3.3553834487206405E-2</v>
      </c>
      <c r="H133" s="34" t="s">
        <v>20</v>
      </c>
      <c r="I133" s="34">
        <v>0.02</v>
      </c>
      <c r="J133" s="34">
        <v>1</v>
      </c>
      <c r="K133" s="72">
        <v>43361</v>
      </c>
    </row>
    <row r="134" spans="1:11">
      <c r="A134" s="84">
        <v>56</v>
      </c>
      <c r="B134" s="73">
        <v>0.183</v>
      </c>
      <c r="C134" s="15">
        <f t="shared" si="18"/>
        <v>3.3435302004786602E-2</v>
      </c>
      <c r="D134" s="60">
        <f t="shared" si="22"/>
        <v>3.3435302004786602E-2</v>
      </c>
      <c r="H134" s="34" t="s">
        <v>20</v>
      </c>
      <c r="I134" s="34">
        <v>0.02</v>
      </c>
      <c r="J134" s="34">
        <v>1</v>
      </c>
      <c r="K134" s="72">
        <v>43361</v>
      </c>
    </row>
    <row r="135" spans="1:11">
      <c r="A135" s="84">
        <v>57</v>
      </c>
      <c r="B135" s="73">
        <v>0.17799999999999999</v>
      </c>
      <c r="C135" s="15">
        <f t="shared" si="18"/>
        <v>3.2842637670269598E-2</v>
      </c>
      <c r="D135" s="60">
        <f t="shared" si="22"/>
        <v>3.2842637670269598E-2</v>
      </c>
      <c r="H135" s="34" t="s">
        <v>20</v>
      </c>
      <c r="I135" s="34">
        <v>0.02</v>
      </c>
      <c r="J135" s="34">
        <v>1</v>
      </c>
      <c r="K135" s="72">
        <v>43361</v>
      </c>
    </row>
    <row r="136" spans="1:11">
      <c r="A136" s="84">
        <v>58</v>
      </c>
      <c r="B136" s="73">
        <v>0.25900000000000001</v>
      </c>
      <c r="C136" s="15">
        <f t="shared" si="18"/>
        <v>4.2443405409271398E-2</v>
      </c>
      <c r="D136" s="60">
        <f t="shared" si="22"/>
        <v>4.2443405409271398E-2</v>
      </c>
      <c r="H136" s="34" t="s">
        <v>20</v>
      </c>
      <c r="I136" s="34">
        <v>0.02</v>
      </c>
      <c r="J136" s="34">
        <v>1</v>
      </c>
      <c r="K136" s="72">
        <v>43361</v>
      </c>
    </row>
    <row r="137" spans="1:11">
      <c r="A137" s="84">
        <v>59</v>
      </c>
      <c r="B137" s="73">
        <v>0.14199999999999999</v>
      </c>
      <c r="C137" s="15">
        <f t="shared" si="18"/>
        <v>2.8575359878781598E-2</v>
      </c>
      <c r="D137" s="60">
        <f t="shared" si="22"/>
        <v>2.8575359878781598E-2</v>
      </c>
      <c r="H137" s="34" t="s">
        <v>20</v>
      </c>
      <c r="I137" s="34">
        <v>0.02</v>
      </c>
      <c r="J137" s="34">
        <v>1</v>
      </c>
      <c r="K137" s="72">
        <v>43361</v>
      </c>
    </row>
    <row r="138" spans="1:11">
      <c r="A138" s="84">
        <v>60</v>
      </c>
      <c r="B138" s="73">
        <v>7.9000000000000001E-2</v>
      </c>
      <c r="C138" s="15">
        <f t="shared" si="18"/>
        <v>2.1107224072975401E-2</v>
      </c>
      <c r="D138" s="60">
        <f t="shared" si="22"/>
        <v>2.1107224072975401E-2</v>
      </c>
      <c r="H138" s="34" t="s">
        <v>20</v>
      </c>
      <c r="I138" s="34">
        <v>0.02</v>
      </c>
      <c r="J138" s="34">
        <v>1</v>
      </c>
      <c r="K138" s="72">
        <v>43361</v>
      </c>
    </row>
    <row r="139" spans="1:11">
      <c r="A139" s="84" t="s">
        <v>60</v>
      </c>
      <c r="B139" s="73">
        <v>34</v>
      </c>
      <c r="C139" s="15">
        <f t="shared" si="18"/>
        <v>3.9685685263999995</v>
      </c>
      <c r="D139" s="60">
        <f t="shared" si="22"/>
        <v>3.9685685263999995</v>
      </c>
      <c r="E139" s="15">
        <v>4.0144032000000003</v>
      </c>
      <c r="F139" s="33">
        <f t="shared" ref="F139" si="23">100*C139/E139</f>
        <v>98.858244393587555</v>
      </c>
      <c r="H139" s="34" t="s">
        <v>20</v>
      </c>
      <c r="I139" s="34">
        <v>0.02</v>
      </c>
      <c r="J139" s="34">
        <v>1</v>
      </c>
      <c r="K139" s="72">
        <v>43361</v>
      </c>
    </row>
    <row r="140" spans="1:11">
      <c r="A140" s="84" t="s">
        <v>61</v>
      </c>
      <c r="B140" s="73">
        <v>-0.216</v>
      </c>
      <c r="C140" s="15">
        <f t="shared" si="18"/>
        <v>-1.3869385744473595E-2</v>
      </c>
      <c r="D140" s="60">
        <f t="shared" si="22"/>
        <v>-1.3869385744473595E-2</v>
      </c>
      <c r="H140" s="34" t="s">
        <v>20</v>
      </c>
      <c r="I140" s="34">
        <v>0.02</v>
      </c>
      <c r="J140" s="34">
        <v>1</v>
      </c>
      <c r="K140" s="72">
        <v>43361</v>
      </c>
    </row>
    <row r="141" spans="1:11">
      <c r="A141" s="84" t="s">
        <v>100</v>
      </c>
      <c r="B141" s="73">
        <v>0.192</v>
      </c>
      <c r="C141" s="15">
        <f t="shared" si="18"/>
        <v>3.4502089732761601E-2</v>
      </c>
      <c r="D141" s="60">
        <f t="shared" si="22"/>
        <v>3.4502089732761601E-2</v>
      </c>
      <c r="H141" s="34" t="s">
        <v>20</v>
      </c>
      <c r="I141" s="34">
        <v>0.02</v>
      </c>
      <c r="J141" s="34">
        <v>1</v>
      </c>
      <c r="K141" s="72">
        <v>43361</v>
      </c>
    </row>
    <row r="142" spans="1:11">
      <c r="A142" s="84">
        <v>62</v>
      </c>
      <c r="B142" s="73">
        <v>0.16</v>
      </c>
      <c r="C142" s="15">
        <f t="shared" si="18"/>
        <v>3.070901953664E-2</v>
      </c>
      <c r="D142" s="60">
        <f t="shared" si="22"/>
        <v>3.070901953664E-2</v>
      </c>
      <c r="H142" s="34" t="s">
        <v>20</v>
      </c>
      <c r="I142" s="34">
        <v>0.02</v>
      </c>
      <c r="J142" s="34">
        <v>1</v>
      </c>
      <c r="K142" s="72">
        <v>43361</v>
      </c>
    </row>
    <row r="143" spans="1:11">
      <c r="A143" s="84">
        <v>63</v>
      </c>
      <c r="B143" s="73">
        <v>0.19400000000000001</v>
      </c>
      <c r="C143" s="15">
        <f t="shared" si="18"/>
        <v>3.4739152262538403E-2</v>
      </c>
      <c r="D143" s="60">
        <f t="shared" si="22"/>
        <v>3.4739152262538403E-2</v>
      </c>
      <c r="H143" s="34" t="s">
        <v>20</v>
      </c>
      <c r="I143" s="34">
        <v>0.02</v>
      </c>
      <c r="J143" s="34">
        <v>1</v>
      </c>
      <c r="K143" s="72">
        <v>43361</v>
      </c>
    </row>
    <row r="144" spans="1:11">
      <c r="A144" s="84">
        <v>64</v>
      </c>
      <c r="B144" s="73">
        <v>7.1599999999999997E-2</v>
      </c>
      <c r="C144" s="15">
        <f t="shared" si="18"/>
        <v>2.0229981086959264E-2</v>
      </c>
      <c r="D144" s="60">
        <f t="shared" si="22"/>
        <v>2.0229981086959264E-2</v>
      </c>
      <c r="H144" s="34" t="s">
        <v>20</v>
      </c>
      <c r="I144" s="34">
        <v>0.02</v>
      </c>
      <c r="J144" s="34">
        <v>1</v>
      </c>
      <c r="K144" s="72">
        <v>43361</v>
      </c>
    </row>
    <row r="145" spans="1:11">
      <c r="A145" s="84">
        <v>65</v>
      </c>
      <c r="B145" s="73">
        <v>7.5899999999999995E-2</v>
      </c>
      <c r="C145" s="15">
        <f t="shared" si="18"/>
        <v>2.0739731243838714E-2</v>
      </c>
      <c r="D145" s="60">
        <f t="shared" si="22"/>
        <v>2.0739731243838714E-2</v>
      </c>
      <c r="H145" s="34" t="s">
        <v>20</v>
      </c>
      <c r="I145" s="34">
        <v>0.02</v>
      </c>
      <c r="J145" s="34">
        <v>1</v>
      </c>
      <c r="K145" s="72">
        <v>43361</v>
      </c>
    </row>
    <row r="146" spans="1:11">
      <c r="A146" s="84">
        <v>66</v>
      </c>
      <c r="B146" s="73">
        <v>0.104</v>
      </c>
      <c r="C146" s="15">
        <f t="shared" si="18"/>
        <v>2.40708309042304E-2</v>
      </c>
      <c r="D146" s="60">
        <f t="shared" si="22"/>
        <v>2.40708309042304E-2</v>
      </c>
      <c r="H146" s="34" t="s">
        <v>20</v>
      </c>
      <c r="I146" s="34">
        <v>0.02</v>
      </c>
      <c r="J146" s="34">
        <v>1</v>
      </c>
      <c r="K146" s="72">
        <v>43361</v>
      </c>
    </row>
    <row r="147" spans="1:11">
      <c r="A147" s="84">
        <v>67</v>
      </c>
      <c r="B147" s="73">
        <v>0.14000000000000001</v>
      </c>
      <c r="C147" s="15">
        <f t="shared" si="18"/>
        <v>2.8338284020239999E-2</v>
      </c>
      <c r="D147" s="60">
        <f t="shared" si="22"/>
        <v>2.8338284020239999E-2</v>
      </c>
      <c r="H147" s="34" t="s">
        <v>20</v>
      </c>
      <c r="I147" s="34">
        <v>0.02</v>
      </c>
      <c r="J147" s="34">
        <v>1</v>
      </c>
      <c r="K147" s="72">
        <v>43361</v>
      </c>
    </row>
    <row r="148" spans="1:11">
      <c r="A148" s="84">
        <v>68</v>
      </c>
      <c r="B148" s="73">
        <v>8.1699999999999995E-2</v>
      </c>
      <c r="C148" s="15">
        <f t="shared" si="18"/>
        <v>2.1427297469043864E-2</v>
      </c>
      <c r="D148" s="60">
        <f t="shared" si="22"/>
        <v>2.1427297469043864E-2</v>
      </c>
      <c r="H148" s="34" t="s">
        <v>20</v>
      </c>
      <c r="I148" s="34">
        <v>0.02</v>
      </c>
      <c r="J148" s="34">
        <v>1</v>
      </c>
      <c r="K148" s="72">
        <v>43361</v>
      </c>
    </row>
    <row r="149" spans="1:11">
      <c r="A149" s="84">
        <v>69</v>
      </c>
      <c r="B149" s="73">
        <v>0.154</v>
      </c>
      <c r="C149" s="15">
        <f t="shared" si="18"/>
        <v>2.9997804264490401E-2</v>
      </c>
      <c r="D149" s="60">
        <f t="shared" si="22"/>
        <v>2.9997804264490401E-2</v>
      </c>
      <c r="H149" s="34" t="s">
        <v>20</v>
      </c>
      <c r="I149" s="34">
        <v>0.02</v>
      </c>
      <c r="J149" s="34">
        <v>1</v>
      </c>
      <c r="K149" s="72">
        <v>43361</v>
      </c>
    </row>
    <row r="150" spans="1:11">
      <c r="A150" s="84">
        <v>70</v>
      </c>
      <c r="B150" s="73">
        <v>0.23100000000000001</v>
      </c>
      <c r="C150" s="15">
        <f t="shared" si="18"/>
        <v>3.9124716595103401E-2</v>
      </c>
      <c r="D150" s="60">
        <f t="shared" si="22"/>
        <v>3.9124716595103401E-2</v>
      </c>
      <c r="H150" s="34" t="s">
        <v>20</v>
      </c>
      <c r="I150" s="34">
        <v>0.02</v>
      </c>
      <c r="J150" s="34">
        <v>1</v>
      </c>
      <c r="K150" s="72">
        <v>43361</v>
      </c>
    </row>
    <row r="151" spans="1:11">
      <c r="A151" s="84" t="s">
        <v>62</v>
      </c>
      <c r="B151" s="73">
        <v>34.299999999999997</v>
      </c>
      <c r="C151" s="15">
        <f t="shared" si="18"/>
        <v>4.0028223149059992</v>
      </c>
      <c r="D151" s="60">
        <f t="shared" ref="D151:D154" si="24">J151*C151</f>
        <v>4.0028223149059992</v>
      </c>
      <c r="E151" s="15">
        <v>4.0144032000000003</v>
      </c>
      <c r="F151" s="33">
        <f t="shared" ref="F151" si="25">100*C151/E151</f>
        <v>99.711516643519985</v>
      </c>
      <c r="H151" s="34" t="s">
        <v>20</v>
      </c>
      <c r="I151" s="34">
        <v>0.02</v>
      </c>
      <c r="J151" s="34">
        <v>1</v>
      </c>
      <c r="K151" s="72">
        <v>43361</v>
      </c>
    </row>
    <row r="152" spans="1:11">
      <c r="A152" s="84" t="s">
        <v>63</v>
      </c>
      <c r="B152" s="73">
        <v>-0.23799999999999999</v>
      </c>
      <c r="C152" s="15">
        <f t="shared" si="18"/>
        <v>-1.6478257781506397E-2</v>
      </c>
      <c r="D152" s="60">
        <f t="shared" ref="D152:D153" si="26">J152*C152</f>
        <v>-1.6478257781506397E-2</v>
      </c>
      <c r="E152" s="15"/>
      <c r="F152" s="33"/>
      <c r="H152" s="34" t="s">
        <v>20</v>
      </c>
      <c r="I152" s="34">
        <v>0.02</v>
      </c>
      <c r="J152" s="34">
        <v>1</v>
      </c>
      <c r="K152" s="72">
        <v>43361</v>
      </c>
    </row>
    <row r="153" spans="1:11">
      <c r="A153" s="84">
        <v>71</v>
      </c>
      <c r="B153" s="73">
        <v>0.23799999999999999</v>
      </c>
      <c r="C153" s="15">
        <f t="shared" si="18"/>
        <v>3.99543982184936E-2</v>
      </c>
      <c r="D153" s="60">
        <f t="shared" si="26"/>
        <v>3.99543982184936E-2</v>
      </c>
      <c r="E153" s="15"/>
      <c r="F153" s="33"/>
      <c r="H153" s="34" t="s">
        <v>20</v>
      </c>
      <c r="I153" s="34">
        <v>0.02</v>
      </c>
      <c r="J153" s="34">
        <v>1</v>
      </c>
      <c r="K153" s="72">
        <v>43361</v>
      </c>
    </row>
    <row r="154" spans="1:11">
      <c r="A154" s="84">
        <v>72</v>
      </c>
      <c r="B154" s="73">
        <v>0.108</v>
      </c>
      <c r="C154" s="15">
        <f t="shared" si="18"/>
        <v>2.4545000563881599E-2</v>
      </c>
      <c r="D154" s="60">
        <f t="shared" si="24"/>
        <v>2.4545000563881599E-2</v>
      </c>
      <c r="E154" s="15"/>
      <c r="F154" s="33"/>
      <c r="H154" s="34" t="s">
        <v>20</v>
      </c>
      <c r="I154" s="34">
        <v>0.02</v>
      </c>
      <c r="J154" s="34">
        <v>1</v>
      </c>
      <c r="K154" s="72">
        <v>43361</v>
      </c>
    </row>
    <row r="155" spans="1:11">
      <c r="A155" s="84">
        <v>73</v>
      </c>
      <c r="B155" s="73">
        <v>2.7699999999999999E-2</v>
      </c>
      <c r="C155" s="15">
        <f t="shared" si="18"/>
        <v>1.5025652031596427E-2</v>
      </c>
      <c r="D155" s="60">
        <f t="shared" si="22"/>
        <v>1.5025652031596427E-2</v>
      </c>
      <c r="E155" s="15"/>
      <c r="F155" s="33"/>
      <c r="H155" s="34" t="s">
        <v>20</v>
      </c>
      <c r="I155" s="34">
        <v>0.02</v>
      </c>
      <c r="J155" s="34">
        <v>1</v>
      </c>
      <c r="K155" s="72">
        <v>43361</v>
      </c>
    </row>
    <row r="156" spans="1:11">
      <c r="A156" s="84">
        <v>74</v>
      </c>
      <c r="B156" s="73">
        <v>0.16700000000000001</v>
      </c>
      <c r="C156" s="15">
        <f t="shared" si="18"/>
        <v>3.1538764856146595E-2</v>
      </c>
      <c r="D156" s="60">
        <f t="shared" si="22"/>
        <v>3.1538764856146595E-2</v>
      </c>
      <c r="H156" s="34" t="s">
        <v>20</v>
      </c>
      <c r="I156" s="34">
        <v>0.02</v>
      </c>
      <c r="J156" s="34">
        <v>1</v>
      </c>
      <c r="K156" s="72">
        <v>43361</v>
      </c>
    </row>
    <row r="157" spans="1:11">
      <c r="A157" s="84">
        <v>75</v>
      </c>
      <c r="B157" s="73">
        <v>0.108</v>
      </c>
      <c r="C157" s="15">
        <f t="shared" si="18"/>
        <v>2.4545000563881599E-2</v>
      </c>
      <c r="D157" s="60">
        <f t="shared" si="22"/>
        <v>2.4545000563881599E-2</v>
      </c>
      <c r="H157" s="34" t="s">
        <v>20</v>
      </c>
      <c r="I157" s="34">
        <v>0.02</v>
      </c>
      <c r="J157" s="34">
        <v>1</v>
      </c>
      <c r="K157" s="72">
        <v>43361</v>
      </c>
    </row>
    <row r="158" spans="1:11">
      <c r="A158" s="84">
        <v>76</v>
      </c>
      <c r="B158" s="73">
        <v>9.8699999999999996E-2</v>
      </c>
      <c r="C158" s="15">
        <f t="shared" si="18"/>
        <v>2.3442552946659784E-2</v>
      </c>
      <c r="D158" s="60">
        <f t="shared" si="22"/>
        <v>2.3442552946659784E-2</v>
      </c>
      <c r="H158" s="34" t="s">
        <v>20</v>
      </c>
      <c r="I158" s="34">
        <v>0.02</v>
      </c>
      <c r="J158" s="34">
        <v>1</v>
      </c>
      <c r="K158" s="72">
        <v>43361</v>
      </c>
    </row>
    <row r="159" spans="1:11">
      <c r="A159" s="84">
        <v>77</v>
      </c>
      <c r="B159" s="73">
        <v>0.27200000000000002</v>
      </c>
      <c r="C159" s="15">
        <f t="shared" si="18"/>
        <v>4.3984191060889605E-2</v>
      </c>
      <c r="D159" s="60">
        <f t="shared" si="22"/>
        <v>4.3984191060889605E-2</v>
      </c>
      <c r="H159" s="34" t="s">
        <v>20</v>
      </c>
      <c r="I159" s="34">
        <v>0.02</v>
      </c>
      <c r="J159" s="34">
        <v>1</v>
      </c>
      <c r="K159" s="72">
        <v>43361</v>
      </c>
    </row>
    <row r="160" spans="1:11">
      <c r="A160" s="84">
        <v>78</v>
      </c>
      <c r="B160" s="73">
        <v>0.19</v>
      </c>
      <c r="C160" s="15">
        <f t="shared" ref="C160:C170" si="27">B160^2*-0.0000640806+B160*0.118556+0.0117417</f>
        <v>3.4265026690339997E-2</v>
      </c>
      <c r="D160" s="60">
        <f t="shared" si="22"/>
        <v>3.4265026690339997E-2</v>
      </c>
      <c r="H160" s="34" t="s">
        <v>20</v>
      </c>
      <c r="I160" s="34">
        <v>0.02</v>
      </c>
      <c r="J160" s="34">
        <v>1</v>
      </c>
      <c r="K160" s="72">
        <v>43361</v>
      </c>
    </row>
    <row r="161" spans="1:11">
      <c r="A161" s="84" t="s">
        <v>64</v>
      </c>
      <c r="B161" s="73">
        <v>33.5</v>
      </c>
      <c r="C161" s="15">
        <f t="shared" si="27"/>
        <v>3.9114532466499998</v>
      </c>
      <c r="D161" s="60">
        <f t="shared" si="22"/>
        <v>3.9114532466499998</v>
      </c>
      <c r="E161" s="15">
        <v>4.0144032000000003</v>
      </c>
      <c r="F161" s="33">
        <f t="shared" ref="F161" si="28">100*C161/E161</f>
        <v>97.435485470168999</v>
      </c>
      <c r="H161" s="34" t="s">
        <v>20</v>
      </c>
      <c r="I161" s="34">
        <v>0.02</v>
      </c>
      <c r="J161" s="34">
        <v>1</v>
      </c>
      <c r="K161" s="72">
        <v>43361</v>
      </c>
    </row>
    <row r="162" spans="1:11">
      <c r="A162" s="84" t="s">
        <v>65</v>
      </c>
      <c r="B162" s="73">
        <v>-0.873</v>
      </c>
      <c r="C162" s="15">
        <f t="shared" si="27"/>
        <v>-9.1806525683597401E-2</v>
      </c>
      <c r="D162" s="60">
        <f t="shared" si="22"/>
        <v>-9.1806525683597401E-2</v>
      </c>
      <c r="H162" s="34" t="s">
        <v>20</v>
      </c>
      <c r="I162" s="34">
        <v>0.02</v>
      </c>
      <c r="J162" s="34">
        <v>1</v>
      </c>
      <c r="K162" s="72">
        <v>43361</v>
      </c>
    </row>
    <row r="163" spans="1:11">
      <c r="A163" s="84" t="s">
        <v>34</v>
      </c>
      <c r="B163" s="73">
        <v>85.2</v>
      </c>
      <c r="C163" s="15">
        <f t="shared" si="27"/>
        <v>9.6475492613759997</v>
      </c>
      <c r="D163" s="60">
        <f t="shared" si="22"/>
        <v>9.6475492613759997</v>
      </c>
      <c r="E163" s="15">
        <v>10.036008000000001</v>
      </c>
      <c r="F163" s="33">
        <f>100*C163/E163</f>
        <v>96.129350050099603</v>
      </c>
      <c r="H163" s="34" t="s">
        <v>20</v>
      </c>
      <c r="I163" s="34">
        <v>0.02</v>
      </c>
      <c r="J163" s="34">
        <v>1</v>
      </c>
      <c r="K163" s="72">
        <v>43361</v>
      </c>
    </row>
    <row r="164" spans="1:11">
      <c r="A164" s="84" t="s">
        <v>35</v>
      </c>
      <c r="B164" s="73">
        <v>33.6</v>
      </c>
      <c r="C164" s="15">
        <f t="shared" si="27"/>
        <v>3.9228788658239999</v>
      </c>
      <c r="D164" s="60">
        <f t="shared" si="22"/>
        <v>3.9228788658239999</v>
      </c>
      <c r="E164" s="15">
        <v>4.0144032000000003</v>
      </c>
      <c r="F164" s="33">
        <f t="shared" ref="F164:F169" si="29">100*C164/E164</f>
        <v>97.720101105539172</v>
      </c>
      <c r="H164" s="34" t="s">
        <v>20</v>
      </c>
      <c r="I164" s="34">
        <v>0.02</v>
      </c>
      <c r="J164" s="34">
        <v>1</v>
      </c>
      <c r="K164" s="72">
        <v>43361</v>
      </c>
    </row>
    <row r="165" spans="1:11">
      <c r="A165" s="84" t="s">
        <v>36</v>
      </c>
      <c r="B165" s="73">
        <v>16.600000000000001</v>
      </c>
      <c r="C165" s="15">
        <f t="shared" si="27"/>
        <v>1.9621132498640002</v>
      </c>
      <c r="D165" s="60">
        <f t="shared" si="22"/>
        <v>1.9621132498640002</v>
      </c>
      <c r="E165" s="15">
        <v>2.0072016000000001</v>
      </c>
      <c r="F165" s="33">
        <f t="shared" si="29"/>
        <v>97.753671074395328</v>
      </c>
      <c r="H165" s="34" t="s">
        <v>20</v>
      </c>
      <c r="I165" s="34">
        <v>0.02</v>
      </c>
      <c r="J165" s="34">
        <v>1</v>
      </c>
      <c r="K165" s="72">
        <v>43361</v>
      </c>
    </row>
    <row r="166" spans="1:11">
      <c r="A166" s="84" t="s">
        <v>37</v>
      </c>
      <c r="B166" s="73">
        <v>8.25</v>
      </c>
      <c r="C166" s="15">
        <f t="shared" si="27"/>
        <v>0.98546721416249994</v>
      </c>
      <c r="D166" s="60">
        <f t="shared" si="22"/>
        <v>0.98546721416249994</v>
      </c>
      <c r="E166" s="15">
        <v>1.0036008000000001</v>
      </c>
      <c r="F166" s="33">
        <f t="shared" si="29"/>
        <v>98.193147530621729</v>
      </c>
      <c r="H166" s="34" t="s">
        <v>20</v>
      </c>
      <c r="I166" s="34">
        <v>0.02</v>
      </c>
      <c r="J166" s="34">
        <v>1</v>
      </c>
      <c r="K166" s="72">
        <v>43361</v>
      </c>
    </row>
    <row r="167" spans="1:11">
      <c r="A167" s="84" t="s">
        <v>38</v>
      </c>
      <c r="B167" s="73">
        <v>4.01</v>
      </c>
      <c r="C167" s="15">
        <f t="shared" si="27"/>
        <v>0.48612083754393998</v>
      </c>
      <c r="D167" s="60">
        <f t="shared" si="22"/>
        <v>0.48612083754393998</v>
      </c>
      <c r="E167" s="15">
        <v>0.50180040000000004</v>
      </c>
      <c r="F167" s="33">
        <f t="shared" si="29"/>
        <v>96.875338788877002</v>
      </c>
      <c r="H167" s="34" t="s">
        <v>20</v>
      </c>
      <c r="I167" s="34">
        <v>0.02</v>
      </c>
      <c r="J167" s="34">
        <v>1</v>
      </c>
      <c r="K167" s="72">
        <v>43361</v>
      </c>
    </row>
    <row r="168" spans="1:11">
      <c r="A168" s="84" t="s">
        <v>39</v>
      </c>
      <c r="B168" s="73">
        <v>1.55</v>
      </c>
      <c r="C168" s="15">
        <f t="shared" si="27"/>
        <v>0.19534954635849999</v>
      </c>
      <c r="D168" s="60">
        <f t="shared" si="22"/>
        <v>0.19534954635849999</v>
      </c>
      <c r="E168" s="15">
        <v>0.19736495575221238</v>
      </c>
      <c r="F168" s="33">
        <f t="shared" si="29"/>
        <v>98.978841311502791</v>
      </c>
      <c r="H168" s="34" t="s">
        <v>20</v>
      </c>
      <c r="I168" s="34">
        <v>0.02</v>
      </c>
      <c r="J168" s="34">
        <v>1</v>
      </c>
      <c r="K168" s="72">
        <v>43361</v>
      </c>
    </row>
    <row r="169" spans="1:11">
      <c r="A169" s="84" t="s">
        <v>40</v>
      </c>
      <c r="B169" s="73">
        <v>0.77800000000000002</v>
      </c>
      <c r="C169" s="15">
        <f t="shared" si="27"/>
        <v>0.1039394810381096</v>
      </c>
      <c r="D169" s="60">
        <f t="shared" si="22"/>
        <v>0.1039394810381096</v>
      </c>
      <c r="E169" s="15">
        <v>0.10036008</v>
      </c>
      <c r="F169" s="33">
        <f t="shared" si="29"/>
        <v>103.56655857399635</v>
      </c>
      <c r="H169" s="34" t="s">
        <v>20</v>
      </c>
      <c r="I169" s="34">
        <v>0.02</v>
      </c>
      <c r="J169" s="34">
        <v>1</v>
      </c>
      <c r="K169" s="72">
        <v>43361</v>
      </c>
    </row>
    <row r="170" spans="1:11" s="91" customFormat="1">
      <c r="A170" s="120" t="s">
        <v>41</v>
      </c>
      <c r="B170" s="118">
        <v>-0.107</v>
      </c>
      <c r="C170" s="65">
        <f t="shared" si="27"/>
        <v>-9.4452565878939965E-4</v>
      </c>
      <c r="D170" s="68">
        <f t="shared" si="22"/>
        <v>-9.4452565878939965E-4</v>
      </c>
      <c r="E170" s="65">
        <v>0</v>
      </c>
      <c r="F170" s="66"/>
      <c r="G170" s="67"/>
      <c r="H170" s="69" t="s">
        <v>20</v>
      </c>
      <c r="I170" s="69">
        <v>0.02</v>
      </c>
      <c r="J170" s="69">
        <v>1</v>
      </c>
      <c r="K170" s="119">
        <v>43361</v>
      </c>
    </row>
    <row r="171" spans="1:11">
      <c r="A171" s="84"/>
      <c r="B171" s="73"/>
      <c r="D171" s="60"/>
      <c r="H171" s="34"/>
      <c r="I171" s="34"/>
      <c r="J171" s="34"/>
      <c r="K171" s="72"/>
    </row>
    <row r="172" spans="1:11">
      <c r="A172" s="84"/>
      <c r="B172" s="73"/>
      <c r="D172" s="60"/>
      <c r="H172" s="34"/>
      <c r="I172" s="34"/>
      <c r="J172" s="34"/>
      <c r="K172" s="72"/>
    </row>
    <row r="173" spans="1:11">
      <c r="A173" s="84"/>
      <c r="B173" s="73"/>
      <c r="D173" s="60"/>
      <c r="H173" s="34"/>
      <c r="I173" s="34"/>
      <c r="J173" s="34"/>
      <c r="K173" s="72"/>
    </row>
    <row r="174" spans="1:11">
      <c r="A174" s="84"/>
      <c r="B174" s="73"/>
      <c r="D174" s="60"/>
      <c r="H174" s="34"/>
      <c r="I174" s="34"/>
      <c r="J174" s="34"/>
      <c r="K174" s="72"/>
    </row>
    <row r="175" spans="1:11">
      <c r="A175" s="84"/>
      <c r="B175" s="73"/>
      <c r="D175" s="60"/>
      <c r="H175" s="34"/>
      <c r="I175" s="34"/>
      <c r="J175" s="34"/>
      <c r="K175" s="72"/>
    </row>
    <row r="176" spans="1:11">
      <c r="A176" s="84"/>
      <c r="B176" s="73"/>
      <c r="D176" s="60"/>
      <c r="H176" s="34"/>
      <c r="I176" s="34"/>
      <c r="J176" s="34"/>
      <c r="K176" s="72"/>
    </row>
    <row r="177" spans="1:11">
      <c r="A177" s="84"/>
      <c r="B177" s="73"/>
      <c r="D177" s="60"/>
      <c r="H177" s="34"/>
      <c r="I177" s="34"/>
      <c r="J177" s="34"/>
      <c r="K177" s="72"/>
    </row>
    <row r="178" spans="1:11">
      <c r="A178" s="84"/>
      <c r="B178" s="73"/>
      <c r="D178" s="60"/>
      <c r="E178" s="15"/>
      <c r="F178" s="33"/>
      <c r="H178" s="34"/>
      <c r="I178" s="34"/>
      <c r="J178" s="34"/>
      <c r="K178" s="72"/>
    </row>
    <row r="179" spans="1:11">
      <c r="A179" s="84"/>
      <c r="B179" s="73"/>
      <c r="D179" s="60"/>
      <c r="H179" s="34"/>
      <c r="I179" s="34"/>
      <c r="J179" s="34"/>
      <c r="K179" s="72"/>
    </row>
    <row r="180" spans="1:11">
      <c r="A180" s="84"/>
      <c r="B180" s="73"/>
      <c r="D180" s="60"/>
      <c r="E180" s="15"/>
      <c r="F180" s="33"/>
      <c r="H180" s="34"/>
      <c r="I180" s="34"/>
      <c r="J180" s="34"/>
      <c r="K180" s="72"/>
    </row>
    <row r="181" spans="1:11">
      <c r="A181" s="84"/>
      <c r="B181" s="73"/>
      <c r="D181" s="60"/>
      <c r="E181" s="15"/>
      <c r="F181" s="33"/>
      <c r="H181" s="34"/>
      <c r="I181" s="34"/>
      <c r="J181" s="34"/>
      <c r="K181" s="72"/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7"/>
  <sheetViews>
    <sheetView zoomScale="130" workbookViewId="0">
      <pane xSplit="1" ySplit="1" topLeftCell="B97" activePane="bottomRight" state="frozen"/>
      <selection pane="topRight" activeCell="B1" sqref="B1"/>
      <selection pane="bottomLeft" activeCell="A2" sqref="A2"/>
      <selection pane="bottomRight" activeCell="L146" sqref="L146"/>
    </sheetView>
  </sheetViews>
  <sheetFormatPr defaultColWidth="9.125" defaultRowHeight="9.6"/>
  <cols>
    <col min="1" max="1" width="16.25" style="75" customWidth="1"/>
    <col min="2" max="3" width="9.125" style="15"/>
    <col min="4" max="5" width="9.125" style="61"/>
    <col min="6" max="6" width="9.125" style="4"/>
    <col min="7" max="7" width="6" style="64" customWidth="1"/>
    <col min="8" max="8" width="6.625" style="4" customWidth="1"/>
    <col min="9" max="9" width="5.75" style="4" customWidth="1"/>
    <col min="10" max="10" width="5.125" style="4" customWidth="1"/>
    <col min="11" max="11" width="8.75" style="36" customWidth="1"/>
    <col min="12" max="12" width="65.25" style="4" customWidth="1"/>
    <col min="13" max="16384" width="9.125" style="4"/>
  </cols>
  <sheetData>
    <row r="1" spans="1:12" s="31" customFormat="1" ht="31.5" customHeight="1" thickBot="1">
      <c r="A1" s="83" t="s">
        <v>0</v>
      </c>
      <c r="B1" s="76" t="s">
        <v>18</v>
      </c>
      <c r="C1" s="76" t="s">
        <v>22</v>
      </c>
      <c r="D1" s="76" t="s">
        <v>23</v>
      </c>
      <c r="E1" s="76" t="s">
        <v>24</v>
      </c>
      <c r="F1" s="77" t="s">
        <v>4</v>
      </c>
      <c r="G1" s="28" t="s">
        <v>1</v>
      </c>
      <c r="H1" s="78" t="s">
        <v>2</v>
      </c>
      <c r="I1" s="78" t="s">
        <v>51</v>
      </c>
      <c r="J1" s="78" t="s">
        <v>21</v>
      </c>
      <c r="K1" s="79" t="s">
        <v>19</v>
      </c>
      <c r="L1" s="80" t="s">
        <v>3</v>
      </c>
    </row>
    <row r="2" spans="1:12" ht="26.25" customHeight="1">
      <c r="A2" s="84" t="s">
        <v>34</v>
      </c>
      <c r="B2" s="73">
        <v>18.7</v>
      </c>
      <c r="C2" s="15">
        <f t="shared" ref="C2:C21" si="0">B2^2*0.00402999+B2*0.976936+0.00392782</f>
        <v>19.681878223100004</v>
      </c>
      <c r="D2" s="74">
        <f t="shared" ref="D2:D53" si="1">C2*J2</f>
        <v>19.681878223100004</v>
      </c>
      <c r="E2" s="15">
        <v>20.009273199999999</v>
      </c>
      <c r="F2" s="33">
        <f>100*C2/E2</f>
        <v>98.363783763520232</v>
      </c>
      <c r="H2" s="34" t="s">
        <v>20</v>
      </c>
      <c r="I2" s="34">
        <v>0.02</v>
      </c>
      <c r="J2" s="34">
        <v>1</v>
      </c>
      <c r="K2" s="72">
        <v>43362</v>
      </c>
      <c r="L2" s="4" t="s">
        <v>111</v>
      </c>
    </row>
    <row r="3" spans="1:12">
      <c r="A3" s="84" t="s">
        <v>35</v>
      </c>
      <c r="B3" s="73">
        <v>9.41</v>
      </c>
      <c r="C3" s="15">
        <f t="shared" si="0"/>
        <v>9.553743537518999</v>
      </c>
      <c r="D3" s="74">
        <f t="shared" si="1"/>
        <v>9.553743537518999</v>
      </c>
      <c r="E3" s="15">
        <v>8.0037092799999989</v>
      </c>
      <c r="F3" s="33">
        <f t="shared" ref="F3:F8" si="2">100*C3/E3</f>
        <v>119.36644877135018</v>
      </c>
      <c r="H3" s="34" t="s">
        <v>20</v>
      </c>
      <c r="I3" s="34">
        <v>0.02</v>
      </c>
      <c r="J3" s="34">
        <v>1</v>
      </c>
      <c r="K3" s="72">
        <v>43362</v>
      </c>
    </row>
    <row r="4" spans="1:12">
      <c r="A4" s="84" t="s">
        <v>36</v>
      </c>
      <c r="B4" s="73">
        <v>2.0099999999999998</v>
      </c>
      <c r="C4" s="15">
        <f t="shared" si="0"/>
        <v>1.9838507425989997</v>
      </c>
      <c r="D4" s="74">
        <f t="shared" si="1"/>
        <v>1.9838507425989997</v>
      </c>
      <c r="E4" s="15">
        <v>2.0009273199999997</v>
      </c>
      <c r="F4" s="33">
        <f t="shared" si="2"/>
        <v>99.146566832772308</v>
      </c>
      <c r="H4" s="34" t="s">
        <v>20</v>
      </c>
      <c r="I4" s="34">
        <v>0.02</v>
      </c>
      <c r="J4" s="34">
        <v>1</v>
      </c>
      <c r="K4" s="72">
        <v>43362</v>
      </c>
    </row>
    <row r="5" spans="1:12">
      <c r="A5" s="84" t="s">
        <v>37</v>
      </c>
      <c r="B5" s="73">
        <v>1.05</v>
      </c>
      <c r="C5" s="15">
        <f t="shared" si="0"/>
        <v>1.0341536839749998</v>
      </c>
      <c r="D5" s="74">
        <f t="shared" si="1"/>
        <v>1.0341536839749998</v>
      </c>
      <c r="E5" s="15">
        <v>1.0004636599999999</v>
      </c>
      <c r="F5" s="33">
        <f t="shared" si="2"/>
        <v>103.36744104978285</v>
      </c>
      <c r="H5" s="34" t="s">
        <v>20</v>
      </c>
      <c r="I5" s="34">
        <v>0.02</v>
      </c>
      <c r="J5" s="34">
        <v>1</v>
      </c>
      <c r="K5" s="72">
        <v>43362</v>
      </c>
    </row>
    <row r="6" spans="1:12" ht="8.25" customHeight="1">
      <c r="A6" s="84" t="s">
        <v>38</v>
      </c>
      <c r="B6" s="73">
        <v>0.53100000000000003</v>
      </c>
      <c r="C6" s="15">
        <f t="shared" si="0"/>
        <v>0.52381713601039004</v>
      </c>
      <c r="D6" s="74">
        <f t="shared" si="1"/>
        <v>0.52381713601039004</v>
      </c>
      <c r="E6" s="15">
        <v>0.50023182999999993</v>
      </c>
      <c r="F6" s="33">
        <f t="shared" si="2"/>
        <v>104.71487510308772</v>
      </c>
      <c r="G6" s="63"/>
      <c r="H6" s="34" t="s">
        <v>20</v>
      </c>
      <c r="I6" s="34">
        <v>0.02</v>
      </c>
      <c r="J6" s="34">
        <v>1</v>
      </c>
      <c r="K6" s="72">
        <v>43362</v>
      </c>
    </row>
    <row r="7" spans="1:12">
      <c r="A7" s="84" t="s">
        <v>39</v>
      </c>
      <c r="B7" s="73">
        <v>0.221</v>
      </c>
      <c r="C7" s="15">
        <f t="shared" si="0"/>
        <v>0.22002750474159</v>
      </c>
      <c r="D7" s="74">
        <f t="shared" ref="D7:D8" si="3">C7*J7</f>
        <v>0.22002750474159</v>
      </c>
      <c r="E7" s="15">
        <v>0.19674801573254669</v>
      </c>
      <c r="F7" s="33">
        <f t="shared" si="2"/>
        <v>111.83213407381386</v>
      </c>
      <c r="H7" s="34" t="s">
        <v>20</v>
      </c>
      <c r="I7" s="34">
        <v>0.02</v>
      </c>
      <c r="J7" s="34">
        <v>1</v>
      </c>
      <c r="K7" s="72">
        <v>43362</v>
      </c>
    </row>
    <row r="8" spans="1:12" ht="8.25" customHeight="1">
      <c r="A8" s="84" t="s">
        <v>40</v>
      </c>
      <c r="B8" s="73">
        <v>0.114</v>
      </c>
      <c r="C8" s="15">
        <f t="shared" si="0"/>
        <v>0.11535089775004</v>
      </c>
      <c r="D8" s="74">
        <f t="shared" si="3"/>
        <v>0.11535089775004</v>
      </c>
      <c r="E8" s="15">
        <v>0.100046366</v>
      </c>
      <c r="F8" s="33">
        <f t="shared" si="2"/>
        <v>115.2974389395013</v>
      </c>
      <c r="H8" s="34" t="s">
        <v>20</v>
      </c>
      <c r="I8" s="34">
        <v>0.02</v>
      </c>
      <c r="J8" s="34">
        <v>1</v>
      </c>
      <c r="K8" s="72">
        <v>43362</v>
      </c>
    </row>
    <row r="9" spans="1:12" s="16" customFormat="1">
      <c r="A9" s="84" t="s">
        <v>41</v>
      </c>
      <c r="B9" s="73">
        <v>-7.8399999999999997E-3</v>
      </c>
      <c r="C9" s="15">
        <f t="shared" si="0"/>
        <v>-3.7311105342466558E-3</v>
      </c>
      <c r="D9" s="82">
        <f t="shared" si="1"/>
        <v>-3.7311105342466558E-3</v>
      </c>
      <c r="E9" s="15">
        <v>0</v>
      </c>
      <c r="F9" s="33"/>
      <c r="G9" s="64"/>
      <c r="H9" s="34" t="s">
        <v>20</v>
      </c>
      <c r="I9" s="34">
        <v>0.02</v>
      </c>
      <c r="J9" s="34">
        <v>1</v>
      </c>
      <c r="K9" s="72">
        <v>43362</v>
      </c>
    </row>
    <row r="10" spans="1:12">
      <c r="A10" s="84" t="s">
        <v>108</v>
      </c>
      <c r="B10" s="73">
        <v>0.36699999999999999</v>
      </c>
      <c r="C10" s="15">
        <f t="shared" si="0"/>
        <v>0.36300612732311005</v>
      </c>
      <c r="D10" s="74">
        <f t="shared" si="1"/>
        <v>0.36300612732311005</v>
      </c>
      <c r="E10" s="32">
        <v>0.36099999999999999</v>
      </c>
      <c r="F10" s="33">
        <f t="shared" ref="F10" si="4">100*C10/E10</f>
        <v>100.55571393991967</v>
      </c>
      <c r="H10" s="34" t="s">
        <v>20</v>
      </c>
      <c r="I10" s="34">
        <v>0.02</v>
      </c>
      <c r="J10" s="34">
        <v>1</v>
      </c>
      <c r="K10" s="72">
        <v>43362</v>
      </c>
    </row>
    <row r="11" spans="1:12">
      <c r="A11" s="84" t="s">
        <v>66</v>
      </c>
      <c r="B11" s="73">
        <v>4.4799999999999996E-3</v>
      </c>
      <c r="C11" s="15">
        <f t="shared" si="0"/>
        <v>8.3045741635112968E-3</v>
      </c>
      <c r="D11" s="74">
        <f t="shared" si="1"/>
        <v>8.3045741635112968E-3</v>
      </c>
      <c r="E11" s="60"/>
      <c r="F11" s="33"/>
      <c r="H11" s="34" t="s">
        <v>20</v>
      </c>
      <c r="I11" s="34">
        <v>0.02</v>
      </c>
      <c r="J11" s="34">
        <v>1</v>
      </c>
      <c r="K11" s="72">
        <v>43362</v>
      </c>
    </row>
    <row r="12" spans="1:12" s="16" customFormat="1">
      <c r="A12" s="99" t="s">
        <v>109</v>
      </c>
      <c r="B12" s="100">
        <v>3.7699999999999997E-2</v>
      </c>
      <c r="C12" s="101">
        <f t="shared" si="0"/>
        <v>4.0764034984487094E-2</v>
      </c>
      <c r="D12" s="123">
        <f t="shared" si="1"/>
        <v>4.0764034984487094E-2</v>
      </c>
      <c r="E12" s="101"/>
      <c r="F12" s="102"/>
      <c r="G12" s="103"/>
      <c r="H12" s="104" t="s">
        <v>20</v>
      </c>
      <c r="I12" s="104">
        <v>0.02</v>
      </c>
      <c r="J12" s="104">
        <v>1</v>
      </c>
      <c r="K12" s="105">
        <v>43362</v>
      </c>
      <c r="L12" s="106" t="s">
        <v>112</v>
      </c>
    </row>
    <row r="13" spans="1:12">
      <c r="A13" s="99">
        <v>2</v>
      </c>
      <c r="B13" s="100">
        <v>4.6899999999999997E-2</v>
      </c>
      <c r="C13" s="101">
        <f t="shared" si="0"/>
        <v>4.9754982806303895E-2</v>
      </c>
      <c r="D13" s="123">
        <f t="shared" si="1"/>
        <v>4.9754982806303895E-2</v>
      </c>
      <c r="E13" s="101"/>
      <c r="F13" s="102"/>
      <c r="G13" s="103"/>
      <c r="H13" s="104" t="s">
        <v>20</v>
      </c>
      <c r="I13" s="104">
        <v>0.02</v>
      </c>
      <c r="J13" s="104">
        <v>1</v>
      </c>
      <c r="K13" s="105">
        <v>43362</v>
      </c>
      <c r="L13" s="106" t="s">
        <v>112</v>
      </c>
    </row>
    <row r="14" spans="1:12">
      <c r="A14" s="99">
        <v>3</v>
      </c>
      <c r="B14" s="100">
        <v>4.7699999999999999E-2</v>
      </c>
      <c r="C14" s="101">
        <f t="shared" si="0"/>
        <v>5.0536836595947099E-2</v>
      </c>
      <c r="D14" s="123">
        <f t="shared" si="1"/>
        <v>5.0536836595947099E-2</v>
      </c>
      <c r="E14" s="101"/>
      <c r="F14" s="102"/>
      <c r="G14" s="103"/>
      <c r="H14" s="104" t="s">
        <v>20</v>
      </c>
      <c r="I14" s="104">
        <v>0.02</v>
      </c>
      <c r="J14" s="104">
        <v>1</v>
      </c>
      <c r="K14" s="105">
        <v>43362</v>
      </c>
      <c r="L14" s="106" t="s">
        <v>112</v>
      </c>
    </row>
    <row r="15" spans="1:12">
      <c r="A15" s="99">
        <v>4</v>
      </c>
      <c r="B15" s="100">
        <v>2.5999999999999999E-2</v>
      </c>
      <c r="C15" s="101">
        <f t="shared" si="0"/>
        <v>2.9330880273239997E-2</v>
      </c>
      <c r="D15" s="123">
        <f t="shared" si="1"/>
        <v>2.9330880273239997E-2</v>
      </c>
      <c r="E15" s="101"/>
      <c r="F15" s="102"/>
      <c r="G15" s="103"/>
      <c r="H15" s="104" t="s">
        <v>20</v>
      </c>
      <c r="I15" s="104">
        <v>0.02</v>
      </c>
      <c r="J15" s="104">
        <v>1</v>
      </c>
      <c r="K15" s="105">
        <v>43362</v>
      </c>
      <c r="L15" s="106" t="s">
        <v>112</v>
      </c>
    </row>
    <row r="16" spans="1:12">
      <c r="A16" s="99">
        <v>5</v>
      </c>
      <c r="B16" s="100">
        <v>3.1099999999999999E-2</v>
      </c>
      <c r="C16" s="101">
        <f t="shared" si="0"/>
        <v>3.4314427446627896E-2</v>
      </c>
      <c r="D16" s="123">
        <f t="shared" si="1"/>
        <v>3.4314427446627896E-2</v>
      </c>
      <c r="E16" s="101"/>
      <c r="F16" s="102"/>
      <c r="G16" s="103"/>
      <c r="H16" s="104" t="s">
        <v>20</v>
      </c>
      <c r="I16" s="104">
        <v>0.02</v>
      </c>
      <c r="J16" s="104">
        <v>1</v>
      </c>
      <c r="K16" s="105">
        <v>43362</v>
      </c>
      <c r="L16" s="106" t="s">
        <v>112</v>
      </c>
    </row>
    <row r="17" spans="1:12">
      <c r="A17" s="99">
        <v>6</v>
      </c>
      <c r="B17" s="100">
        <v>2.9600000000000001E-2</v>
      </c>
      <c r="C17" s="101">
        <f t="shared" si="0"/>
        <v>3.2848656516038403E-2</v>
      </c>
      <c r="D17" s="123">
        <f t="shared" si="1"/>
        <v>3.2848656516038403E-2</v>
      </c>
      <c r="E17" s="101"/>
      <c r="F17" s="102"/>
      <c r="G17" s="103"/>
      <c r="H17" s="104" t="s">
        <v>20</v>
      </c>
      <c r="I17" s="104">
        <v>0.02</v>
      </c>
      <c r="J17" s="104">
        <v>1</v>
      </c>
      <c r="K17" s="105">
        <v>43362</v>
      </c>
      <c r="L17" s="106" t="s">
        <v>112</v>
      </c>
    </row>
    <row r="18" spans="1:12">
      <c r="A18" s="99">
        <v>7</v>
      </c>
      <c r="B18" s="100">
        <v>2.7900000000000001E-2</v>
      </c>
      <c r="C18" s="101">
        <f t="shared" si="0"/>
        <v>3.11874713845159E-2</v>
      </c>
      <c r="D18" s="123">
        <f t="shared" si="1"/>
        <v>3.11874713845159E-2</v>
      </c>
      <c r="E18" s="101"/>
      <c r="F18" s="102"/>
      <c r="G18" s="103"/>
      <c r="H18" s="104" t="s">
        <v>20</v>
      </c>
      <c r="I18" s="104">
        <v>0.02</v>
      </c>
      <c r="J18" s="104">
        <v>1</v>
      </c>
      <c r="K18" s="105">
        <v>43362</v>
      </c>
      <c r="L18" s="106" t="s">
        <v>112</v>
      </c>
    </row>
    <row r="19" spans="1:12">
      <c r="A19" s="99">
        <v>8</v>
      </c>
      <c r="B19" s="100">
        <v>5.1799999999999999E-2</v>
      </c>
      <c r="C19" s="101">
        <f t="shared" si="0"/>
        <v>5.4543918230367597E-2</v>
      </c>
      <c r="D19" s="123">
        <f t="shared" si="1"/>
        <v>5.4543918230367597E-2</v>
      </c>
      <c r="E19" s="101"/>
      <c r="F19" s="102"/>
      <c r="G19" s="103"/>
      <c r="H19" s="104" t="s">
        <v>20</v>
      </c>
      <c r="I19" s="104">
        <v>0.02</v>
      </c>
      <c r="J19" s="104">
        <v>1</v>
      </c>
      <c r="K19" s="105">
        <v>43362</v>
      </c>
      <c r="L19" s="106" t="s">
        <v>112</v>
      </c>
    </row>
    <row r="20" spans="1:12">
      <c r="A20" s="99">
        <v>9</v>
      </c>
      <c r="B20" s="100">
        <v>1.8100000000000002E-2</v>
      </c>
      <c r="C20" s="101">
        <f t="shared" si="0"/>
        <v>2.16116818650239E-2</v>
      </c>
      <c r="D20" s="123">
        <f t="shared" si="1"/>
        <v>2.16116818650239E-2</v>
      </c>
      <c r="E20" s="101"/>
      <c r="F20" s="102"/>
      <c r="G20" s="103"/>
      <c r="H20" s="104" t="s">
        <v>20</v>
      </c>
      <c r="I20" s="104">
        <v>0.02</v>
      </c>
      <c r="J20" s="104">
        <v>1</v>
      </c>
      <c r="K20" s="105">
        <v>43362</v>
      </c>
      <c r="L20" s="106" t="s">
        <v>112</v>
      </c>
    </row>
    <row r="21" spans="1:12" ht="10.5" customHeight="1">
      <c r="A21" s="99">
        <v>10</v>
      </c>
      <c r="B21" s="100">
        <v>1.18E-2</v>
      </c>
      <c r="C21" s="101">
        <f t="shared" si="0"/>
        <v>1.54562259358076E-2</v>
      </c>
      <c r="D21" s="123">
        <f t="shared" ref="D21:D32" si="5">C21*J21</f>
        <v>1.54562259358076E-2</v>
      </c>
      <c r="E21" s="101"/>
      <c r="F21" s="102"/>
      <c r="G21" s="103"/>
      <c r="H21" s="104" t="s">
        <v>20</v>
      </c>
      <c r="I21" s="104">
        <v>0.02</v>
      </c>
      <c r="J21" s="104">
        <v>1</v>
      </c>
      <c r="K21" s="105">
        <v>43362</v>
      </c>
      <c r="L21" s="106" t="s">
        <v>112</v>
      </c>
    </row>
    <row r="22" spans="1:12">
      <c r="A22" s="99" t="s">
        <v>46</v>
      </c>
      <c r="B22" s="100">
        <v>-2.7900000000000001E-2</v>
      </c>
      <c r="C22" s="101">
        <f t="shared" ref="C22:C57" si="6">B22^2*0.00402999+B22*0.976936+0.00392782</f>
        <v>-2.3325557415484102E-2</v>
      </c>
      <c r="D22" s="123">
        <f t="shared" ref="D22:D23" si="7">C22*J22</f>
        <v>-2.3325557415484102E-2</v>
      </c>
      <c r="E22" s="101"/>
      <c r="F22" s="102"/>
      <c r="G22" s="103"/>
      <c r="H22" s="104" t="s">
        <v>20</v>
      </c>
      <c r="I22" s="104">
        <v>0.02</v>
      </c>
      <c r="J22" s="104">
        <v>1</v>
      </c>
      <c r="K22" s="105">
        <v>43362</v>
      </c>
      <c r="L22" s="106" t="s">
        <v>112</v>
      </c>
    </row>
    <row r="23" spans="1:12">
      <c r="A23" s="99" t="s">
        <v>47</v>
      </c>
      <c r="B23" s="100">
        <v>9.6</v>
      </c>
      <c r="C23" s="101">
        <f t="shared" si="6"/>
        <v>9.7539172983999993</v>
      </c>
      <c r="D23" s="123">
        <f t="shared" si="7"/>
        <v>9.7539172983999993</v>
      </c>
      <c r="E23" s="101">
        <v>8.0037092799999989</v>
      </c>
      <c r="F23" s="102">
        <f t="shared" ref="F23" si="8">100*C23/E23</f>
        <v>121.86746116295718</v>
      </c>
      <c r="G23" s="103"/>
      <c r="H23" s="104" t="s">
        <v>20</v>
      </c>
      <c r="I23" s="104">
        <v>0.02</v>
      </c>
      <c r="J23" s="104">
        <v>1</v>
      </c>
      <c r="K23" s="105">
        <v>43362</v>
      </c>
      <c r="L23" s="106" t="s">
        <v>113</v>
      </c>
    </row>
    <row r="24" spans="1:12">
      <c r="A24" s="99">
        <v>11</v>
      </c>
      <c r="B24" s="100">
        <v>4.4699999999999997E-2</v>
      </c>
      <c r="C24" s="101">
        <f t="shared" si="6"/>
        <v>4.7604911482719094E-2</v>
      </c>
      <c r="D24" s="123">
        <f t="shared" si="5"/>
        <v>4.7604911482719094E-2</v>
      </c>
      <c r="E24" s="101"/>
      <c r="F24" s="102"/>
      <c r="G24" s="103"/>
      <c r="H24" s="104" t="s">
        <v>20</v>
      </c>
      <c r="I24" s="104">
        <v>0.02</v>
      </c>
      <c r="J24" s="104">
        <v>1</v>
      </c>
      <c r="K24" s="105">
        <v>43362</v>
      </c>
      <c r="L24" s="106" t="s">
        <v>112</v>
      </c>
    </row>
    <row r="25" spans="1:12">
      <c r="A25" s="99">
        <v>12</v>
      </c>
      <c r="B25" s="100">
        <v>4.6699999999999998E-2</v>
      </c>
      <c r="C25" s="101">
        <f t="shared" si="6"/>
        <v>4.9559520164891097E-2</v>
      </c>
      <c r="D25" s="123">
        <f t="shared" si="5"/>
        <v>4.9559520164891097E-2</v>
      </c>
      <c r="E25" s="101"/>
      <c r="F25" s="102"/>
      <c r="G25" s="103"/>
      <c r="H25" s="104" t="s">
        <v>20</v>
      </c>
      <c r="I25" s="104">
        <v>0.02</v>
      </c>
      <c r="J25" s="104">
        <v>1</v>
      </c>
      <c r="K25" s="105">
        <v>43362</v>
      </c>
      <c r="L25" s="106" t="s">
        <v>112</v>
      </c>
    </row>
    <row r="26" spans="1:12">
      <c r="A26" s="99">
        <v>13</v>
      </c>
      <c r="B26" s="100">
        <v>-1.3599999999999999E-2</v>
      </c>
      <c r="C26" s="101">
        <f t="shared" si="6"/>
        <v>-9.3577642130495981E-3</v>
      </c>
      <c r="D26" s="123">
        <f t="shared" si="5"/>
        <v>-9.3577642130495981E-3</v>
      </c>
      <c r="E26" s="101"/>
      <c r="F26" s="102"/>
      <c r="G26" s="103"/>
      <c r="H26" s="104" t="s">
        <v>20</v>
      </c>
      <c r="I26" s="104">
        <v>0.02</v>
      </c>
      <c r="J26" s="104">
        <v>1</v>
      </c>
      <c r="K26" s="105">
        <v>43362</v>
      </c>
      <c r="L26" s="106" t="s">
        <v>112</v>
      </c>
    </row>
    <row r="27" spans="1:12">
      <c r="A27" s="99">
        <v>14</v>
      </c>
      <c r="B27" s="100">
        <v>1.8100000000000002E-2</v>
      </c>
      <c r="C27" s="101">
        <f t="shared" si="6"/>
        <v>2.16116818650239E-2</v>
      </c>
      <c r="D27" s="123">
        <f t="shared" si="5"/>
        <v>2.16116818650239E-2</v>
      </c>
      <c r="E27" s="101"/>
      <c r="F27" s="102"/>
      <c r="G27" s="103"/>
      <c r="H27" s="104" t="s">
        <v>20</v>
      </c>
      <c r="I27" s="104">
        <v>0.02</v>
      </c>
      <c r="J27" s="104">
        <v>1</v>
      </c>
      <c r="K27" s="105">
        <v>43362</v>
      </c>
      <c r="L27" s="106" t="s">
        <v>112</v>
      </c>
    </row>
    <row r="28" spans="1:12">
      <c r="A28" s="99">
        <v>15</v>
      </c>
      <c r="B28" s="100">
        <v>1.17E-2</v>
      </c>
      <c r="C28" s="101">
        <f t="shared" si="6"/>
        <v>1.5358522865331101E-2</v>
      </c>
      <c r="D28" s="123">
        <f t="shared" si="5"/>
        <v>1.5358522865331101E-2</v>
      </c>
      <c r="E28" s="124"/>
      <c r="F28" s="102"/>
      <c r="G28" s="103"/>
      <c r="H28" s="104" t="s">
        <v>20</v>
      </c>
      <c r="I28" s="104">
        <v>0.02</v>
      </c>
      <c r="J28" s="104">
        <v>1</v>
      </c>
      <c r="K28" s="105">
        <v>43362</v>
      </c>
      <c r="L28" s="106" t="s">
        <v>112</v>
      </c>
    </row>
    <row r="29" spans="1:12">
      <c r="A29" s="99">
        <v>16</v>
      </c>
      <c r="B29" s="100">
        <v>6.6699999999999997E-3</v>
      </c>
      <c r="C29" s="101">
        <f t="shared" si="6"/>
        <v>1.044416240982211E-2</v>
      </c>
      <c r="D29" s="123">
        <f t="shared" si="5"/>
        <v>1.044416240982211E-2</v>
      </c>
      <c r="E29" s="124"/>
      <c r="F29" s="102"/>
      <c r="G29" s="103"/>
      <c r="H29" s="104" t="s">
        <v>20</v>
      </c>
      <c r="I29" s="104">
        <v>0.02</v>
      </c>
      <c r="J29" s="104">
        <v>1</v>
      </c>
      <c r="K29" s="105">
        <v>43362</v>
      </c>
      <c r="L29" s="106" t="s">
        <v>112</v>
      </c>
    </row>
    <row r="30" spans="1:12">
      <c r="A30" s="99">
        <v>17</v>
      </c>
      <c r="B30" s="100">
        <v>2.1600000000000001E-2</v>
      </c>
      <c r="C30" s="101">
        <f t="shared" si="6"/>
        <v>2.5031517832134406E-2</v>
      </c>
      <c r="D30" s="123">
        <f t="shared" si="5"/>
        <v>2.5031517832134406E-2</v>
      </c>
      <c r="E30" s="101"/>
      <c r="F30" s="102"/>
      <c r="G30" s="103"/>
      <c r="H30" s="104" t="s">
        <v>20</v>
      </c>
      <c r="I30" s="104">
        <v>0.02</v>
      </c>
      <c r="J30" s="104">
        <v>1</v>
      </c>
      <c r="K30" s="105">
        <v>43362</v>
      </c>
      <c r="L30" s="106" t="s">
        <v>112</v>
      </c>
    </row>
    <row r="31" spans="1:12">
      <c r="A31" s="99">
        <v>18</v>
      </c>
      <c r="B31" s="100">
        <v>1.0999999999999999E-2</v>
      </c>
      <c r="C31" s="101">
        <f t="shared" si="6"/>
        <v>1.4674603628789999E-2</v>
      </c>
      <c r="D31" s="123">
        <f t="shared" si="5"/>
        <v>1.4674603628789999E-2</v>
      </c>
      <c r="E31" s="124"/>
      <c r="F31" s="102"/>
      <c r="G31" s="103"/>
      <c r="H31" s="104" t="s">
        <v>20</v>
      </c>
      <c r="I31" s="104">
        <v>0.02</v>
      </c>
      <c r="J31" s="104">
        <v>1</v>
      </c>
      <c r="K31" s="105">
        <v>43362</v>
      </c>
      <c r="L31" s="106" t="s">
        <v>112</v>
      </c>
    </row>
    <row r="32" spans="1:12">
      <c r="A32" s="99">
        <v>19</v>
      </c>
      <c r="B32" s="100">
        <v>3.3099999999999997E-2</v>
      </c>
      <c r="C32" s="101">
        <f t="shared" si="6"/>
        <v>3.6268816897343896E-2</v>
      </c>
      <c r="D32" s="123">
        <f t="shared" si="5"/>
        <v>3.6268816897343896E-2</v>
      </c>
      <c r="E32" s="101"/>
      <c r="F32" s="102"/>
      <c r="G32" s="103"/>
      <c r="H32" s="104" t="s">
        <v>20</v>
      </c>
      <c r="I32" s="104">
        <v>0.02</v>
      </c>
      <c r="J32" s="104">
        <v>1</v>
      </c>
      <c r="K32" s="105">
        <v>43362</v>
      </c>
      <c r="L32" s="106" t="s">
        <v>112</v>
      </c>
    </row>
    <row r="33" spans="1:12">
      <c r="A33" s="99">
        <v>20</v>
      </c>
      <c r="B33" s="100">
        <v>3.7900000000000003E-2</v>
      </c>
      <c r="C33" s="101">
        <f t="shared" si="6"/>
        <v>4.0959483117935902E-2</v>
      </c>
      <c r="D33" s="123">
        <f t="shared" si="1"/>
        <v>4.0959483117935902E-2</v>
      </c>
      <c r="E33" s="101"/>
      <c r="F33" s="102"/>
      <c r="G33" s="103"/>
      <c r="H33" s="104" t="s">
        <v>20</v>
      </c>
      <c r="I33" s="104">
        <v>0.02</v>
      </c>
      <c r="J33" s="104">
        <v>1</v>
      </c>
      <c r="K33" s="105">
        <v>43362</v>
      </c>
      <c r="L33" s="106" t="s">
        <v>112</v>
      </c>
    </row>
    <row r="34" spans="1:12">
      <c r="A34" s="84" t="s">
        <v>52</v>
      </c>
      <c r="B34" s="73">
        <v>7.98</v>
      </c>
      <c r="C34" s="15">
        <f t="shared" si="6"/>
        <v>8.056508475195999</v>
      </c>
      <c r="D34" s="74">
        <f t="shared" si="1"/>
        <v>8.056508475195999</v>
      </c>
      <c r="E34" s="15">
        <v>8.0037092799999989</v>
      </c>
      <c r="F34" s="33">
        <f t="shared" ref="F34" si="9">100*C34/E34</f>
        <v>100.65968407083372</v>
      </c>
      <c r="H34" s="34" t="s">
        <v>20</v>
      </c>
      <c r="I34" s="34">
        <v>0.02</v>
      </c>
      <c r="J34" s="34">
        <v>1</v>
      </c>
      <c r="K34" s="72">
        <v>43362</v>
      </c>
    </row>
    <row r="35" spans="1:12">
      <c r="A35" s="84" t="s">
        <v>53</v>
      </c>
      <c r="B35" s="73">
        <v>-6.6799999999999998E-2</v>
      </c>
      <c r="C35" s="15">
        <f t="shared" si="6"/>
        <v>-6.1313522017422406E-2</v>
      </c>
      <c r="D35" s="74">
        <f t="shared" si="1"/>
        <v>-6.1313522017422406E-2</v>
      </c>
      <c r="E35" s="15"/>
      <c r="F35" s="33"/>
      <c r="G35" s="63"/>
      <c r="H35" s="34" t="s">
        <v>20</v>
      </c>
      <c r="I35" s="34">
        <v>0.02</v>
      </c>
      <c r="J35" s="34">
        <v>1</v>
      </c>
      <c r="K35" s="72">
        <v>43362</v>
      </c>
      <c r="L35" s="4" t="s">
        <v>50</v>
      </c>
    </row>
    <row r="36" spans="1:12">
      <c r="A36" s="84" t="s">
        <v>34</v>
      </c>
      <c r="B36" s="73">
        <v>18.600000000000001</v>
      </c>
      <c r="C36" s="15">
        <f t="shared" si="6"/>
        <v>19.569152760400002</v>
      </c>
      <c r="D36" s="74">
        <f t="shared" si="1"/>
        <v>19.569152760400002</v>
      </c>
      <c r="E36" s="15">
        <v>20.009273199999999</v>
      </c>
      <c r="F36" s="33">
        <f>100*C36/E36</f>
        <v>97.80041766034762</v>
      </c>
      <c r="G36" s="63"/>
      <c r="H36" s="34" t="s">
        <v>20</v>
      </c>
      <c r="I36" s="34">
        <v>0.02</v>
      </c>
      <c r="J36" s="34">
        <v>1</v>
      </c>
      <c r="K36" s="72">
        <v>43362</v>
      </c>
    </row>
    <row r="37" spans="1:12">
      <c r="A37" s="84" t="s">
        <v>35</v>
      </c>
      <c r="B37" s="73">
        <v>7.93</v>
      </c>
      <c r="C37" s="15">
        <f t="shared" si="6"/>
        <v>8.0044558181509995</v>
      </c>
      <c r="D37" s="74">
        <f t="shared" si="1"/>
        <v>8.0044558181509995</v>
      </c>
      <c r="E37" s="15">
        <v>8.0037092799999989</v>
      </c>
      <c r="F37" s="33">
        <f t="shared" ref="F37:F42" si="10">100*C37/E37</f>
        <v>100.00932740214422</v>
      </c>
      <c r="H37" s="34" t="s">
        <v>20</v>
      </c>
      <c r="I37" s="34">
        <v>0.02</v>
      </c>
      <c r="J37" s="34">
        <v>1</v>
      </c>
      <c r="K37" s="72">
        <v>43362</v>
      </c>
    </row>
    <row r="38" spans="1:12">
      <c r="A38" s="84" t="s">
        <v>36</v>
      </c>
      <c r="B38" s="73">
        <v>2.0099999999999998</v>
      </c>
      <c r="C38" s="15">
        <f t="shared" si="6"/>
        <v>1.9838507425989997</v>
      </c>
      <c r="D38" s="74">
        <f t="shared" si="1"/>
        <v>1.9838507425989997</v>
      </c>
      <c r="E38" s="15">
        <v>2.0009273199999997</v>
      </c>
      <c r="F38" s="33">
        <f t="shared" si="10"/>
        <v>99.146566832772308</v>
      </c>
      <c r="G38" s="63"/>
      <c r="H38" s="34" t="s">
        <v>20</v>
      </c>
      <c r="I38" s="34">
        <v>0.02</v>
      </c>
      <c r="J38" s="34">
        <v>1</v>
      </c>
      <c r="K38" s="72">
        <v>43362</v>
      </c>
    </row>
    <row r="39" spans="1:12">
      <c r="A39" s="84" t="s">
        <v>37</v>
      </c>
      <c r="B39" s="73">
        <v>1.03</v>
      </c>
      <c r="C39" s="15">
        <f t="shared" si="6"/>
        <v>1.0144473163909999</v>
      </c>
      <c r="D39" s="74">
        <f t="shared" si="1"/>
        <v>1.0144473163909999</v>
      </c>
      <c r="E39" s="15">
        <v>1.0004636599999999</v>
      </c>
      <c r="F39" s="33">
        <f t="shared" si="10"/>
        <v>101.39771757336995</v>
      </c>
      <c r="H39" s="34" t="s">
        <v>20</v>
      </c>
      <c r="I39" s="34">
        <v>0.02</v>
      </c>
      <c r="J39" s="34">
        <v>1</v>
      </c>
      <c r="K39" s="72">
        <v>43362</v>
      </c>
    </row>
    <row r="40" spans="1:12">
      <c r="A40" s="84" t="s">
        <v>38</v>
      </c>
      <c r="B40" s="73">
        <v>0.53</v>
      </c>
      <c r="C40" s="15">
        <f t="shared" si="6"/>
        <v>0.52283592419100011</v>
      </c>
      <c r="D40" s="74">
        <f t="shared" si="1"/>
        <v>0.52283592419100011</v>
      </c>
      <c r="E40" s="15">
        <v>0.50023182999999993</v>
      </c>
      <c r="F40" s="33">
        <f t="shared" si="10"/>
        <v>104.51872368677543</v>
      </c>
      <c r="H40" s="34" t="s">
        <v>20</v>
      </c>
      <c r="I40" s="34">
        <v>0.02</v>
      </c>
      <c r="J40" s="34">
        <v>1</v>
      </c>
      <c r="K40" s="72">
        <v>43362</v>
      </c>
    </row>
    <row r="41" spans="1:12">
      <c r="A41" s="84" t="s">
        <v>39</v>
      </c>
      <c r="B41" s="73">
        <v>0.217</v>
      </c>
      <c r="C41" s="15">
        <f t="shared" si="6"/>
        <v>0.21611270019911002</v>
      </c>
      <c r="D41" s="74">
        <f t="shared" si="1"/>
        <v>0.21611270019911002</v>
      </c>
      <c r="E41" s="15">
        <v>0.19674801573254669</v>
      </c>
      <c r="F41" s="33">
        <f t="shared" si="10"/>
        <v>109.84237853401638</v>
      </c>
      <c r="H41" s="34" t="s">
        <v>20</v>
      </c>
      <c r="I41" s="34">
        <v>0.02</v>
      </c>
      <c r="J41" s="34">
        <v>1</v>
      </c>
      <c r="K41" s="72">
        <v>43362</v>
      </c>
    </row>
    <row r="42" spans="1:12">
      <c r="A42" s="84" t="s">
        <v>40</v>
      </c>
      <c r="B42" s="73">
        <v>4.3499999999999997E-2</v>
      </c>
      <c r="C42" s="15">
        <f t="shared" si="6"/>
        <v>4.6432161748577498E-2</v>
      </c>
      <c r="D42" s="74">
        <f t="shared" si="1"/>
        <v>4.6432161748577498E-2</v>
      </c>
      <c r="E42" s="15">
        <v>0.100046366</v>
      </c>
      <c r="F42" s="33">
        <f t="shared" si="10"/>
        <v>46.410642989848824</v>
      </c>
      <c r="H42" s="34" t="s">
        <v>20</v>
      </c>
      <c r="I42" s="34">
        <v>0.02</v>
      </c>
      <c r="J42" s="34">
        <v>1</v>
      </c>
      <c r="K42" s="72">
        <v>43362</v>
      </c>
    </row>
    <row r="43" spans="1:12">
      <c r="A43" s="84" t="s">
        <v>41</v>
      </c>
      <c r="B43" s="73">
        <v>1.03E-2</v>
      </c>
      <c r="C43" s="15">
        <f t="shared" si="6"/>
        <v>1.3990688341639102E-2</v>
      </c>
      <c r="D43" s="74">
        <f t="shared" si="1"/>
        <v>1.3990688341639102E-2</v>
      </c>
      <c r="E43" s="15">
        <v>0</v>
      </c>
      <c r="F43" s="33"/>
      <c r="H43" s="34" t="s">
        <v>20</v>
      </c>
      <c r="I43" s="34">
        <v>0.02</v>
      </c>
      <c r="J43" s="34">
        <v>1</v>
      </c>
      <c r="K43" s="72">
        <v>43362</v>
      </c>
    </row>
    <row r="44" spans="1:12">
      <c r="A44" s="84" t="s">
        <v>110</v>
      </c>
      <c r="B44" s="73">
        <v>0.376</v>
      </c>
      <c r="C44" s="15">
        <f t="shared" si="6"/>
        <v>0.37182549986624003</v>
      </c>
      <c r="D44" s="74">
        <f t="shared" si="1"/>
        <v>0.37182549986624003</v>
      </c>
      <c r="E44" s="32">
        <v>1.8069999999999999</v>
      </c>
      <c r="F44" s="33">
        <f t="shared" ref="F44" si="11">100*C44/E44</f>
        <v>20.576950739692311</v>
      </c>
      <c r="H44" s="34" t="s">
        <v>20</v>
      </c>
      <c r="I44" s="34">
        <v>0.02</v>
      </c>
      <c r="J44" s="34">
        <v>1</v>
      </c>
      <c r="K44" s="72">
        <v>43362</v>
      </c>
    </row>
    <row r="45" spans="1:12">
      <c r="A45" s="84" t="s">
        <v>49</v>
      </c>
      <c r="B45" s="73">
        <v>7.4700000000000001E-3</v>
      </c>
      <c r="C45" s="15">
        <f t="shared" si="6"/>
        <v>1.1225756797068991E-2</v>
      </c>
      <c r="D45" s="74">
        <f t="shared" si="1"/>
        <v>1.1225756797068991E-2</v>
      </c>
      <c r="E45" s="15"/>
      <c r="F45" s="33"/>
      <c r="H45" s="34" t="s">
        <v>20</v>
      </c>
      <c r="I45" s="34">
        <v>0.02</v>
      </c>
      <c r="J45" s="34">
        <v>1</v>
      </c>
      <c r="K45" s="72">
        <v>43362</v>
      </c>
    </row>
    <row r="46" spans="1:12">
      <c r="A46" s="84">
        <v>21</v>
      </c>
      <c r="B46" s="73">
        <v>3.6299999999999999E-2</v>
      </c>
      <c r="C46" s="15">
        <f t="shared" si="6"/>
        <v>3.93959070775231E-2</v>
      </c>
      <c r="D46" s="74">
        <f t="shared" si="1"/>
        <v>3.93959070775231E-2</v>
      </c>
      <c r="E46" s="32"/>
      <c r="F46" s="33"/>
      <c r="H46" s="34" t="s">
        <v>20</v>
      </c>
      <c r="I46" s="34">
        <v>0.02</v>
      </c>
      <c r="J46" s="34">
        <v>1</v>
      </c>
      <c r="K46" s="72">
        <v>43362</v>
      </c>
    </row>
    <row r="47" spans="1:12">
      <c r="A47" s="84">
        <v>22</v>
      </c>
      <c r="B47" s="73">
        <v>3.4599999999999999E-2</v>
      </c>
      <c r="C47" s="15">
        <f t="shared" si="6"/>
        <v>3.77346301428284E-2</v>
      </c>
      <c r="D47" s="74">
        <f t="shared" si="1"/>
        <v>3.77346301428284E-2</v>
      </c>
      <c r="E47" s="60"/>
      <c r="F47" s="33"/>
      <c r="H47" s="34" t="s">
        <v>20</v>
      </c>
      <c r="I47" s="34">
        <v>0.02</v>
      </c>
      <c r="J47" s="34">
        <v>1</v>
      </c>
      <c r="K47" s="72">
        <v>43362</v>
      </c>
    </row>
    <row r="48" spans="1:12">
      <c r="A48" s="84">
        <v>23</v>
      </c>
      <c r="B48" s="73">
        <v>8.2600000000000007E-2</v>
      </c>
      <c r="C48" s="15">
        <f t="shared" si="6"/>
        <v>8.4650229254572412E-2</v>
      </c>
      <c r="D48" s="74">
        <f t="shared" si="1"/>
        <v>8.4650229254572412E-2</v>
      </c>
      <c r="E48" s="60"/>
      <c r="F48" s="33"/>
      <c r="H48" s="34" t="s">
        <v>20</v>
      </c>
      <c r="I48" s="34">
        <v>0.02</v>
      </c>
      <c r="J48" s="34">
        <v>1</v>
      </c>
      <c r="K48" s="72">
        <v>43362</v>
      </c>
    </row>
    <row r="49" spans="1:11">
      <c r="A49" s="84">
        <v>24</v>
      </c>
      <c r="B49" s="73">
        <v>0.12</v>
      </c>
      <c r="C49" s="15">
        <f t="shared" si="6"/>
        <v>0.12121817185599999</v>
      </c>
      <c r="D49" s="74">
        <f t="shared" si="1"/>
        <v>0.12121817185599999</v>
      </c>
      <c r="E49" s="60"/>
      <c r="F49" s="33"/>
      <c r="G49" s="63"/>
      <c r="H49" s="34" t="s">
        <v>20</v>
      </c>
      <c r="I49" s="34">
        <v>0.02</v>
      </c>
      <c r="J49" s="34">
        <v>1</v>
      </c>
      <c r="K49" s="72">
        <v>43362</v>
      </c>
    </row>
    <row r="50" spans="1:11">
      <c r="A50" s="84">
        <v>25</v>
      </c>
      <c r="B50" s="73">
        <v>7.85E-2</v>
      </c>
      <c r="C50" s="15">
        <f t="shared" si="6"/>
        <v>8.064212980587751E-2</v>
      </c>
      <c r="D50" s="74">
        <f t="shared" si="1"/>
        <v>8.064212980587751E-2</v>
      </c>
      <c r="E50" s="60"/>
      <c r="F50" s="33"/>
      <c r="H50" s="34" t="s">
        <v>20</v>
      </c>
      <c r="I50" s="34">
        <v>0.02</v>
      </c>
      <c r="J50" s="34">
        <v>1</v>
      </c>
      <c r="K50" s="72">
        <v>43362</v>
      </c>
    </row>
    <row r="51" spans="1:11">
      <c r="A51" s="84">
        <v>26</v>
      </c>
      <c r="B51" s="73">
        <v>4.3099999999999999E-2</v>
      </c>
      <c r="C51" s="15">
        <f t="shared" si="6"/>
        <v>4.6041247749723901E-2</v>
      </c>
      <c r="D51" s="74">
        <f t="shared" si="1"/>
        <v>4.6041247749723901E-2</v>
      </c>
      <c r="E51" s="60"/>
      <c r="F51" s="33"/>
      <c r="G51" s="63"/>
      <c r="H51" s="34" t="s">
        <v>20</v>
      </c>
      <c r="I51" s="34">
        <v>0.02</v>
      </c>
      <c r="J51" s="34">
        <v>1</v>
      </c>
      <c r="K51" s="72">
        <v>43362</v>
      </c>
    </row>
    <row r="52" spans="1:11">
      <c r="A52" s="84">
        <v>27</v>
      </c>
      <c r="B52" s="73">
        <v>4.6600000000000003E-2</v>
      </c>
      <c r="C52" s="15">
        <f t="shared" si="6"/>
        <v>4.9461788965084401E-2</v>
      </c>
      <c r="D52" s="74">
        <f t="shared" si="1"/>
        <v>4.9461788965084401E-2</v>
      </c>
      <c r="E52" s="15"/>
      <c r="F52" s="33"/>
      <c r="H52" s="34" t="s">
        <v>20</v>
      </c>
      <c r="I52" s="34">
        <v>0.02</v>
      </c>
      <c r="J52" s="34">
        <v>1</v>
      </c>
      <c r="K52" s="72">
        <v>43362</v>
      </c>
    </row>
    <row r="53" spans="1:11">
      <c r="A53" s="84">
        <v>28</v>
      </c>
      <c r="B53" s="73">
        <v>5.1499999999999997E-2</v>
      </c>
      <c r="C53" s="15">
        <f t="shared" si="6"/>
        <v>5.4250712540977498E-2</v>
      </c>
      <c r="D53" s="74">
        <f t="shared" si="1"/>
        <v>5.4250712540977498E-2</v>
      </c>
      <c r="E53" s="60"/>
      <c r="F53" s="33"/>
      <c r="H53" s="34" t="s">
        <v>20</v>
      </c>
      <c r="I53" s="34">
        <v>0.02</v>
      </c>
      <c r="J53" s="34">
        <v>1</v>
      </c>
      <c r="K53" s="72">
        <v>43362</v>
      </c>
    </row>
    <row r="54" spans="1:11">
      <c r="A54" s="84">
        <v>29</v>
      </c>
      <c r="B54" s="73">
        <v>5.4199999999999998E-2</v>
      </c>
      <c r="C54" s="15">
        <f t="shared" si="6"/>
        <v>5.6889589859823599E-2</v>
      </c>
      <c r="D54" s="74">
        <f t="shared" ref="D54:D57" si="12">C54*J54</f>
        <v>5.6889589859823599E-2</v>
      </c>
      <c r="E54" s="15"/>
      <c r="F54" s="33"/>
      <c r="H54" s="34" t="s">
        <v>20</v>
      </c>
      <c r="I54" s="34">
        <v>0.02</v>
      </c>
      <c r="J54" s="34">
        <v>1</v>
      </c>
      <c r="K54" s="72">
        <v>43362</v>
      </c>
    </row>
    <row r="55" spans="1:11">
      <c r="A55" s="84">
        <v>30</v>
      </c>
      <c r="B55" s="73">
        <v>5.6099999999999997E-2</v>
      </c>
      <c r="C55" s="15">
        <f t="shared" si="6"/>
        <v>5.8746612824827897E-2</v>
      </c>
      <c r="D55" s="74">
        <f t="shared" si="12"/>
        <v>5.8746612824827897E-2</v>
      </c>
      <c r="E55" s="60"/>
      <c r="F55" s="33"/>
      <c r="G55" s="63"/>
      <c r="H55" s="34" t="s">
        <v>20</v>
      </c>
      <c r="I55" s="34">
        <v>0.02</v>
      </c>
      <c r="J55" s="34">
        <v>1</v>
      </c>
      <c r="K55" s="72">
        <v>43362</v>
      </c>
    </row>
    <row r="56" spans="1:11">
      <c r="A56" s="84" t="s">
        <v>54</v>
      </c>
      <c r="B56" s="73">
        <v>7.95</v>
      </c>
      <c r="C56" s="15">
        <f t="shared" si="6"/>
        <v>8.0252744629750001</v>
      </c>
      <c r="D56" s="74">
        <f t="shared" si="12"/>
        <v>8.0252744629750001</v>
      </c>
      <c r="E56" s="15">
        <v>8.0037092799999989</v>
      </c>
      <c r="F56" s="33">
        <f t="shared" ref="F56" si="13">100*C56/E56</f>
        <v>100.26943985870263</v>
      </c>
      <c r="G56" s="63"/>
      <c r="H56" s="34" t="s">
        <v>20</v>
      </c>
      <c r="I56" s="34">
        <v>0.02</v>
      </c>
      <c r="J56" s="34">
        <v>1</v>
      </c>
      <c r="K56" s="72">
        <v>43362</v>
      </c>
    </row>
    <row r="57" spans="1:11">
      <c r="A57" s="84" t="s">
        <v>55</v>
      </c>
      <c r="B57" s="73">
        <v>-2.6700000000000002E-2</v>
      </c>
      <c r="C57" s="15">
        <f t="shared" si="6"/>
        <v>-2.2153498260428901E-2</v>
      </c>
      <c r="D57" s="74">
        <f t="shared" si="12"/>
        <v>-2.2153498260428901E-2</v>
      </c>
      <c r="E57" s="60"/>
      <c r="F57" s="33"/>
      <c r="G57" s="63"/>
      <c r="H57" s="34" t="s">
        <v>20</v>
      </c>
      <c r="I57" s="34">
        <v>0.02</v>
      </c>
      <c r="J57" s="34">
        <v>1</v>
      </c>
      <c r="K57" s="72">
        <v>43362</v>
      </c>
    </row>
    <row r="58" spans="1:11">
      <c r="A58" s="84" t="s">
        <v>54</v>
      </c>
      <c r="B58" s="73">
        <v>7.95</v>
      </c>
      <c r="C58" s="15">
        <f t="shared" ref="C58:C118" si="14">B58^2*0.00164396+B58*1.0402-0.0178335</f>
        <v>8.3556588819000002</v>
      </c>
      <c r="D58" s="74">
        <f t="shared" ref="D58:D85" si="15">C58*J58</f>
        <v>8.3556588819000002</v>
      </c>
      <c r="E58" s="15">
        <v>8.0037092799999989</v>
      </c>
      <c r="F58" s="33">
        <f t="shared" ref="F58" si="16">100*C58/E58</f>
        <v>104.39733115718568</v>
      </c>
      <c r="G58" s="63"/>
      <c r="H58" s="34" t="s">
        <v>20</v>
      </c>
      <c r="I58" s="34">
        <v>0.02</v>
      </c>
      <c r="J58" s="34">
        <v>1</v>
      </c>
      <c r="K58" s="72">
        <v>43362</v>
      </c>
    </row>
    <row r="59" spans="1:11">
      <c r="A59" s="84" t="s">
        <v>55</v>
      </c>
      <c r="B59" s="73">
        <v>-2.6700000000000002E-2</v>
      </c>
      <c r="C59" s="15">
        <f t="shared" si="14"/>
        <v>-4.56056680373556E-2</v>
      </c>
      <c r="D59" s="74">
        <f t="shared" si="15"/>
        <v>-4.56056680373556E-2</v>
      </c>
      <c r="E59" s="60"/>
      <c r="F59" s="33"/>
      <c r="G59" s="63"/>
      <c r="H59" s="34" t="s">
        <v>20</v>
      </c>
      <c r="I59" s="34">
        <v>0.02</v>
      </c>
      <c r="J59" s="34">
        <v>1</v>
      </c>
      <c r="K59" s="72">
        <v>43362</v>
      </c>
    </row>
    <row r="60" spans="1:11">
      <c r="A60" s="84">
        <v>31</v>
      </c>
      <c r="B60" s="73">
        <v>3.4099999999999998E-2</v>
      </c>
      <c r="C60" s="15">
        <f t="shared" si="14"/>
        <v>1.7639231613127599E-2</v>
      </c>
      <c r="D60" s="74">
        <f t="shared" si="15"/>
        <v>1.7639231613127599E-2</v>
      </c>
      <c r="E60" s="32"/>
      <c r="F60" s="33"/>
      <c r="G60" s="63"/>
      <c r="H60" s="34" t="s">
        <v>20</v>
      </c>
      <c r="I60" s="34">
        <v>0.02</v>
      </c>
      <c r="J60" s="34">
        <v>1</v>
      </c>
      <c r="K60" s="72">
        <v>43362</v>
      </c>
    </row>
    <row r="61" spans="1:11">
      <c r="A61" s="84">
        <v>32</v>
      </c>
      <c r="B61" s="73">
        <v>3.2800000000000003E-2</v>
      </c>
      <c r="C61" s="15">
        <f t="shared" si="14"/>
        <v>1.6286828637926406E-2</v>
      </c>
      <c r="D61" s="74">
        <f t="shared" si="15"/>
        <v>1.6286828637926406E-2</v>
      </c>
      <c r="E61" s="60"/>
      <c r="F61" s="33"/>
      <c r="G61" s="63"/>
      <c r="H61" s="34" t="s">
        <v>20</v>
      </c>
      <c r="I61" s="34">
        <v>0.02</v>
      </c>
      <c r="J61" s="34">
        <v>1</v>
      </c>
      <c r="K61" s="72">
        <v>43362</v>
      </c>
    </row>
    <row r="62" spans="1:11">
      <c r="A62" s="84">
        <v>33</v>
      </c>
      <c r="B62" s="73">
        <v>3.1E-2</v>
      </c>
      <c r="C62" s="15">
        <f t="shared" si="14"/>
        <v>1.4414279845560003E-2</v>
      </c>
      <c r="D62" s="74">
        <f t="shared" si="15"/>
        <v>1.4414279845560003E-2</v>
      </c>
      <c r="E62" s="60"/>
      <c r="F62" s="33"/>
      <c r="G62" s="63"/>
      <c r="H62" s="34" t="s">
        <v>20</v>
      </c>
      <c r="I62" s="34">
        <v>0.02</v>
      </c>
      <c r="J62" s="34">
        <v>1</v>
      </c>
      <c r="K62" s="72">
        <v>43362</v>
      </c>
    </row>
    <row r="63" spans="1:11">
      <c r="A63" s="84">
        <v>34</v>
      </c>
      <c r="B63" s="73">
        <v>2.5100000000000001E-2</v>
      </c>
      <c r="C63" s="15">
        <f t="shared" si="14"/>
        <v>8.2765557112395999E-3</v>
      </c>
      <c r="D63" s="74">
        <f t="shared" si="15"/>
        <v>8.2765557112395999E-3</v>
      </c>
      <c r="E63" s="60"/>
      <c r="F63" s="33"/>
      <c r="G63" s="63"/>
      <c r="H63" s="34" t="s">
        <v>20</v>
      </c>
      <c r="I63" s="34">
        <v>0.02</v>
      </c>
      <c r="J63" s="34">
        <v>1</v>
      </c>
      <c r="K63" s="72">
        <v>43362</v>
      </c>
    </row>
    <row r="64" spans="1:11">
      <c r="A64" s="84">
        <v>35</v>
      </c>
      <c r="B64" s="73">
        <v>2.4899999999999999E-2</v>
      </c>
      <c r="C64" s="15">
        <f t="shared" si="14"/>
        <v>8.068499271639603E-3</v>
      </c>
      <c r="D64" s="74">
        <f t="shared" si="15"/>
        <v>8.068499271639603E-3</v>
      </c>
      <c r="E64" s="15"/>
      <c r="F64" s="33"/>
      <c r="G64" s="63"/>
      <c r="H64" s="34" t="s">
        <v>20</v>
      </c>
      <c r="I64" s="34">
        <v>0.02</v>
      </c>
      <c r="J64" s="34">
        <v>1</v>
      </c>
      <c r="K64" s="72">
        <v>43362</v>
      </c>
    </row>
    <row r="65" spans="1:12">
      <c r="A65" s="84">
        <v>36</v>
      </c>
      <c r="B65" s="73">
        <v>2.98E-2</v>
      </c>
      <c r="C65" s="15">
        <f t="shared" si="14"/>
        <v>1.3165919902238404E-2</v>
      </c>
      <c r="D65" s="74">
        <f t="shared" si="15"/>
        <v>1.3165919902238404E-2</v>
      </c>
      <c r="E65" s="60"/>
      <c r="F65" s="33"/>
      <c r="G65" s="63"/>
      <c r="H65" s="34" t="s">
        <v>20</v>
      </c>
      <c r="I65" s="34">
        <v>0.02</v>
      </c>
      <c r="J65" s="34">
        <v>1</v>
      </c>
      <c r="K65" s="72">
        <v>43362</v>
      </c>
    </row>
    <row r="66" spans="1:12">
      <c r="A66" s="84">
        <v>37</v>
      </c>
      <c r="B66" s="73">
        <v>2.69E-2</v>
      </c>
      <c r="C66" s="15">
        <f t="shared" si="14"/>
        <v>1.0149069585895603E-2</v>
      </c>
      <c r="D66" s="74">
        <f t="shared" si="15"/>
        <v>1.0149069585895603E-2</v>
      </c>
      <c r="E66" s="60"/>
      <c r="F66" s="33"/>
      <c r="G66" s="63"/>
      <c r="H66" s="34" t="s">
        <v>20</v>
      </c>
      <c r="I66" s="34">
        <v>0.02</v>
      </c>
      <c r="J66" s="34">
        <v>1</v>
      </c>
      <c r="K66" s="72">
        <v>43362</v>
      </c>
    </row>
    <row r="67" spans="1:12">
      <c r="A67" s="84">
        <v>38</v>
      </c>
      <c r="B67" s="73">
        <v>1.0200000000000001E-2</v>
      </c>
      <c r="C67" s="15">
        <f t="shared" si="14"/>
        <v>-7.2232889624015972E-3</v>
      </c>
      <c r="D67" s="74">
        <f t="shared" si="15"/>
        <v>-7.2232889624015972E-3</v>
      </c>
      <c r="E67" s="60"/>
      <c r="F67" s="33"/>
      <c r="G67" s="63"/>
      <c r="H67" s="34" t="s">
        <v>20</v>
      </c>
      <c r="I67" s="34">
        <v>0.02</v>
      </c>
      <c r="J67" s="34">
        <v>1</v>
      </c>
      <c r="K67" s="72">
        <v>43362</v>
      </c>
    </row>
    <row r="68" spans="1:12">
      <c r="A68" s="84">
        <v>39</v>
      </c>
      <c r="B68" s="73">
        <v>2.9600000000000001E-2</v>
      </c>
      <c r="C68" s="15">
        <f t="shared" si="14"/>
        <v>1.2957860371993604E-2</v>
      </c>
      <c r="D68" s="74">
        <f t="shared" si="15"/>
        <v>1.2957860371993604E-2</v>
      </c>
      <c r="E68" s="60"/>
      <c r="F68" s="33"/>
      <c r="G68" s="63"/>
      <c r="H68" s="34" t="s">
        <v>20</v>
      </c>
      <c r="I68" s="34">
        <v>0.02</v>
      </c>
      <c r="J68" s="34">
        <v>1</v>
      </c>
      <c r="K68" s="72">
        <v>43362</v>
      </c>
    </row>
    <row r="69" spans="1:12">
      <c r="A69" s="84">
        <v>40</v>
      </c>
      <c r="B69" s="73">
        <v>0.108</v>
      </c>
      <c r="C69" s="15">
        <f t="shared" si="14"/>
        <v>9.4527275149439996E-2</v>
      </c>
      <c r="D69" s="74">
        <f t="shared" si="15"/>
        <v>9.4527275149439996E-2</v>
      </c>
      <c r="E69" s="60"/>
      <c r="F69" s="33"/>
      <c r="G69" s="63"/>
      <c r="H69" s="34" t="s">
        <v>20</v>
      </c>
      <c r="I69" s="34">
        <v>0.02</v>
      </c>
      <c r="J69" s="34">
        <v>1</v>
      </c>
      <c r="K69" s="72">
        <v>43362</v>
      </c>
    </row>
    <row r="70" spans="1:12">
      <c r="A70" s="84" t="s">
        <v>56</v>
      </c>
      <c r="B70" s="73">
        <v>7.76</v>
      </c>
      <c r="C70" s="15">
        <f t="shared" si="14"/>
        <v>8.1531138256959999</v>
      </c>
      <c r="D70" s="74">
        <f t="shared" si="15"/>
        <v>8.1531138256959999</v>
      </c>
      <c r="E70" s="15">
        <v>8.0037092799999989</v>
      </c>
      <c r="F70" s="33">
        <f t="shared" ref="F70" si="17">100*C70/E70</f>
        <v>101.86669131110671</v>
      </c>
      <c r="G70" s="63"/>
      <c r="H70" s="34" t="s">
        <v>20</v>
      </c>
      <c r="I70" s="34">
        <v>0.02</v>
      </c>
      <c r="J70" s="34">
        <v>1</v>
      </c>
      <c r="K70" s="72">
        <v>43362</v>
      </c>
    </row>
    <row r="71" spans="1:12">
      <c r="A71" s="84" t="s">
        <v>57</v>
      </c>
      <c r="B71" s="73">
        <v>1.03E-2</v>
      </c>
      <c r="C71" s="15">
        <f t="shared" si="14"/>
        <v>-7.1192655922835985E-3</v>
      </c>
      <c r="D71" s="74">
        <f t="shared" si="15"/>
        <v>-7.1192655922835985E-3</v>
      </c>
      <c r="E71" s="60"/>
      <c r="F71" s="33"/>
      <c r="G71" s="63"/>
      <c r="H71" s="34" t="s">
        <v>20</v>
      </c>
      <c r="I71" s="34">
        <v>0.02</v>
      </c>
      <c r="J71" s="34">
        <v>1</v>
      </c>
      <c r="K71" s="72">
        <v>43362</v>
      </c>
    </row>
    <row r="72" spans="1:12">
      <c r="A72" s="99">
        <v>41</v>
      </c>
      <c r="B72" s="100">
        <v>3.1899999999999998E-2</v>
      </c>
      <c r="C72" s="101">
        <f t="shared" si="14"/>
        <v>1.5350552910135599E-2</v>
      </c>
      <c r="D72" s="123">
        <f t="shared" si="15"/>
        <v>1.5350552910135599E-2</v>
      </c>
      <c r="E72" s="101"/>
      <c r="F72" s="102"/>
      <c r="G72" s="103"/>
      <c r="H72" s="104" t="s">
        <v>20</v>
      </c>
      <c r="I72" s="104">
        <v>0.02</v>
      </c>
      <c r="J72" s="104">
        <v>1</v>
      </c>
      <c r="K72" s="105">
        <v>43362</v>
      </c>
      <c r="L72" s="106" t="s">
        <v>113</v>
      </c>
    </row>
    <row r="73" spans="1:12">
      <c r="A73" s="99">
        <v>42</v>
      </c>
      <c r="B73" s="100">
        <v>3.1300000000000001E-2</v>
      </c>
      <c r="C73" s="101">
        <f t="shared" si="14"/>
        <v>1.47263705711724E-2</v>
      </c>
      <c r="D73" s="123">
        <f t="shared" si="15"/>
        <v>1.47263705711724E-2</v>
      </c>
      <c r="E73" s="101"/>
      <c r="F73" s="102"/>
      <c r="G73" s="103"/>
      <c r="H73" s="104" t="s">
        <v>20</v>
      </c>
      <c r="I73" s="104">
        <v>0.02</v>
      </c>
      <c r="J73" s="104">
        <v>1</v>
      </c>
      <c r="K73" s="105">
        <v>43362</v>
      </c>
      <c r="L73" s="106" t="s">
        <v>113</v>
      </c>
    </row>
    <row r="74" spans="1:12">
      <c r="A74" s="99">
        <v>43</v>
      </c>
      <c r="B74" s="100">
        <v>3.8100000000000002E-2</v>
      </c>
      <c r="C74" s="101">
        <f t="shared" si="14"/>
        <v>2.1800506388775603E-2</v>
      </c>
      <c r="D74" s="123">
        <f t="shared" si="15"/>
        <v>2.1800506388775603E-2</v>
      </c>
      <c r="E74" s="101"/>
      <c r="F74" s="102"/>
      <c r="G74" s="103"/>
      <c r="H74" s="104" t="s">
        <v>20</v>
      </c>
      <c r="I74" s="104">
        <v>0.02</v>
      </c>
      <c r="J74" s="104">
        <v>1</v>
      </c>
      <c r="K74" s="105">
        <v>43362</v>
      </c>
      <c r="L74" s="106" t="s">
        <v>113</v>
      </c>
    </row>
    <row r="75" spans="1:12">
      <c r="A75" s="99">
        <v>44</v>
      </c>
      <c r="B75" s="100">
        <v>8.9700000000000001E-4</v>
      </c>
      <c r="C75" s="101">
        <f t="shared" si="14"/>
        <v>-1.6900439277254986E-2</v>
      </c>
      <c r="D75" s="123">
        <f t="shared" si="15"/>
        <v>-1.6900439277254986E-2</v>
      </c>
      <c r="E75" s="101"/>
      <c r="F75" s="102"/>
      <c r="G75" s="103"/>
      <c r="H75" s="104" t="s">
        <v>20</v>
      </c>
      <c r="I75" s="104">
        <v>0.02</v>
      </c>
      <c r="J75" s="104">
        <v>1</v>
      </c>
      <c r="K75" s="105">
        <v>43362</v>
      </c>
      <c r="L75" s="106" t="s">
        <v>113</v>
      </c>
    </row>
    <row r="76" spans="1:12">
      <c r="A76" s="99">
        <v>45</v>
      </c>
      <c r="B76" s="100">
        <v>-5.2699999999999997E-2</v>
      </c>
      <c r="C76" s="101">
        <f t="shared" si="14"/>
        <v>-7.2647474246331598E-2</v>
      </c>
      <c r="D76" s="123">
        <f t="shared" si="15"/>
        <v>-7.2647474246331598E-2</v>
      </c>
      <c r="E76" s="124"/>
      <c r="F76" s="102"/>
      <c r="G76" s="103"/>
      <c r="H76" s="104" t="s">
        <v>20</v>
      </c>
      <c r="I76" s="104">
        <v>0.02</v>
      </c>
      <c r="J76" s="104">
        <v>1</v>
      </c>
      <c r="K76" s="105">
        <v>43362</v>
      </c>
      <c r="L76" s="106" t="s">
        <v>113</v>
      </c>
    </row>
    <row r="77" spans="1:12">
      <c r="A77" s="99">
        <v>46</v>
      </c>
      <c r="B77" s="100">
        <v>5.9900000000000002E-2</v>
      </c>
      <c r="C77" s="101">
        <f t="shared" si="14"/>
        <v>4.448037854491961E-2</v>
      </c>
      <c r="D77" s="123">
        <f t="shared" si="15"/>
        <v>4.448037854491961E-2</v>
      </c>
      <c r="E77" s="101"/>
      <c r="F77" s="102"/>
      <c r="G77" s="103"/>
      <c r="H77" s="104" t="s">
        <v>20</v>
      </c>
      <c r="I77" s="104">
        <v>0.02</v>
      </c>
      <c r="J77" s="104">
        <v>1</v>
      </c>
      <c r="K77" s="105">
        <v>43362</v>
      </c>
      <c r="L77" s="106" t="s">
        <v>113</v>
      </c>
    </row>
    <row r="78" spans="1:12">
      <c r="A78" s="99">
        <v>47</v>
      </c>
      <c r="B78" s="100">
        <v>2.4299999999999999E-2</v>
      </c>
      <c r="C78" s="101">
        <f t="shared" si="14"/>
        <v>7.4443307419404005E-3</v>
      </c>
      <c r="D78" s="123">
        <f t="shared" si="15"/>
        <v>7.4443307419404005E-3</v>
      </c>
      <c r="E78" s="101"/>
      <c r="F78" s="102"/>
      <c r="G78" s="103"/>
      <c r="H78" s="104" t="s">
        <v>20</v>
      </c>
      <c r="I78" s="104">
        <v>0.02</v>
      </c>
      <c r="J78" s="104">
        <v>1</v>
      </c>
      <c r="K78" s="105">
        <v>43362</v>
      </c>
      <c r="L78" s="106" t="s">
        <v>113</v>
      </c>
    </row>
    <row r="79" spans="1:12">
      <c r="A79" s="99">
        <v>48</v>
      </c>
      <c r="B79" s="100">
        <v>-8.4000000000000005E-2</v>
      </c>
      <c r="C79" s="101">
        <f t="shared" si="14"/>
        <v>-0.10519870021824</v>
      </c>
      <c r="D79" s="123">
        <f t="shared" si="15"/>
        <v>-0.10519870021824</v>
      </c>
      <c r="E79" s="101"/>
      <c r="F79" s="102"/>
      <c r="G79" s="103"/>
      <c r="H79" s="104" t="s">
        <v>20</v>
      </c>
      <c r="I79" s="104">
        <v>0.02</v>
      </c>
      <c r="J79" s="104">
        <v>1</v>
      </c>
      <c r="K79" s="105">
        <v>43362</v>
      </c>
      <c r="L79" s="106" t="s">
        <v>113</v>
      </c>
    </row>
    <row r="80" spans="1:12">
      <c r="A80" s="99">
        <v>49</v>
      </c>
      <c r="B80" s="100">
        <v>2.1700000000000001E-2</v>
      </c>
      <c r="C80" s="101">
        <f t="shared" si="14"/>
        <v>4.7396141243244011E-3</v>
      </c>
      <c r="D80" s="123">
        <f t="shared" si="15"/>
        <v>4.7396141243244011E-3</v>
      </c>
      <c r="E80" s="101"/>
      <c r="F80" s="102"/>
      <c r="G80" s="103"/>
      <c r="H80" s="104" t="s">
        <v>20</v>
      </c>
      <c r="I80" s="104">
        <v>0.02</v>
      </c>
      <c r="J80" s="104">
        <v>1</v>
      </c>
      <c r="K80" s="105">
        <v>43362</v>
      </c>
      <c r="L80" s="106" t="s">
        <v>113</v>
      </c>
    </row>
    <row r="81" spans="1:12">
      <c r="A81" s="99">
        <v>50</v>
      </c>
      <c r="B81" s="100">
        <v>1.18E-2</v>
      </c>
      <c r="C81" s="101">
        <f t="shared" si="14"/>
        <v>-5.5589110950095989E-3</v>
      </c>
      <c r="D81" s="123">
        <f t="shared" si="15"/>
        <v>-5.5589110950095989E-3</v>
      </c>
      <c r="E81" s="101"/>
      <c r="F81" s="102"/>
      <c r="G81" s="103"/>
      <c r="H81" s="104" t="s">
        <v>20</v>
      </c>
      <c r="I81" s="104">
        <v>0.02</v>
      </c>
      <c r="J81" s="104">
        <v>1</v>
      </c>
      <c r="K81" s="105">
        <v>43362</v>
      </c>
      <c r="L81" s="106" t="s">
        <v>113</v>
      </c>
    </row>
    <row r="82" spans="1:12">
      <c r="A82" s="99" t="s">
        <v>58</v>
      </c>
      <c r="B82" s="100">
        <v>7.66</v>
      </c>
      <c r="C82" s="101">
        <f t="shared" si="14"/>
        <v>8.0465588393760008</v>
      </c>
      <c r="D82" s="123">
        <f t="shared" si="15"/>
        <v>8.0465588393760008</v>
      </c>
      <c r="E82" s="101">
        <v>8.0037092799999989</v>
      </c>
      <c r="F82" s="102">
        <f t="shared" ref="F82" si="18">100*C82/E82</f>
        <v>100.53537126196069</v>
      </c>
      <c r="G82" s="103"/>
      <c r="H82" s="104" t="s">
        <v>20</v>
      </c>
      <c r="I82" s="104">
        <v>0.02</v>
      </c>
      <c r="J82" s="104">
        <v>1</v>
      </c>
      <c r="K82" s="105">
        <v>43362</v>
      </c>
      <c r="L82" s="106" t="s">
        <v>113</v>
      </c>
    </row>
    <row r="83" spans="1:12">
      <c r="A83" s="99" t="s">
        <v>59</v>
      </c>
      <c r="B83" s="100">
        <v>-8.0499999999999999E-3</v>
      </c>
      <c r="C83" s="101">
        <f t="shared" si="14"/>
        <v>-2.6207003467282098E-2</v>
      </c>
      <c r="D83" s="123">
        <f t="shared" si="15"/>
        <v>-2.6207003467282098E-2</v>
      </c>
      <c r="E83" s="101"/>
      <c r="F83" s="102"/>
      <c r="G83" s="103"/>
      <c r="H83" s="104" t="s">
        <v>20</v>
      </c>
      <c r="I83" s="104">
        <v>0.02</v>
      </c>
      <c r="J83" s="104">
        <v>1</v>
      </c>
      <c r="K83" s="105">
        <v>43362</v>
      </c>
      <c r="L83" s="106" t="s">
        <v>113</v>
      </c>
    </row>
    <row r="84" spans="1:12">
      <c r="A84" s="99">
        <v>51</v>
      </c>
      <c r="B84" s="100">
        <v>1.1599999999999999E-2</v>
      </c>
      <c r="C84" s="101">
        <f t="shared" si="14"/>
        <v>-5.7669587887423986E-3</v>
      </c>
      <c r="D84" s="123">
        <f t="shared" si="15"/>
        <v>-5.7669587887423986E-3</v>
      </c>
      <c r="E84" s="101"/>
      <c r="F84" s="102"/>
      <c r="G84" s="103"/>
      <c r="H84" s="104" t="s">
        <v>20</v>
      </c>
      <c r="I84" s="104">
        <v>0.02</v>
      </c>
      <c r="J84" s="104">
        <v>1</v>
      </c>
      <c r="K84" s="105">
        <v>43362</v>
      </c>
      <c r="L84" s="106" t="s">
        <v>113</v>
      </c>
    </row>
    <row r="85" spans="1:12">
      <c r="A85" s="99">
        <v>52</v>
      </c>
      <c r="B85" s="100">
        <v>4.6800000000000001E-2</v>
      </c>
      <c r="C85" s="101">
        <f t="shared" si="14"/>
        <v>3.0851460666950398E-2</v>
      </c>
      <c r="D85" s="123">
        <f t="shared" si="15"/>
        <v>3.0851460666950398E-2</v>
      </c>
      <c r="E85" s="101"/>
      <c r="F85" s="102"/>
      <c r="G85" s="103"/>
      <c r="H85" s="104" t="s">
        <v>20</v>
      </c>
      <c r="I85" s="104">
        <v>0.02</v>
      </c>
      <c r="J85" s="104">
        <v>1</v>
      </c>
      <c r="K85" s="105">
        <v>43362</v>
      </c>
      <c r="L85" s="106" t="s">
        <v>113</v>
      </c>
    </row>
    <row r="86" spans="1:12">
      <c r="A86" s="99">
        <v>53</v>
      </c>
      <c r="B86" s="100">
        <v>3.9699999999999999E-2</v>
      </c>
      <c r="C86" s="101">
        <f t="shared" si="14"/>
        <v>2.3465031028916398E-2</v>
      </c>
      <c r="D86" s="123">
        <f t="shared" ref="D86:D97" si="19">C86*J86</f>
        <v>2.3465031028916398E-2</v>
      </c>
      <c r="E86" s="101"/>
      <c r="F86" s="102"/>
      <c r="G86" s="103"/>
      <c r="H86" s="104" t="s">
        <v>20</v>
      </c>
      <c r="I86" s="104">
        <v>0.02</v>
      </c>
      <c r="J86" s="104">
        <v>1</v>
      </c>
      <c r="K86" s="105">
        <v>43362</v>
      </c>
      <c r="L86" s="106" t="s">
        <v>113</v>
      </c>
    </row>
    <row r="87" spans="1:12" s="16" customFormat="1">
      <c r="A87" s="99">
        <v>54</v>
      </c>
      <c r="B87" s="100">
        <v>2.8899999999999999E-2</v>
      </c>
      <c r="C87" s="101">
        <f t="shared" si="14"/>
        <v>1.2229653051831602E-2</v>
      </c>
      <c r="D87" s="123">
        <f t="shared" si="19"/>
        <v>1.2229653051831602E-2</v>
      </c>
      <c r="E87" s="101"/>
      <c r="F87" s="102"/>
      <c r="G87" s="103"/>
      <c r="H87" s="104" t="s">
        <v>20</v>
      </c>
      <c r="I87" s="104">
        <v>0.02</v>
      </c>
      <c r="J87" s="104">
        <v>1</v>
      </c>
      <c r="K87" s="105">
        <v>43362</v>
      </c>
      <c r="L87" s="106" t="s">
        <v>113</v>
      </c>
    </row>
    <row r="88" spans="1:12" s="16" customFormat="1">
      <c r="A88" s="99">
        <v>55</v>
      </c>
      <c r="B88" s="100">
        <v>2.5100000000000001E-2</v>
      </c>
      <c r="C88" s="101">
        <f t="shared" si="14"/>
        <v>8.2765557112395999E-3</v>
      </c>
      <c r="D88" s="123">
        <f t="shared" si="19"/>
        <v>8.2765557112395999E-3</v>
      </c>
      <c r="E88" s="101"/>
      <c r="F88" s="102"/>
      <c r="G88" s="103"/>
      <c r="H88" s="104" t="s">
        <v>20</v>
      </c>
      <c r="I88" s="104">
        <v>0.02</v>
      </c>
      <c r="J88" s="104">
        <v>1</v>
      </c>
      <c r="K88" s="105">
        <v>43362</v>
      </c>
      <c r="L88" s="106" t="s">
        <v>113</v>
      </c>
    </row>
    <row r="89" spans="1:12" s="16" customFormat="1">
      <c r="A89" s="99">
        <v>56</v>
      </c>
      <c r="B89" s="100">
        <v>1.04E-2</v>
      </c>
      <c r="C89" s="101">
        <f t="shared" si="14"/>
        <v>-7.0152421892864004E-3</v>
      </c>
      <c r="D89" s="123">
        <f t="shared" si="19"/>
        <v>-7.0152421892864004E-3</v>
      </c>
      <c r="E89" s="101"/>
      <c r="F89" s="102"/>
      <c r="G89" s="103"/>
      <c r="H89" s="104" t="s">
        <v>20</v>
      </c>
      <c r="I89" s="104">
        <v>0.02</v>
      </c>
      <c r="J89" s="104">
        <v>1</v>
      </c>
      <c r="K89" s="105">
        <v>43362</v>
      </c>
      <c r="L89" s="106" t="s">
        <v>113</v>
      </c>
    </row>
    <row r="90" spans="1:12" s="16" customFormat="1">
      <c r="A90" s="99">
        <v>57</v>
      </c>
      <c r="B90" s="100">
        <v>-1.55E-2</v>
      </c>
      <c r="C90" s="101">
        <f t="shared" si="14"/>
        <v>-3.395620503861E-2</v>
      </c>
      <c r="D90" s="123">
        <f t="shared" si="19"/>
        <v>-3.395620503861E-2</v>
      </c>
      <c r="E90" s="101"/>
      <c r="F90" s="102"/>
      <c r="G90" s="103"/>
      <c r="H90" s="104" t="s">
        <v>20</v>
      </c>
      <c r="I90" s="104">
        <v>0.02</v>
      </c>
      <c r="J90" s="104">
        <v>1</v>
      </c>
      <c r="K90" s="105">
        <v>43362</v>
      </c>
      <c r="L90" s="106" t="s">
        <v>113</v>
      </c>
    </row>
    <row r="91" spans="1:12" s="16" customFormat="1">
      <c r="A91" s="99">
        <v>58</v>
      </c>
      <c r="B91" s="100">
        <v>7.4300000000000005E-2</v>
      </c>
      <c r="C91" s="101">
        <f t="shared" si="14"/>
        <v>5.9462435464740407E-2</v>
      </c>
      <c r="D91" s="123">
        <f t="shared" si="19"/>
        <v>5.9462435464740407E-2</v>
      </c>
      <c r="E91" s="101"/>
      <c r="F91" s="102"/>
      <c r="G91" s="103"/>
      <c r="H91" s="104" t="s">
        <v>20</v>
      </c>
      <c r="I91" s="104">
        <v>0.02</v>
      </c>
      <c r="J91" s="104">
        <v>1</v>
      </c>
      <c r="K91" s="105">
        <v>43362</v>
      </c>
      <c r="L91" s="106" t="s">
        <v>113</v>
      </c>
    </row>
    <row r="92" spans="1:12" s="16" customFormat="1">
      <c r="A92" s="99">
        <v>59</v>
      </c>
      <c r="B92" s="100">
        <v>3.5299999999999998E-2</v>
      </c>
      <c r="C92" s="101">
        <f t="shared" si="14"/>
        <v>1.8887608522116402E-2</v>
      </c>
      <c r="D92" s="123">
        <f t="shared" si="19"/>
        <v>1.8887608522116402E-2</v>
      </c>
      <c r="E92" s="101"/>
      <c r="F92" s="102"/>
      <c r="G92" s="103"/>
      <c r="H92" s="104" t="s">
        <v>20</v>
      </c>
      <c r="I92" s="104">
        <v>0.02</v>
      </c>
      <c r="J92" s="104">
        <v>1</v>
      </c>
      <c r="K92" s="105">
        <v>43362</v>
      </c>
      <c r="L92" s="106" t="s">
        <v>113</v>
      </c>
    </row>
    <row r="93" spans="1:12" s="16" customFormat="1">
      <c r="A93" s="99">
        <v>60</v>
      </c>
      <c r="B93" s="100">
        <v>3.95E-2</v>
      </c>
      <c r="C93" s="101">
        <f t="shared" si="14"/>
        <v>2.3256964988590003E-2</v>
      </c>
      <c r="D93" s="123">
        <f t="shared" si="19"/>
        <v>2.3256964988590003E-2</v>
      </c>
      <c r="E93" s="101"/>
      <c r="F93" s="102"/>
      <c r="G93" s="103"/>
      <c r="H93" s="104" t="s">
        <v>20</v>
      </c>
      <c r="I93" s="104">
        <v>0.02</v>
      </c>
      <c r="J93" s="104">
        <v>1</v>
      </c>
      <c r="K93" s="105">
        <v>43362</v>
      </c>
      <c r="L93" s="106" t="s">
        <v>113</v>
      </c>
    </row>
    <row r="94" spans="1:12" s="16" customFormat="1">
      <c r="A94" s="99" t="s">
        <v>60</v>
      </c>
      <c r="B94" s="100">
        <v>7.76</v>
      </c>
      <c r="C94" s="101">
        <f t="shared" si="14"/>
        <v>8.1531138256959999</v>
      </c>
      <c r="D94" s="123">
        <f t="shared" si="19"/>
        <v>8.1531138256959999</v>
      </c>
      <c r="E94" s="101">
        <v>8.0037092799999989</v>
      </c>
      <c r="F94" s="102">
        <f t="shared" ref="F94" si="20">100*C94/E94</f>
        <v>101.86669131110671</v>
      </c>
      <c r="G94" s="103"/>
      <c r="H94" s="104" t="s">
        <v>20</v>
      </c>
      <c r="I94" s="104">
        <v>0.02</v>
      </c>
      <c r="J94" s="104">
        <v>1</v>
      </c>
      <c r="K94" s="105">
        <v>43362</v>
      </c>
      <c r="L94" s="106" t="s">
        <v>113</v>
      </c>
    </row>
    <row r="95" spans="1:12" s="16" customFormat="1">
      <c r="A95" s="99" t="s">
        <v>61</v>
      </c>
      <c r="B95" s="100">
        <v>2.23</v>
      </c>
      <c r="C95" s="101">
        <f t="shared" si="14"/>
        <v>2.3099877486840001</v>
      </c>
      <c r="D95" s="123">
        <f t="shared" si="19"/>
        <v>2.3099877486840001</v>
      </c>
      <c r="E95" s="101"/>
      <c r="F95" s="102"/>
      <c r="G95" s="103"/>
      <c r="H95" s="104" t="s">
        <v>20</v>
      </c>
      <c r="I95" s="104">
        <v>0.02</v>
      </c>
      <c r="J95" s="104">
        <v>1</v>
      </c>
      <c r="K95" s="105">
        <v>43362</v>
      </c>
      <c r="L95" s="106" t="s">
        <v>113</v>
      </c>
    </row>
    <row r="96" spans="1:12" s="16" customFormat="1">
      <c r="A96" s="99">
        <v>61</v>
      </c>
      <c r="B96" s="100">
        <v>-5.8300000000000001E-3</v>
      </c>
      <c r="C96" s="101">
        <f t="shared" si="14"/>
        <v>-2.3897810123607956E-2</v>
      </c>
      <c r="D96" s="123">
        <f t="shared" si="19"/>
        <v>-2.3897810123607956E-2</v>
      </c>
      <c r="E96" s="101"/>
      <c r="F96" s="102"/>
      <c r="G96" s="103"/>
      <c r="H96" s="104" t="s">
        <v>20</v>
      </c>
      <c r="I96" s="104">
        <v>0.02</v>
      </c>
      <c r="J96" s="104">
        <v>1</v>
      </c>
      <c r="K96" s="105">
        <v>43362</v>
      </c>
      <c r="L96" s="106" t="s">
        <v>113</v>
      </c>
    </row>
    <row r="97" spans="1:12" s="16" customFormat="1">
      <c r="A97" s="99">
        <v>62</v>
      </c>
      <c r="B97" s="100">
        <v>-2.1700000000000001E-2</v>
      </c>
      <c r="C97" s="101">
        <f t="shared" si="14"/>
        <v>-4.0405065875675598E-2</v>
      </c>
      <c r="D97" s="123">
        <f t="shared" si="19"/>
        <v>-4.0405065875675598E-2</v>
      </c>
      <c r="E97" s="101"/>
      <c r="F97" s="102"/>
      <c r="G97" s="103"/>
      <c r="H97" s="104" t="s">
        <v>20</v>
      </c>
      <c r="I97" s="104">
        <v>0.02</v>
      </c>
      <c r="J97" s="104">
        <v>1</v>
      </c>
      <c r="K97" s="105">
        <v>43362</v>
      </c>
      <c r="L97" s="106" t="s">
        <v>113</v>
      </c>
    </row>
    <row r="98" spans="1:12">
      <c r="A98" s="99">
        <v>63</v>
      </c>
      <c r="B98" s="100">
        <v>-4.3400000000000001E-3</v>
      </c>
      <c r="C98" s="101">
        <f t="shared" si="14"/>
        <v>-2.2347937035027021E-2</v>
      </c>
      <c r="D98" s="123">
        <f t="shared" ref="D98:D125" si="21">C98*J98</f>
        <v>-2.2347937035027021E-2</v>
      </c>
      <c r="E98" s="101"/>
      <c r="F98" s="102"/>
      <c r="G98" s="103"/>
      <c r="H98" s="104" t="s">
        <v>20</v>
      </c>
      <c r="I98" s="104">
        <v>0.02</v>
      </c>
      <c r="J98" s="104">
        <v>1</v>
      </c>
      <c r="K98" s="105">
        <v>43362</v>
      </c>
      <c r="L98" s="106" t="s">
        <v>113</v>
      </c>
    </row>
    <row r="99" spans="1:12">
      <c r="A99" s="99">
        <v>64</v>
      </c>
      <c r="B99" s="100">
        <v>-1.7299999999999999E-2</v>
      </c>
      <c r="C99" s="101">
        <f t="shared" si="14"/>
        <v>-3.5828467979211603E-2</v>
      </c>
      <c r="D99" s="123">
        <f t="shared" si="21"/>
        <v>-3.5828467979211603E-2</v>
      </c>
      <c r="E99" s="101"/>
      <c r="F99" s="102"/>
      <c r="G99" s="103"/>
      <c r="H99" s="104" t="s">
        <v>20</v>
      </c>
      <c r="I99" s="104">
        <v>0.02</v>
      </c>
      <c r="J99" s="104">
        <v>1</v>
      </c>
      <c r="K99" s="105">
        <v>43362</v>
      </c>
      <c r="L99" s="106" t="s">
        <v>113</v>
      </c>
    </row>
    <row r="100" spans="1:12">
      <c r="A100" s="99">
        <v>65</v>
      </c>
      <c r="B100" s="100">
        <v>1.5100000000000001E-2</v>
      </c>
      <c r="C100" s="101">
        <f t="shared" si="14"/>
        <v>-2.1261051606803957E-3</v>
      </c>
      <c r="D100" s="123">
        <f t="shared" si="21"/>
        <v>-2.1261051606803957E-3</v>
      </c>
      <c r="E100" s="101"/>
      <c r="F100" s="102"/>
      <c r="G100" s="103"/>
      <c r="H100" s="104" t="s">
        <v>20</v>
      </c>
      <c r="I100" s="104">
        <v>0.02</v>
      </c>
      <c r="J100" s="104">
        <v>1</v>
      </c>
      <c r="K100" s="105">
        <v>43362</v>
      </c>
      <c r="L100" s="106" t="s">
        <v>113</v>
      </c>
    </row>
    <row r="101" spans="1:12">
      <c r="A101" s="99">
        <v>66</v>
      </c>
      <c r="B101" s="100">
        <v>5.3400000000000003E-2</v>
      </c>
      <c r="C101" s="101">
        <f t="shared" si="14"/>
        <v>3.7717867850577597E-2</v>
      </c>
      <c r="D101" s="123">
        <f t="shared" si="21"/>
        <v>3.7717867850577597E-2</v>
      </c>
      <c r="E101" s="101"/>
      <c r="F101" s="102"/>
      <c r="G101" s="103"/>
      <c r="H101" s="104" t="s">
        <v>20</v>
      </c>
      <c r="I101" s="104">
        <v>0.02</v>
      </c>
      <c r="J101" s="104">
        <v>1</v>
      </c>
      <c r="K101" s="105">
        <v>43362</v>
      </c>
      <c r="L101" s="106" t="s">
        <v>113</v>
      </c>
    </row>
    <row r="102" spans="1:12">
      <c r="A102" s="99">
        <v>67</v>
      </c>
      <c r="B102" s="100">
        <v>4.9099999999999998E-2</v>
      </c>
      <c r="C102" s="101">
        <f t="shared" si="14"/>
        <v>3.3244283275207606E-2</v>
      </c>
      <c r="D102" s="123">
        <f t="shared" si="21"/>
        <v>3.3244283275207606E-2</v>
      </c>
      <c r="E102" s="101"/>
      <c r="F102" s="102"/>
      <c r="G102" s="103"/>
      <c r="H102" s="104" t="s">
        <v>20</v>
      </c>
      <c r="I102" s="104">
        <v>0.02</v>
      </c>
      <c r="J102" s="104">
        <v>1</v>
      </c>
      <c r="K102" s="105">
        <v>43362</v>
      </c>
      <c r="L102" s="106" t="s">
        <v>113</v>
      </c>
    </row>
    <row r="103" spans="1:12" s="91" customFormat="1">
      <c r="A103" s="125">
        <v>68</v>
      </c>
      <c r="B103" s="126">
        <v>1.5100000000000001E-2</v>
      </c>
      <c r="C103" s="101">
        <f t="shared" si="14"/>
        <v>-2.1261051606803957E-3</v>
      </c>
      <c r="D103" s="127">
        <f t="shared" si="21"/>
        <v>-2.1261051606803957E-3</v>
      </c>
      <c r="E103" s="108"/>
      <c r="F103" s="109"/>
      <c r="G103" s="128"/>
      <c r="H103" s="129" t="s">
        <v>20</v>
      </c>
      <c r="I103" s="129">
        <v>0.02</v>
      </c>
      <c r="J103" s="129">
        <v>1</v>
      </c>
      <c r="K103" s="105">
        <v>43362</v>
      </c>
      <c r="L103" s="106" t="s">
        <v>113</v>
      </c>
    </row>
    <row r="104" spans="1:12" s="91" customFormat="1" ht="10.5" customHeight="1">
      <c r="A104" s="125">
        <v>69</v>
      </c>
      <c r="B104" s="126">
        <v>6.2199999999999998E-2</v>
      </c>
      <c r="C104" s="101">
        <f t="shared" si="14"/>
        <v>4.687330021820639E-2</v>
      </c>
      <c r="D104" s="127">
        <f t="shared" si="21"/>
        <v>4.687330021820639E-2</v>
      </c>
      <c r="E104" s="124"/>
      <c r="F104" s="109"/>
      <c r="G104" s="128"/>
      <c r="H104" s="129" t="s">
        <v>20</v>
      </c>
      <c r="I104" s="129">
        <v>0.02</v>
      </c>
      <c r="J104" s="129">
        <v>1</v>
      </c>
      <c r="K104" s="105">
        <v>43362</v>
      </c>
      <c r="L104" s="106" t="s">
        <v>113</v>
      </c>
    </row>
    <row r="105" spans="1:12">
      <c r="A105" s="99">
        <v>70</v>
      </c>
      <c r="B105" s="100">
        <v>-6.9899999999999997E-4</v>
      </c>
      <c r="C105" s="101">
        <f t="shared" si="14"/>
        <v>-1.8560598996759499E-2</v>
      </c>
      <c r="D105" s="123">
        <f t="shared" si="21"/>
        <v>-1.8560598996759499E-2</v>
      </c>
      <c r="E105" s="101"/>
      <c r="F105" s="102"/>
      <c r="G105" s="103"/>
      <c r="H105" s="104" t="s">
        <v>20</v>
      </c>
      <c r="I105" s="104">
        <v>0.02</v>
      </c>
      <c r="J105" s="104">
        <v>1</v>
      </c>
      <c r="K105" s="105">
        <v>43362</v>
      </c>
      <c r="L105" s="106" t="s">
        <v>113</v>
      </c>
    </row>
    <row r="106" spans="1:12" s="16" customFormat="1">
      <c r="A106" s="84" t="s">
        <v>62</v>
      </c>
      <c r="B106" s="73">
        <v>7.67</v>
      </c>
      <c r="C106" s="15">
        <f t="shared" si="14"/>
        <v>8.0572128584440001</v>
      </c>
      <c r="D106" s="82">
        <f t="shared" si="21"/>
        <v>8.0572128584440001</v>
      </c>
      <c r="E106" s="15">
        <v>8.0037092799999989</v>
      </c>
      <c r="F106" s="33">
        <f t="shared" ref="F106" si="22">100*C106/E106</f>
        <v>100.66848478089651</v>
      </c>
      <c r="G106" s="64"/>
      <c r="H106" s="34" t="s">
        <v>20</v>
      </c>
      <c r="I106" s="34">
        <v>0.02</v>
      </c>
      <c r="J106" s="34">
        <v>1</v>
      </c>
      <c r="K106" s="72">
        <v>43362</v>
      </c>
    </row>
    <row r="107" spans="1:12">
      <c r="A107" s="84" t="s">
        <v>63</v>
      </c>
      <c r="B107" s="73">
        <v>5.28E-3</v>
      </c>
      <c r="C107" s="15">
        <f t="shared" si="14"/>
        <v>-1.2341198169025534E-2</v>
      </c>
      <c r="D107" s="74">
        <f t="shared" si="21"/>
        <v>-1.2341198169025534E-2</v>
      </c>
      <c r="E107" s="60"/>
      <c r="F107" s="33"/>
      <c r="H107" s="34" t="s">
        <v>20</v>
      </c>
      <c r="I107" s="34">
        <v>0.02</v>
      </c>
      <c r="J107" s="34">
        <v>1</v>
      </c>
      <c r="K107" s="72">
        <v>43362</v>
      </c>
    </row>
    <row r="108" spans="1:12">
      <c r="A108" s="84">
        <v>71</v>
      </c>
      <c r="B108" s="73">
        <v>2.5399999999999999E-2</v>
      </c>
      <c r="C108" s="15">
        <f t="shared" si="14"/>
        <v>8.5886406172336026E-3</v>
      </c>
      <c r="D108" s="74">
        <f t="shared" si="21"/>
        <v>8.5886406172336026E-3</v>
      </c>
      <c r="E108" s="60"/>
      <c r="F108" s="33"/>
      <c r="G108" s="63"/>
      <c r="H108" s="34" t="s">
        <v>20</v>
      </c>
      <c r="I108" s="34">
        <v>0.02</v>
      </c>
      <c r="J108" s="34">
        <v>1</v>
      </c>
      <c r="K108" s="72">
        <v>43362</v>
      </c>
    </row>
    <row r="109" spans="1:12">
      <c r="A109" s="84">
        <v>72</v>
      </c>
      <c r="B109" s="73">
        <v>4.2200000000000001E-2</v>
      </c>
      <c r="C109" s="15">
        <f t="shared" si="14"/>
        <v>2.6065867629726406E-2</v>
      </c>
      <c r="D109" s="74">
        <f t="shared" si="21"/>
        <v>2.6065867629726406E-2</v>
      </c>
      <c r="E109" s="60"/>
      <c r="F109" s="33"/>
      <c r="H109" s="34" t="s">
        <v>20</v>
      </c>
      <c r="I109" s="34">
        <v>0.02</v>
      </c>
      <c r="J109" s="34">
        <v>1</v>
      </c>
      <c r="K109" s="72">
        <v>43362</v>
      </c>
    </row>
    <row r="110" spans="1:12">
      <c r="A110" s="84">
        <v>73</v>
      </c>
      <c r="B110" s="73">
        <v>3.0499999999999999E-2</v>
      </c>
      <c r="C110" s="15">
        <f t="shared" si="14"/>
        <v>1.3894129293790001E-2</v>
      </c>
      <c r="D110" s="74">
        <f t="shared" si="21"/>
        <v>1.3894129293790001E-2</v>
      </c>
      <c r="E110" s="15"/>
      <c r="F110" s="33"/>
      <c r="H110" s="34" t="s">
        <v>20</v>
      </c>
      <c r="I110" s="34">
        <v>0.02</v>
      </c>
      <c r="J110" s="34">
        <v>1</v>
      </c>
      <c r="K110" s="72">
        <v>43362</v>
      </c>
    </row>
    <row r="111" spans="1:12">
      <c r="A111" s="84">
        <v>74</v>
      </c>
      <c r="B111" s="73">
        <v>1.54E-2</v>
      </c>
      <c r="C111" s="15">
        <f t="shared" si="14"/>
        <v>-1.8140301184463963E-3</v>
      </c>
      <c r="D111" s="74">
        <f t="shared" si="21"/>
        <v>-1.8140301184463963E-3</v>
      </c>
      <c r="E111" s="15"/>
      <c r="F111" s="33"/>
      <c r="H111" s="34" t="s">
        <v>20</v>
      </c>
      <c r="I111" s="34">
        <v>0.02</v>
      </c>
      <c r="J111" s="34">
        <v>1</v>
      </c>
      <c r="K111" s="72">
        <v>43362</v>
      </c>
    </row>
    <row r="112" spans="1:12">
      <c r="A112" s="84">
        <v>75</v>
      </c>
      <c r="B112" s="73">
        <v>2.9399999999999999E-2</v>
      </c>
      <c r="C112" s="15">
        <f t="shared" si="14"/>
        <v>1.2749800973265599E-2</v>
      </c>
      <c r="D112" s="74">
        <f t="shared" si="21"/>
        <v>1.2749800973265599E-2</v>
      </c>
      <c r="E112" s="15"/>
      <c r="F112" s="33"/>
      <c r="H112" s="34" t="s">
        <v>20</v>
      </c>
      <c r="I112" s="34">
        <v>0.02</v>
      </c>
      <c r="J112" s="34">
        <v>1</v>
      </c>
      <c r="K112" s="72">
        <v>43362</v>
      </c>
    </row>
    <row r="113" spans="1:12">
      <c r="A113" s="84">
        <v>76</v>
      </c>
      <c r="B113" s="73">
        <v>1.6799999999999999E-2</v>
      </c>
      <c r="C113" s="15">
        <f t="shared" si="14"/>
        <v>-3.5767600872959812E-4</v>
      </c>
      <c r="D113" s="74">
        <f t="shared" si="21"/>
        <v>-3.5767600872959812E-4</v>
      </c>
      <c r="E113" s="15"/>
      <c r="F113" s="33"/>
      <c r="H113" s="34" t="s">
        <v>20</v>
      </c>
      <c r="I113" s="34">
        <v>0.02</v>
      </c>
      <c r="J113" s="34">
        <v>1</v>
      </c>
      <c r="K113" s="72">
        <v>43362</v>
      </c>
    </row>
    <row r="114" spans="1:12">
      <c r="A114" s="84">
        <v>77</v>
      </c>
      <c r="B114" s="73">
        <v>2.8400000000000002E-2</v>
      </c>
      <c r="C114" s="15">
        <f t="shared" si="14"/>
        <v>1.1709505952377602E-2</v>
      </c>
      <c r="D114" s="74">
        <f t="shared" si="21"/>
        <v>1.1709505952377602E-2</v>
      </c>
      <c r="E114" s="15"/>
      <c r="F114" s="33"/>
      <c r="H114" s="34" t="s">
        <v>20</v>
      </c>
      <c r="I114" s="34">
        <v>0.02</v>
      </c>
      <c r="J114" s="34">
        <v>1</v>
      </c>
      <c r="K114" s="72">
        <v>43362</v>
      </c>
    </row>
    <row r="115" spans="1:12" ht="10.5" customHeight="1">
      <c r="A115" s="84">
        <v>78</v>
      </c>
      <c r="B115" s="73">
        <v>1.6299999999999999E-2</v>
      </c>
      <c r="C115" s="15">
        <f t="shared" si="14"/>
        <v>-8.778032162675975E-4</v>
      </c>
      <c r="D115" s="74">
        <f t="shared" si="21"/>
        <v>-8.778032162675975E-4</v>
      </c>
      <c r="E115" s="15"/>
      <c r="F115" s="33"/>
      <c r="G115" s="63"/>
      <c r="H115" s="34" t="s">
        <v>20</v>
      </c>
      <c r="I115" s="34">
        <v>0.02</v>
      </c>
      <c r="J115" s="34">
        <v>1</v>
      </c>
      <c r="K115" s="72">
        <v>43362</v>
      </c>
    </row>
    <row r="116" spans="1:12">
      <c r="A116" s="84" t="s">
        <v>64</v>
      </c>
      <c r="B116" s="73">
        <v>7.68</v>
      </c>
      <c r="C116" s="15">
        <f t="shared" si="14"/>
        <v>8.0678672063039993</v>
      </c>
      <c r="D116" s="74">
        <f t="shared" si="21"/>
        <v>8.0678672063039993</v>
      </c>
      <c r="E116" s="15">
        <v>8.0037092799999989</v>
      </c>
      <c r="F116" s="33">
        <f t="shared" ref="F116" si="23">100*C116/E116</f>
        <v>100.80160240782759</v>
      </c>
      <c r="H116" s="34" t="s">
        <v>20</v>
      </c>
      <c r="I116" s="34">
        <v>0.02</v>
      </c>
      <c r="J116" s="34">
        <v>1</v>
      </c>
      <c r="K116" s="72">
        <v>43362</v>
      </c>
    </row>
    <row r="117" spans="1:12">
      <c r="A117" s="84" t="s">
        <v>65</v>
      </c>
      <c r="B117" s="73">
        <v>-2.4299999999999999E-2</v>
      </c>
      <c r="C117" s="15">
        <f t="shared" si="14"/>
        <v>-4.3109389258059599E-2</v>
      </c>
      <c r="D117" s="74">
        <f t="shared" si="21"/>
        <v>-4.3109389258059599E-2</v>
      </c>
      <c r="E117" s="15"/>
      <c r="F117" s="33"/>
      <c r="G117" s="63"/>
      <c r="H117" s="34" t="s">
        <v>20</v>
      </c>
      <c r="I117" s="34">
        <v>0.02</v>
      </c>
      <c r="J117" s="34">
        <v>1</v>
      </c>
      <c r="K117" s="72">
        <v>43362</v>
      </c>
    </row>
    <row r="118" spans="1:12">
      <c r="A118" s="84" t="s">
        <v>34</v>
      </c>
      <c r="B118" s="73">
        <v>17.899999999999999</v>
      </c>
      <c r="C118" s="15">
        <f t="shared" si="14"/>
        <v>19.128487723599999</v>
      </c>
      <c r="D118" s="74">
        <f t="shared" si="21"/>
        <v>19.128487723599999</v>
      </c>
      <c r="E118" s="15">
        <v>20.009273199999999</v>
      </c>
      <c r="F118" s="33">
        <f>100*C118/E118</f>
        <v>95.598113596649782</v>
      </c>
      <c r="H118" s="34" t="s">
        <v>20</v>
      </c>
      <c r="I118" s="34">
        <v>0.02</v>
      </c>
      <c r="J118" s="34">
        <v>1</v>
      </c>
      <c r="K118" s="72">
        <v>43362</v>
      </c>
    </row>
    <row r="119" spans="1:12">
      <c r="A119" s="84" t="s">
        <v>35</v>
      </c>
      <c r="B119" s="73">
        <v>7.62</v>
      </c>
      <c r="C119" s="15">
        <f>B119^2*0.00164396+B119*1.0402-0.0178335</f>
        <v>8.0039460510240001</v>
      </c>
      <c r="D119" s="74">
        <f t="shared" si="21"/>
        <v>8.0039460510240001</v>
      </c>
      <c r="E119" s="15">
        <v>8.0037092799999989</v>
      </c>
      <c r="F119" s="33">
        <f t="shared" ref="F119:F124" si="24">100*C119/E119</f>
        <v>100.00295826617031</v>
      </c>
      <c r="G119" s="63"/>
      <c r="H119" s="34" t="s">
        <v>20</v>
      </c>
      <c r="I119" s="34">
        <v>0.02</v>
      </c>
      <c r="J119" s="34">
        <v>1</v>
      </c>
      <c r="K119" s="72">
        <v>43362</v>
      </c>
    </row>
    <row r="120" spans="1:12">
      <c r="A120" s="84" t="s">
        <v>36</v>
      </c>
      <c r="B120" s="73">
        <v>1.93</v>
      </c>
      <c r="C120" s="15">
        <f t="shared" ref="C120:C151" si="25">B120^2*0.00402999+B120*0.976936+0.00392782</f>
        <v>1.9044256097509999</v>
      </c>
      <c r="D120" s="74">
        <f t="shared" si="21"/>
        <v>1.9044256097509999</v>
      </c>
      <c r="E120" s="15">
        <v>2.0009273199999997</v>
      </c>
      <c r="F120" s="33">
        <f t="shared" si="24"/>
        <v>95.177150649879692</v>
      </c>
      <c r="H120" s="34" t="s">
        <v>20</v>
      </c>
      <c r="I120" s="34">
        <v>0.02</v>
      </c>
      <c r="J120" s="34">
        <v>1</v>
      </c>
      <c r="K120" s="72">
        <v>43362</v>
      </c>
      <c r="L120" s="4" t="s">
        <v>17</v>
      </c>
    </row>
    <row r="121" spans="1:12">
      <c r="A121" s="84" t="s">
        <v>37</v>
      </c>
      <c r="B121" s="73">
        <v>0.98199999999999998</v>
      </c>
      <c r="C121" s="15">
        <f t="shared" si="25"/>
        <v>0.96716518807676</v>
      </c>
      <c r="D121" s="74">
        <f t="shared" si="21"/>
        <v>0.96716518807676</v>
      </c>
      <c r="E121" s="15">
        <v>1.0004636599999999</v>
      </c>
      <c r="F121" s="33">
        <f t="shared" si="24"/>
        <v>96.671696009104423</v>
      </c>
      <c r="G121" s="63"/>
      <c r="H121" s="34" t="s">
        <v>20</v>
      </c>
      <c r="I121" s="34">
        <v>0.02</v>
      </c>
      <c r="J121" s="34">
        <v>1</v>
      </c>
      <c r="K121" s="72">
        <v>43362</v>
      </c>
    </row>
    <row r="122" spans="1:12">
      <c r="A122" s="84" t="s">
        <v>38</v>
      </c>
      <c r="B122" s="73">
        <v>0.501</v>
      </c>
      <c r="C122" s="15">
        <f t="shared" si="25"/>
        <v>0.49438428751999003</v>
      </c>
      <c r="D122" s="74">
        <f t="shared" si="21"/>
        <v>0.49438428751999003</v>
      </c>
      <c r="E122" s="15">
        <v>0.50023182999999993</v>
      </c>
      <c r="F122" s="33">
        <f t="shared" si="24"/>
        <v>98.831033507002161</v>
      </c>
      <c r="G122" s="63"/>
      <c r="H122" s="34" t="s">
        <v>20</v>
      </c>
      <c r="I122" s="34">
        <v>0.02</v>
      </c>
      <c r="J122" s="34">
        <v>1</v>
      </c>
      <c r="K122" s="72">
        <v>43362</v>
      </c>
    </row>
    <row r="123" spans="1:12">
      <c r="A123" s="84" t="s">
        <v>39</v>
      </c>
      <c r="B123" s="73">
        <v>0.216</v>
      </c>
      <c r="C123" s="15">
        <f t="shared" si="25"/>
        <v>0.21513401921344</v>
      </c>
      <c r="D123" s="74">
        <f t="shared" si="21"/>
        <v>0.21513401921344</v>
      </c>
      <c r="E123" s="15">
        <v>0.19674801573254669</v>
      </c>
      <c r="F123" s="33">
        <f t="shared" si="24"/>
        <v>109.34494989056797</v>
      </c>
      <c r="H123" s="34" t="s">
        <v>20</v>
      </c>
      <c r="I123" s="34">
        <v>0.02</v>
      </c>
      <c r="J123" s="34">
        <v>1</v>
      </c>
      <c r="K123" s="72">
        <v>43362</v>
      </c>
    </row>
    <row r="124" spans="1:12">
      <c r="A124" s="84" t="s">
        <v>40</v>
      </c>
      <c r="B124" s="73">
        <v>0.109</v>
      </c>
      <c r="C124" s="15">
        <f t="shared" si="25"/>
        <v>0.11046172431119</v>
      </c>
      <c r="D124" s="74">
        <f t="shared" si="21"/>
        <v>0.11046172431119</v>
      </c>
      <c r="E124" s="15">
        <v>0.100046366</v>
      </c>
      <c r="F124" s="33">
        <f t="shared" si="24"/>
        <v>110.41053136421768</v>
      </c>
      <c r="H124" s="34" t="s">
        <v>20</v>
      </c>
      <c r="I124" s="34">
        <v>0.02</v>
      </c>
      <c r="J124" s="34">
        <v>1</v>
      </c>
      <c r="K124" s="72">
        <v>43362</v>
      </c>
    </row>
    <row r="125" spans="1:12">
      <c r="A125" s="85" t="s">
        <v>41</v>
      </c>
      <c r="B125" s="86">
        <v>8.3800000000000003E-3</v>
      </c>
      <c r="C125" s="87">
        <f t="shared" si="25"/>
        <v>1.2114826683629757E-2</v>
      </c>
      <c r="D125" s="121">
        <f t="shared" si="21"/>
        <v>1.2114826683629757E-2</v>
      </c>
      <c r="E125" s="87">
        <v>0</v>
      </c>
      <c r="F125" s="88"/>
      <c r="G125" s="122"/>
      <c r="H125" s="89" t="s">
        <v>20</v>
      </c>
      <c r="I125" s="89">
        <v>0.02</v>
      </c>
      <c r="J125" s="89">
        <v>1</v>
      </c>
      <c r="K125" s="133">
        <v>43362</v>
      </c>
      <c r="L125" s="90"/>
    </row>
    <row r="126" spans="1:12" ht="23.25" customHeight="1">
      <c r="A126" s="84" t="s">
        <v>108</v>
      </c>
      <c r="B126" s="73">
        <v>0.36799999999999999</v>
      </c>
      <c r="C126" s="15">
        <f t="shared" si="25"/>
        <v>0.36398602536576002</v>
      </c>
      <c r="D126" s="74">
        <f t="shared" ref="D126:D147" si="26">C126*J126</f>
        <v>0.36398602536576002</v>
      </c>
      <c r="E126" s="32">
        <v>0.36099999999999999</v>
      </c>
      <c r="F126" s="33">
        <f t="shared" ref="F126" si="27">100*C126/E126</f>
        <v>100.82715384093075</v>
      </c>
      <c r="H126" s="34" t="s">
        <v>20</v>
      </c>
      <c r="I126" s="34">
        <v>0.02</v>
      </c>
      <c r="J126" s="34">
        <v>1</v>
      </c>
      <c r="K126" s="72">
        <v>43362</v>
      </c>
      <c r="L126" s="4" t="s">
        <v>119</v>
      </c>
    </row>
    <row r="127" spans="1:12">
      <c r="A127" s="84" t="s">
        <v>66</v>
      </c>
      <c r="B127" s="73">
        <v>2.31E-4</v>
      </c>
      <c r="C127" s="15">
        <f t="shared" si="25"/>
        <v>4.1534924310442966E-3</v>
      </c>
      <c r="D127" s="74">
        <f t="shared" si="26"/>
        <v>4.1534924310442966E-3</v>
      </c>
      <c r="E127" s="60"/>
      <c r="F127" s="33"/>
      <c r="H127" s="34" t="s">
        <v>20</v>
      </c>
      <c r="I127" s="34">
        <v>0.02</v>
      </c>
      <c r="J127" s="34">
        <v>1</v>
      </c>
      <c r="K127" s="72">
        <v>43362</v>
      </c>
    </row>
    <row r="128" spans="1:12">
      <c r="A128" s="84" t="s">
        <v>109</v>
      </c>
      <c r="B128" s="73">
        <v>3.7199999999999997E-2</v>
      </c>
      <c r="C128" s="15">
        <f t="shared" si="25"/>
        <v>4.0275416061361598E-2</v>
      </c>
      <c r="D128" s="82">
        <f t="shared" si="26"/>
        <v>4.0275416061361598E-2</v>
      </c>
      <c r="E128" s="60"/>
      <c r="F128" s="33"/>
      <c r="H128" s="34" t="s">
        <v>20</v>
      </c>
      <c r="I128" s="34">
        <v>0.02</v>
      </c>
      <c r="J128" s="34">
        <v>1</v>
      </c>
      <c r="K128" s="72">
        <v>43362</v>
      </c>
      <c r="L128" s="16"/>
    </row>
    <row r="129" spans="1:11">
      <c r="A129" s="84">
        <v>2</v>
      </c>
      <c r="B129" s="73">
        <v>4.5900000000000003E-2</v>
      </c>
      <c r="C129" s="15">
        <f t="shared" si="25"/>
        <v>4.87776728232319E-2</v>
      </c>
      <c r="D129" s="74">
        <f t="shared" si="26"/>
        <v>4.87776728232319E-2</v>
      </c>
      <c r="E129" s="60"/>
      <c r="F129" s="33"/>
      <c r="H129" s="34" t="s">
        <v>20</v>
      </c>
      <c r="I129" s="34">
        <v>0.02</v>
      </c>
      <c r="J129" s="34">
        <v>1</v>
      </c>
      <c r="K129" s="72">
        <v>43362</v>
      </c>
    </row>
    <row r="130" spans="1:11">
      <c r="A130" s="84">
        <v>3</v>
      </c>
      <c r="B130" s="73">
        <v>4.0899999999999999E-2</v>
      </c>
      <c r="C130" s="15">
        <f t="shared" si="25"/>
        <v>4.3891243807571895E-2</v>
      </c>
      <c r="D130" s="74">
        <f t="shared" si="26"/>
        <v>4.3891243807571895E-2</v>
      </c>
      <c r="E130" s="60"/>
      <c r="F130" s="33"/>
      <c r="G130" s="63"/>
      <c r="H130" s="34" t="s">
        <v>20</v>
      </c>
      <c r="I130" s="34">
        <v>0.02</v>
      </c>
      <c r="J130" s="34">
        <v>1</v>
      </c>
      <c r="K130" s="72">
        <v>43362</v>
      </c>
    </row>
    <row r="131" spans="1:11">
      <c r="A131" s="84">
        <v>4</v>
      </c>
      <c r="B131" s="73">
        <v>3.8899999999999997E-2</v>
      </c>
      <c r="C131" s="15">
        <f t="shared" si="25"/>
        <v>4.1936728621167894E-2</v>
      </c>
      <c r="D131" s="74">
        <f t="shared" si="26"/>
        <v>4.1936728621167894E-2</v>
      </c>
      <c r="E131" s="60"/>
      <c r="F131" s="33"/>
      <c r="H131" s="34" t="s">
        <v>20</v>
      </c>
      <c r="I131" s="34">
        <v>0.02</v>
      </c>
      <c r="J131" s="34">
        <v>1</v>
      </c>
      <c r="K131" s="72">
        <v>43362</v>
      </c>
    </row>
    <row r="132" spans="1:11">
      <c r="A132" s="84">
        <v>5</v>
      </c>
      <c r="B132" s="73">
        <v>3.15E-2</v>
      </c>
      <c r="C132" s="15">
        <f t="shared" si="25"/>
        <v>3.4705302757577501E-2</v>
      </c>
      <c r="D132" s="74">
        <f t="shared" si="26"/>
        <v>3.4705302757577501E-2</v>
      </c>
      <c r="E132" s="15"/>
      <c r="F132" s="33"/>
      <c r="H132" s="34" t="s">
        <v>20</v>
      </c>
      <c r="I132" s="34">
        <v>0.02</v>
      </c>
      <c r="J132" s="34">
        <v>1</v>
      </c>
      <c r="K132" s="72">
        <v>43362</v>
      </c>
    </row>
    <row r="133" spans="1:11">
      <c r="A133" s="84">
        <v>6</v>
      </c>
      <c r="B133" s="73">
        <v>4.2200000000000001E-2</v>
      </c>
      <c r="C133" s="15">
        <f t="shared" si="25"/>
        <v>4.5161695967391599E-2</v>
      </c>
      <c r="D133" s="74">
        <f t="shared" si="26"/>
        <v>4.5161695967391599E-2</v>
      </c>
      <c r="E133" s="15"/>
      <c r="F133" s="33"/>
      <c r="H133" s="34" t="s">
        <v>20</v>
      </c>
      <c r="I133" s="34">
        <v>0.02</v>
      </c>
      <c r="J133" s="34">
        <v>1</v>
      </c>
      <c r="K133" s="72">
        <v>43362</v>
      </c>
    </row>
    <row r="134" spans="1:11">
      <c r="A134" s="84">
        <v>7</v>
      </c>
      <c r="B134" s="73">
        <v>5.2699999999999997E-2</v>
      </c>
      <c r="C134" s="15">
        <f t="shared" si="25"/>
        <v>5.5423539650927098E-2</v>
      </c>
      <c r="D134" s="74">
        <f t="shared" si="26"/>
        <v>5.5423539650927098E-2</v>
      </c>
      <c r="E134" s="15"/>
      <c r="F134" s="33"/>
      <c r="H134" s="34" t="s">
        <v>20</v>
      </c>
      <c r="I134" s="34">
        <v>0.02</v>
      </c>
      <c r="J134" s="34">
        <v>1</v>
      </c>
      <c r="K134" s="72">
        <v>43362</v>
      </c>
    </row>
    <row r="135" spans="1:11">
      <c r="A135" s="84">
        <v>8</v>
      </c>
      <c r="B135" s="73">
        <v>5.8400000000000001E-2</v>
      </c>
      <c r="C135" s="15">
        <f t="shared" si="25"/>
        <v>6.0994626922694396E-2</v>
      </c>
      <c r="D135" s="74">
        <f t="shared" si="26"/>
        <v>6.0994626922694396E-2</v>
      </c>
      <c r="E135" s="15"/>
      <c r="F135" s="33"/>
      <c r="H135" s="34" t="s">
        <v>20</v>
      </c>
      <c r="I135" s="34">
        <v>0.02</v>
      </c>
      <c r="J135" s="34">
        <v>1</v>
      </c>
      <c r="K135" s="72">
        <v>43362</v>
      </c>
    </row>
    <row r="136" spans="1:11">
      <c r="A136" s="84">
        <v>9</v>
      </c>
      <c r="B136" s="73">
        <v>2.6599999999999999E-2</v>
      </c>
      <c r="C136" s="15">
        <f t="shared" si="25"/>
        <v>2.9917169059724399E-2</v>
      </c>
      <c r="D136" s="74">
        <f t="shared" si="26"/>
        <v>2.9917169059724399E-2</v>
      </c>
      <c r="E136" s="15"/>
      <c r="F136" s="33"/>
      <c r="H136" s="34" t="s">
        <v>20</v>
      </c>
      <c r="I136" s="34">
        <v>0.02</v>
      </c>
      <c r="J136" s="34">
        <v>1</v>
      </c>
      <c r="K136" s="72">
        <v>43362</v>
      </c>
    </row>
    <row r="137" spans="1:11">
      <c r="A137" s="84">
        <v>10</v>
      </c>
      <c r="B137" s="73">
        <v>4.0099999999999997E-2</v>
      </c>
      <c r="C137" s="15">
        <f t="shared" si="25"/>
        <v>4.3109433864219893E-2</v>
      </c>
      <c r="D137" s="74">
        <f t="shared" si="26"/>
        <v>4.3109433864219893E-2</v>
      </c>
      <c r="E137" s="15"/>
      <c r="F137" s="33"/>
      <c r="G137" s="63"/>
      <c r="H137" s="34" t="s">
        <v>20</v>
      </c>
      <c r="I137" s="34">
        <v>0.02</v>
      </c>
      <c r="J137" s="34">
        <v>1</v>
      </c>
      <c r="K137" s="72">
        <v>43362</v>
      </c>
    </row>
    <row r="138" spans="1:11">
      <c r="A138" s="84" t="s">
        <v>46</v>
      </c>
      <c r="B138" s="73">
        <v>8.7299999999999997E-4</v>
      </c>
      <c r="C138" s="15">
        <f t="shared" si="25"/>
        <v>4.7806881993722487E-3</v>
      </c>
      <c r="D138" s="74">
        <f t="shared" si="26"/>
        <v>4.7806881993722487E-3</v>
      </c>
      <c r="E138" s="15"/>
      <c r="F138" s="33"/>
      <c r="H138" s="34" t="s">
        <v>20</v>
      </c>
      <c r="I138" s="34">
        <v>0.02</v>
      </c>
      <c r="J138" s="34">
        <v>1</v>
      </c>
      <c r="K138" s="72">
        <v>43362</v>
      </c>
    </row>
    <row r="139" spans="1:11">
      <c r="A139" s="84" t="s">
        <v>47</v>
      </c>
      <c r="B139" s="73">
        <v>7.73</v>
      </c>
      <c r="C139" s="15">
        <f t="shared" si="25"/>
        <v>7.7964466894710007</v>
      </c>
      <c r="D139" s="74">
        <f t="shared" si="26"/>
        <v>7.7964466894710007</v>
      </c>
      <c r="E139" s="15">
        <v>8.0037092799999989</v>
      </c>
      <c r="F139" s="33">
        <f t="shared" ref="F139" si="28">100*C139/E139</f>
        <v>97.410418303836764</v>
      </c>
      <c r="G139" s="63"/>
      <c r="H139" s="34" t="s">
        <v>20</v>
      </c>
      <c r="I139" s="34">
        <v>0.02</v>
      </c>
      <c r="J139" s="34">
        <v>1</v>
      </c>
      <c r="K139" s="72">
        <v>43362</v>
      </c>
    </row>
    <row r="140" spans="1:11">
      <c r="A140" s="84">
        <v>11</v>
      </c>
      <c r="B140" s="73">
        <v>5.7599999999999998E-2</v>
      </c>
      <c r="C140" s="15">
        <f t="shared" si="25"/>
        <v>6.0212704139622403E-2</v>
      </c>
      <c r="D140" s="74">
        <f t="shared" si="26"/>
        <v>6.0212704139622403E-2</v>
      </c>
      <c r="E140" s="15"/>
      <c r="F140" s="33"/>
      <c r="H140" s="34" t="s">
        <v>20</v>
      </c>
      <c r="I140" s="34">
        <v>0.02</v>
      </c>
      <c r="J140" s="34">
        <v>1</v>
      </c>
      <c r="K140" s="72">
        <v>43362</v>
      </c>
    </row>
    <row r="141" spans="1:11">
      <c r="A141" s="84">
        <v>12</v>
      </c>
      <c r="B141" s="73">
        <v>5.4300000000000001E-2</v>
      </c>
      <c r="C141" s="15">
        <f t="shared" si="25"/>
        <v>5.6987327185215104E-2</v>
      </c>
      <c r="D141" s="74">
        <f t="shared" si="26"/>
        <v>5.6987327185215104E-2</v>
      </c>
      <c r="E141" s="15"/>
      <c r="F141" s="33"/>
      <c r="G141" s="63"/>
      <c r="H141" s="34" t="s">
        <v>20</v>
      </c>
      <c r="I141" s="34">
        <v>0.02</v>
      </c>
      <c r="J141" s="34">
        <v>1</v>
      </c>
      <c r="K141" s="72">
        <v>43362</v>
      </c>
    </row>
    <row r="142" spans="1:11">
      <c r="A142" s="84">
        <v>13</v>
      </c>
      <c r="B142" s="73">
        <v>1.26E-2</v>
      </c>
      <c r="C142" s="15">
        <f t="shared" si="25"/>
        <v>1.62378534012124E-2</v>
      </c>
      <c r="D142" s="74">
        <f t="shared" si="26"/>
        <v>1.62378534012124E-2</v>
      </c>
      <c r="E142" s="15"/>
      <c r="F142" s="33"/>
      <c r="H142" s="34" t="s">
        <v>20</v>
      </c>
      <c r="I142" s="34">
        <v>0.02</v>
      </c>
      <c r="J142" s="34">
        <v>1</v>
      </c>
      <c r="K142" s="72">
        <v>43362</v>
      </c>
    </row>
    <row r="143" spans="1:11">
      <c r="A143" s="84">
        <v>14</v>
      </c>
      <c r="B143" s="73">
        <v>0.02</v>
      </c>
      <c r="C143" s="15">
        <f t="shared" si="25"/>
        <v>2.3468151996000004E-2</v>
      </c>
      <c r="D143" s="74">
        <f t="shared" si="26"/>
        <v>2.3468151996000004E-2</v>
      </c>
      <c r="E143" s="15"/>
      <c r="F143" s="33"/>
      <c r="G143" s="63"/>
      <c r="H143" s="34" t="s">
        <v>20</v>
      </c>
      <c r="I143" s="34">
        <v>0.02</v>
      </c>
      <c r="J143" s="34">
        <v>1</v>
      </c>
      <c r="K143" s="72">
        <v>43362</v>
      </c>
    </row>
    <row r="144" spans="1:11">
      <c r="A144" s="84">
        <v>15</v>
      </c>
      <c r="B144" s="73">
        <v>3.5900000000000001E-2</v>
      </c>
      <c r="C144" s="15">
        <f t="shared" si="25"/>
        <v>3.9005016291411905E-2</v>
      </c>
      <c r="D144" s="74">
        <f t="shared" si="26"/>
        <v>3.9005016291411905E-2</v>
      </c>
      <c r="E144" s="32"/>
      <c r="F144" s="33"/>
      <c r="G144" s="63"/>
      <c r="H144" s="34" t="s">
        <v>20</v>
      </c>
      <c r="I144" s="34">
        <v>0.02</v>
      </c>
      <c r="J144" s="34">
        <v>1</v>
      </c>
      <c r="K144" s="72">
        <v>43362</v>
      </c>
    </row>
    <row r="145" spans="1:12">
      <c r="A145" s="84">
        <v>16</v>
      </c>
      <c r="B145" s="73">
        <v>7.1300000000000001E-3</v>
      </c>
      <c r="C145" s="15">
        <f t="shared" si="25"/>
        <v>1.0893578552198632E-2</v>
      </c>
      <c r="D145" s="74">
        <f t="shared" si="26"/>
        <v>1.0893578552198632E-2</v>
      </c>
      <c r="E145" s="32"/>
      <c r="F145" s="33"/>
      <c r="H145" s="34" t="s">
        <v>20</v>
      </c>
      <c r="I145" s="34">
        <v>0.02</v>
      </c>
      <c r="J145" s="34">
        <v>1</v>
      </c>
      <c r="K145" s="72">
        <v>43362</v>
      </c>
    </row>
    <row r="146" spans="1:12">
      <c r="A146" s="84">
        <v>17</v>
      </c>
      <c r="B146" s="73">
        <v>-0.11700000000000001</v>
      </c>
      <c r="C146" s="15">
        <f t="shared" si="25"/>
        <v>-0.11031852546689001</v>
      </c>
      <c r="D146" s="74">
        <f t="shared" si="26"/>
        <v>-0.11031852546689001</v>
      </c>
      <c r="E146" s="15"/>
      <c r="F146" s="33"/>
      <c r="H146" s="34" t="s">
        <v>20</v>
      </c>
      <c r="I146" s="34">
        <v>0.02</v>
      </c>
      <c r="J146" s="34">
        <v>1</v>
      </c>
      <c r="K146" s="72">
        <v>43362</v>
      </c>
    </row>
    <row r="147" spans="1:12">
      <c r="A147" s="84">
        <v>18</v>
      </c>
      <c r="B147" s="73">
        <v>2.6100000000000002E-2</v>
      </c>
      <c r="C147" s="15">
        <f t="shared" si="25"/>
        <v>2.9428594869487901E-2</v>
      </c>
      <c r="D147" s="74">
        <f t="shared" si="26"/>
        <v>2.9428594869487901E-2</v>
      </c>
      <c r="E147" s="32"/>
      <c r="F147" s="33"/>
      <c r="H147" s="34" t="s">
        <v>20</v>
      </c>
      <c r="I147" s="34">
        <v>0.02</v>
      </c>
      <c r="J147" s="34">
        <v>1</v>
      </c>
      <c r="K147" s="72">
        <v>43362</v>
      </c>
    </row>
    <row r="148" spans="1:12">
      <c r="A148" s="84">
        <v>19</v>
      </c>
      <c r="B148" s="73">
        <v>3.4000000000000002E-2</v>
      </c>
      <c r="C148" s="15">
        <f t="shared" si="25"/>
        <v>3.7148302668440006E-2</v>
      </c>
      <c r="D148" s="74">
        <f t="shared" ref="D148:D199" si="29">C148*J148</f>
        <v>3.7148302668440006E-2</v>
      </c>
      <c r="E148" s="60"/>
      <c r="F148" s="33"/>
      <c r="H148" s="34" t="s">
        <v>20</v>
      </c>
      <c r="I148" s="34">
        <v>0.02</v>
      </c>
      <c r="J148" s="34">
        <v>1</v>
      </c>
      <c r="K148" s="72">
        <v>43362</v>
      </c>
    </row>
    <row r="149" spans="1:12">
      <c r="A149" s="84">
        <v>20</v>
      </c>
      <c r="B149" s="73">
        <v>1.47E-2</v>
      </c>
      <c r="C149" s="15">
        <f t="shared" si="25"/>
        <v>1.8289650040539101E-2</v>
      </c>
      <c r="D149" s="74">
        <f t="shared" si="29"/>
        <v>1.8289650040539101E-2</v>
      </c>
      <c r="E149" s="15"/>
      <c r="F149" s="33"/>
      <c r="H149" s="34" t="s">
        <v>20</v>
      </c>
      <c r="I149" s="34">
        <v>0.02</v>
      </c>
      <c r="J149" s="34">
        <v>1</v>
      </c>
      <c r="K149" s="72">
        <v>43362</v>
      </c>
    </row>
    <row r="150" spans="1:12">
      <c r="A150" s="84" t="s">
        <v>52</v>
      </c>
      <c r="B150" s="73">
        <v>7.63</v>
      </c>
      <c r="C150" s="15">
        <f t="shared" si="25"/>
        <v>7.6925630248310011</v>
      </c>
      <c r="D150" s="74">
        <f t="shared" si="29"/>
        <v>7.6925630248310011</v>
      </c>
      <c r="E150" s="15">
        <v>8.0037092799999989</v>
      </c>
      <c r="F150" s="33">
        <f t="shared" ref="F150" si="30">100*C150/E150</f>
        <v>96.11247430055333</v>
      </c>
      <c r="H150" s="34" t="s">
        <v>20</v>
      </c>
      <c r="I150" s="34">
        <v>0.02</v>
      </c>
      <c r="J150" s="34">
        <v>1</v>
      </c>
      <c r="K150" s="72">
        <v>43362</v>
      </c>
    </row>
    <row r="151" spans="1:12">
      <c r="A151" s="84" t="s">
        <v>53</v>
      </c>
      <c r="B151" s="73">
        <v>-2.4400000000000002E-2</v>
      </c>
      <c r="C151" s="15">
        <f t="shared" si="25"/>
        <v>-1.9907019105153599E-2</v>
      </c>
      <c r="D151" s="74">
        <f t="shared" si="29"/>
        <v>-1.9907019105153599E-2</v>
      </c>
      <c r="E151" s="15"/>
      <c r="F151" s="33"/>
      <c r="G151" s="63"/>
      <c r="H151" s="34" t="s">
        <v>20</v>
      </c>
      <c r="I151" s="34">
        <v>0.02</v>
      </c>
      <c r="J151" s="34">
        <v>1</v>
      </c>
      <c r="K151" s="72">
        <v>43362</v>
      </c>
      <c r="L151" s="4" t="s">
        <v>50</v>
      </c>
    </row>
    <row r="152" spans="1:12">
      <c r="A152" s="84" t="s">
        <v>56</v>
      </c>
      <c r="B152" s="73">
        <v>7.69</v>
      </c>
      <c r="C152" s="15">
        <f t="shared" ref="C152:C206" si="31">B152^2*0.00116763+B152*1.08012-0.00891905</f>
        <v>8.3662528344430012</v>
      </c>
      <c r="D152" s="74">
        <f t="shared" si="29"/>
        <v>8.3662528344430012</v>
      </c>
      <c r="E152" s="15">
        <v>8.0037092799999989</v>
      </c>
      <c r="F152" s="33">
        <f t="shared" ref="F152" si="32">100*C152/E152</f>
        <v>104.52969419252821</v>
      </c>
      <c r="H152" s="34" t="s">
        <v>20</v>
      </c>
      <c r="I152" s="34">
        <v>0.02</v>
      </c>
      <c r="J152" s="34">
        <v>1</v>
      </c>
      <c r="K152" s="72">
        <v>43362</v>
      </c>
    </row>
    <row r="153" spans="1:12">
      <c r="A153" s="84" t="s">
        <v>57</v>
      </c>
      <c r="B153" s="73">
        <v>-4.5400000000000003E-2</v>
      </c>
      <c r="C153" s="15">
        <f t="shared" si="31"/>
        <v>-5.7954091327749202E-2</v>
      </c>
      <c r="D153" s="74">
        <f t="shared" si="29"/>
        <v>-5.7954091327749202E-2</v>
      </c>
      <c r="E153" s="60"/>
      <c r="F153" s="33"/>
      <c r="H153" s="34" t="s">
        <v>20</v>
      </c>
      <c r="I153" s="34">
        <v>0.02</v>
      </c>
      <c r="J153" s="34">
        <v>1</v>
      </c>
      <c r="K153" s="72">
        <v>43362</v>
      </c>
    </row>
    <row r="154" spans="1:12">
      <c r="A154" s="84">
        <v>41</v>
      </c>
      <c r="B154" s="73">
        <v>4.1700000000000001E-2</v>
      </c>
      <c r="C154" s="15">
        <f t="shared" si="31"/>
        <v>3.6123984380130703E-2</v>
      </c>
      <c r="D154" s="74">
        <f t="shared" si="29"/>
        <v>3.6123984380130703E-2</v>
      </c>
      <c r="E154" s="60"/>
      <c r="F154" s="33"/>
      <c r="H154" s="34" t="s">
        <v>20</v>
      </c>
      <c r="I154" s="34">
        <v>0.02</v>
      </c>
      <c r="J154" s="34">
        <v>1</v>
      </c>
      <c r="K154" s="72">
        <v>43362</v>
      </c>
    </row>
    <row r="155" spans="1:12">
      <c r="A155" s="84">
        <v>42</v>
      </c>
      <c r="B155" s="73">
        <v>2.35E-2</v>
      </c>
      <c r="C155" s="15">
        <f t="shared" si="31"/>
        <v>1.6464414823667499E-2</v>
      </c>
      <c r="D155" s="74">
        <f t="shared" si="29"/>
        <v>1.6464414823667499E-2</v>
      </c>
      <c r="E155" s="60"/>
      <c r="F155" s="33"/>
      <c r="G155" s="63"/>
      <c r="H155" s="34" t="s">
        <v>20</v>
      </c>
      <c r="I155" s="34">
        <v>0.02</v>
      </c>
      <c r="J155" s="34">
        <v>1</v>
      </c>
      <c r="K155" s="72">
        <v>43362</v>
      </c>
    </row>
    <row r="156" spans="1:12">
      <c r="A156" s="84">
        <v>43</v>
      </c>
      <c r="B156" s="73">
        <v>3.9899999999999998E-2</v>
      </c>
      <c r="C156" s="15">
        <f t="shared" si="31"/>
        <v>3.4179596878636302E-2</v>
      </c>
      <c r="D156" s="74">
        <f t="shared" si="29"/>
        <v>3.4179596878636302E-2</v>
      </c>
      <c r="E156" s="60"/>
      <c r="F156" s="33"/>
      <c r="H156" s="34" t="s">
        <v>20</v>
      </c>
      <c r="I156" s="34">
        <v>0.02</v>
      </c>
      <c r="J156" s="34">
        <v>1</v>
      </c>
      <c r="K156" s="72">
        <v>43362</v>
      </c>
    </row>
    <row r="157" spans="1:12">
      <c r="A157" s="84">
        <v>44</v>
      </c>
      <c r="B157" s="73">
        <v>2.7E-2</v>
      </c>
      <c r="C157" s="15">
        <f t="shared" si="31"/>
        <v>2.0245041202269998E-2</v>
      </c>
      <c r="D157" s="74">
        <f t="shared" si="29"/>
        <v>2.0245041202269998E-2</v>
      </c>
      <c r="E157" s="60"/>
      <c r="F157" s="33"/>
      <c r="G157" s="63"/>
      <c r="H157" s="34" t="s">
        <v>20</v>
      </c>
      <c r="I157" s="34">
        <v>0.02</v>
      </c>
      <c r="J157" s="34">
        <v>1</v>
      </c>
      <c r="K157" s="72">
        <v>43362</v>
      </c>
    </row>
    <row r="158" spans="1:12">
      <c r="A158" s="84">
        <v>45</v>
      </c>
      <c r="B158" s="73">
        <v>2.9000000000000001E-2</v>
      </c>
      <c r="C158" s="15">
        <f t="shared" si="31"/>
        <v>2.2405411976830006E-2</v>
      </c>
      <c r="D158" s="74">
        <f t="shared" si="29"/>
        <v>2.2405411976830006E-2</v>
      </c>
      <c r="E158" s="15"/>
      <c r="F158" s="33"/>
      <c r="H158" s="34" t="s">
        <v>20</v>
      </c>
      <c r="I158" s="34">
        <v>0.02</v>
      </c>
      <c r="J158" s="34">
        <v>1</v>
      </c>
      <c r="K158" s="72">
        <v>43362</v>
      </c>
    </row>
    <row r="159" spans="1:12">
      <c r="A159" s="84">
        <v>46</v>
      </c>
      <c r="B159" s="73">
        <v>4.0399999999999998E-2</v>
      </c>
      <c r="C159" s="15">
        <f t="shared" si="31"/>
        <v>3.4719703758980799E-2</v>
      </c>
      <c r="D159" s="74">
        <f t="shared" si="29"/>
        <v>3.4719703758980799E-2</v>
      </c>
      <c r="E159" s="60"/>
      <c r="F159" s="33"/>
      <c r="H159" s="34" t="s">
        <v>20</v>
      </c>
      <c r="I159" s="34">
        <v>0.02</v>
      </c>
      <c r="J159" s="34">
        <v>1</v>
      </c>
      <c r="K159" s="72">
        <v>43362</v>
      </c>
    </row>
    <row r="160" spans="1:12">
      <c r="A160" s="84">
        <v>47</v>
      </c>
      <c r="B160" s="73">
        <v>1.7100000000000001E-2</v>
      </c>
      <c r="C160" s="15">
        <f t="shared" si="31"/>
        <v>9.5513434266883013E-3</v>
      </c>
      <c r="D160" s="74">
        <f t="shared" si="29"/>
        <v>9.5513434266883013E-3</v>
      </c>
      <c r="E160" s="15"/>
      <c r="F160" s="33"/>
      <c r="H160" s="34" t="s">
        <v>20</v>
      </c>
      <c r="I160" s="34">
        <v>0.02</v>
      </c>
      <c r="J160" s="34">
        <v>1</v>
      </c>
      <c r="K160" s="72">
        <v>43362</v>
      </c>
    </row>
    <row r="161" spans="1:11">
      <c r="A161" s="84">
        <v>48</v>
      </c>
      <c r="B161" s="73">
        <v>2.1399999999999999E-2</v>
      </c>
      <c r="C161" s="15">
        <f t="shared" si="31"/>
        <v>1.4196052727834798E-2</v>
      </c>
      <c r="D161" s="74">
        <f t="shared" si="29"/>
        <v>1.4196052727834798E-2</v>
      </c>
      <c r="E161" s="60"/>
      <c r="F161" s="33"/>
      <c r="G161" s="63"/>
      <c r="H161" s="34" t="s">
        <v>20</v>
      </c>
      <c r="I161" s="34">
        <v>0.02</v>
      </c>
      <c r="J161" s="34">
        <v>1</v>
      </c>
      <c r="K161" s="72">
        <v>43362</v>
      </c>
    </row>
    <row r="162" spans="1:11">
      <c r="A162" s="84">
        <v>49</v>
      </c>
      <c r="B162" s="73">
        <v>1.9400000000000001E-2</v>
      </c>
      <c r="C162" s="15">
        <f t="shared" si="31"/>
        <v>1.2035717449226801E-2</v>
      </c>
      <c r="D162" s="74">
        <f t="shared" si="29"/>
        <v>1.2035717449226801E-2</v>
      </c>
      <c r="E162" s="15"/>
      <c r="F162" s="33"/>
      <c r="G162" s="63"/>
      <c r="H162" s="34" t="s">
        <v>20</v>
      </c>
      <c r="I162" s="34">
        <v>0.02</v>
      </c>
      <c r="J162" s="34">
        <v>1</v>
      </c>
      <c r="K162" s="72">
        <v>43362</v>
      </c>
    </row>
    <row r="163" spans="1:11">
      <c r="A163" s="84">
        <v>50</v>
      </c>
      <c r="B163" s="73">
        <v>2.76E-2</v>
      </c>
      <c r="C163" s="15">
        <f t="shared" si="31"/>
        <v>2.08931514538288E-2</v>
      </c>
      <c r="D163" s="74">
        <f t="shared" si="29"/>
        <v>2.08931514538288E-2</v>
      </c>
      <c r="E163" s="60"/>
      <c r="F163" s="33"/>
      <c r="G163" s="63"/>
      <c r="H163" s="34" t="s">
        <v>20</v>
      </c>
      <c r="I163" s="34">
        <v>0.02</v>
      </c>
      <c r="J163" s="34">
        <v>1</v>
      </c>
      <c r="K163" s="72">
        <v>43362</v>
      </c>
    </row>
    <row r="164" spans="1:11">
      <c r="A164" s="84" t="s">
        <v>58</v>
      </c>
      <c r="B164" s="73">
        <v>7.57</v>
      </c>
      <c r="C164" s="15">
        <f t="shared" si="31"/>
        <v>8.2345002703870005</v>
      </c>
      <c r="D164" s="74">
        <f t="shared" si="29"/>
        <v>8.2345002703870005</v>
      </c>
      <c r="E164" s="15">
        <v>8.0037092799999989</v>
      </c>
      <c r="F164" s="33">
        <f t="shared" ref="F164" si="33">100*C164/E164</f>
        <v>102.88355039286236</v>
      </c>
      <c r="G164" s="63"/>
      <c r="H164" s="34" t="s">
        <v>20</v>
      </c>
      <c r="I164" s="34">
        <v>0.02</v>
      </c>
      <c r="J164" s="34">
        <v>1</v>
      </c>
      <c r="K164" s="72">
        <v>43362</v>
      </c>
    </row>
    <row r="165" spans="1:11">
      <c r="A165" s="84" t="s">
        <v>59</v>
      </c>
      <c r="B165" s="73">
        <v>-5.4699999999999999E-2</v>
      </c>
      <c r="C165" s="15">
        <f t="shared" si="31"/>
        <v>-6.7998120345953303E-2</v>
      </c>
      <c r="D165" s="74">
        <f t="shared" si="29"/>
        <v>-6.7998120345953303E-2</v>
      </c>
      <c r="E165" s="60"/>
      <c r="F165" s="33"/>
      <c r="G165" s="63"/>
      <c r="H165" s="34" t="s">
        <v>20</v>
      </c>
      <c r="I165" s="34">
        <v>0.02</v>
      </c>
      <c r="J165" s="34">
        <v>1</v>
      </c>
      <c r="K165" s="72">
        <v>43362</v>
      </c>
    </row>
    <row r="166" spans="1:11">
      <c r="A166" s="84">
        <v>51</v>
      </c>
      <c r="B166" s="73">
        <v>1.0200000000000001E-2</v>
      </c>
      <c r="C166" s="15">
        <f t="shared" si="31"/>
        <v>2.0982954802252016E-3</v>
      </c>
      <c r="D166" s="74">
        <f t="shared" si="29"/>
        <v>2.0982954802252016E-3</v>
      </c>
      <c r="E166" s="60"/>
      <c r="F166" s="33"/>
      <c r="G166" s="63"/>
      <c r="H166" s="34" t="s">
        <v>20</v>
      </c>
      <c r="I166" s="34">
        <v>0.02</v>
      </c>
      <c r="J166" s="34">
        <v>1</v>
      </c>
      <c r="K166" s="72">
        <v>43362</v>
      </c>
    </row>
    <row r="167" spans="1:11">
      <c r="A167" s="84">
        <v>52</v>
      </c>
      <c r="B167" s="73">
        <v>5.0700000000000002E-2</v>
      </c>
      <c r="C167" s="15">
        <f t="shared" si="31"/>
        <v>4.5846035381238708E-2</v>
      </c>
      <c r="D167" s="74">
        <f t="shared" si="29"/>
        <v>4.5846035381238708E-2</v>
      </c>
      <c r="E167" s="60"/>
      <c r="F167" s="33"/>
      <c r="G167" s="63"/>
      <c r="H167" s="34" t="s">
        <v>20</v>
      </c>
      <c r="I167" s="34">
        <v>0.02</v>
      </c>
      <c r="J167" s="34">
        <v>1</v>
      </c>
      <c r="K167" s="72">
        <v>43362</v>
      </c>
    </row>
    <row r="168" spans="1:11">
      <c r="A168" s="84">
        <v>53</v>
      </c>
      <c r="B168" s="73">
        <v>2.7699999999999999E-2</v>
      </c>
      <c r="C168" s="15">
        <f t="shared" si="31"/>
        <v>2.1001169910822695E-2</v>
      </c>
      <c r="D168" s="74">
        <f t="shared" si="29"/>
        <v>2.1001169910822695E-2</v>
      </c>
      <c r="E168" s="15"/>
      <c r="F168" s="33"/>
      <c r="G168" s="63"/>
      <c r="H168" s="34" t="s">
        <v>20</v>
      </c>
      <c r="I168" s="34">
        <v>0.02</v>
      </c>
      <c r="J168" s="34">
        <v>1</v>
      </c>
      <c r="K168" s="72">
        <v>43362</v>
      </c>
    </row>
    <row r="169" spans="1:11">
      <c r="A169" s="84">
        <v>54</v>
      </c>
      <c r="B169" s="73">
        <v>3.0200000000000001E-2</v>
      </c>
      <c r="C169" s="15">
        <f t="shared" si="31"/>
        <v>2.3701638925265202E-2</v>
      </c>
      <c r="D169" s="74">
        <f t="shared" si="29"/>
        <v>2.3701638925265202E-2</v>
      </c>
      <c r="E169" s="60"/>
      <c r="F169" s="33"/>
      <c r="G169" s="63"/>
      <c r="H169" s="34" t="s">
        <v>20</v>
      </c>
      <c r="I169" s="34">
        <v>0.02</v>
      </c>
      <c r="J169" s="34">
        <v>1</v>
      </c>
      <c r="K169" s="72">
        <v>43362</v>
      </c>
    </row>
    <row r="170" spans="1:11">
      <c r="A170" s="84">
        <v>55</v>
      </c>
      <c r="B170" s="73">
        <v>2.81E-2</v>
      </c>
      <c r="C170" s="15">
        <f t="shared" si="31"/>
        <v>2.1433243972324295E-2</v>
      </c>
      <c r="D170" s="74">
        <f t="shared" si="29"/>
        <v>2.1433243972324295E-2</v>
      </c>
      <c r="E170" s="60"/>
      <c r="F170" s="33"/>
      <c r="G170" s="63"/>
      <c r="H170" s="34" t="s">
        <v>20</v>
      </c>
      <c r="I170" s="34">
        <v>0.02</v>
      </c>
      <c r="J170" s="34">
        <v>1</v>
      </c>
      <c r="K170" s="72">
        <v>43362</v>
      </c>
    </row>
    <row r="171" spans="1:11">
      <c r="A171" s="84">
        <v>56</v>
      </c>
      <c r="B171" s="73">
        <v>1.9199999999999998E-2</v>
      </c>
      <c r="C171" s="15">
        <f t="shared" si="31"/>
        <v>1.18196844351232E-2</v>
      </c>
      <c r="D171" s="74">
        <f t="shared" si="29"/>
        <v>1.18196844351232E-2</v>
      </c>
      <c r="E171" s="60"/>
      <c r="F171" s="33"/>
      <c r="G171" s="63"/>
      <c r="H171" s="34" t="s">
        <v>20</v>
      </c>
      <c r="I171" s="34">
        <v>0.02</v>
      </c>
      <c r="J171" s="34">
        <v>1</v>
      </c>
      <c r="K171" s="72">
        <v>43362</v>
      </c>
    </row>
    <row r="172" spans="1:11">
      <c r="A172" s="84">
        <v>57</v>
      </c>
      <c r="B172" s="73">
        <v>1.17E-2</v>
      </c>
      <c r="C172" s="15">
        <f t="shared" si="31"/>
        <v>3.7185138368707009E-3</v>
      </c>
      <c r="D172" s="74">
        <f t="shared" si="29"/>
        <v>3.7185138368707009E-3</v>
      </c>
      <c r="E172" s="60"/>
      <c r="F172" s="33"/>
      <c r="G172" s="63"/>
      <c r="H172" s="34" t="s">
        <v>20</v>
      </c>
      <c r="I172" s="34">
        <v>0.02</v>
      </c>
      <c r="J172" s="34">
        <v>1</v>
      </c>
      <c r="K172" s="72">
        <v>43362</v>
      </c>
    </row>
    <row r="173" spans="1:11">
      <c r="A173" s="84">
        <v>58</v>
      </c>
      <c r="B173" s="73">
        <v>5.6399999999999999E-2</v>
      </c>
      <c r="C173" s="15">
        <f t="shared" si="31"/>
        <v>5.2003432184324801E-2</v>
      </c>
      <c r="D173" s="74">
        <f t="shared" si="29"/>
        <v>5.2003432184324801E-2</v>
      </c>
      <c r="E173" s="60"/>
      <c r="F173" s="33"/>
      <c r="G173" s="63"/>
      <c r="H173" s="34" t="s">
        <v>20</v>
      </c>
      <c r="I173" s="34">
        <v>0.02</v>
      </c>
      <c r="J173" s="34">
        <v>1</v>
      </c>
      <c r="K173" s="72">
        <v>43362</v>
      </c>
    </row>
    <row r="174" spans="1:11">
      <c r="A174" s="84">
        <v>59</v>
      </c>
      <c r="B174" s="73">
        <v>3.2399999999999998E-2</v>
      </c>
      <c r="C174" s="15">
        <f t="shared" si="31"/>
        <v>2.6078063731268801E-2</v>
      </c>
      <c r="D174" s="74">
        <f t="shared" si="29"/>
        <v>2.6078063731268801E-2</v>
      </c>
      <c r="E174" s="15"/>
      <c r="F174" s="33"/>
      <c r="G174" s="63"/>
      <c r="H174" s="34" t="s">
        <v>20</v>
      </c>
      <c r="I174" s="34">
        <v>0.02</v>
      </c>
      <c r="J174" s="34">
        <v>1</v>
      </c>
      <c r="K174" s="72">
        <v>43362</v>
      </c>
    </row>
    <row r="175" spans="1:11">
      <c r="A175" s="84">
        <v>60</v>
      </c>
      <c r="B175" s="73">
        <v>3.49E-2</v>
      </c>
      <c r="C175" s="15">
        <f t="shared" si="31"/>
        <v>2.8778560185016303E-2</v>
      </c>
      <c r="D175" s="74">
        <f t="shared" si="29"/>
        <v>2.8778560185016303E-2</v>
      </c>
      <c r="E175" s="60"/>
      <c r="F175" s="33"/>
      <c r="G175" s="63"/>
      <c r="H175" s="34" t="s">
        <v>20</v>
      </c>
      <c r="I175" s="34">
        <v>0.02</v>
      </c>
      <c r="J175" s="34">
        <v>1</v>
      </c>
      <c r="K175" s="72">
        <v>43362</v>
      </c>
    </row>
    <row r="176" spans="1:11">
      <c r="A176" s="84" t="s">
        <v>60</v>
      </c>
      <c r="B176" s="73">
        <v>7.54</v>
      </c>
      <c r="C176" s="15">
        <f t="shared" si="31"/>
        <v>8.2015673837079994</v>
      </c>
      <c r="D176" s="74">
        <f t="shared" si="29"/>
        <v>8.2015673837079994</v>
      </c>
      <c r="E176" s="15">
        <v>8.0037092799999989</v>
      </c>
      <c r="F176" s="33">
        <f t="shared" ref="F176" si="34">100*C176/E176</f>
        <v>102.47208009169469</v>
      </c>
      <c r="G176" s="63"/>
      <c r="H176" s="34" t="s">
        <v>20</v>
      </c>
      <c r="I176" s="34">
        <v>0.02</v>
      </c>
      <c r="J176" s="34">
        <v>1</v>
      </c>
      <c r="K176" s="72">
        <v>43362</v>
      </c>
    </row>
    <row r="177" spans="1:12">
      <c r="A177" s="84" t="s">
        <v>61</v>
      </c>
      <c r="B177" s="73">
        <v>-3.8199999999999998E-2</v>
      </c>
      <c r="C177" s="15">
        <f t="shared" si="31"/>
        <v>-5.0177930147598797E-2</v>
      </c>
      <c r="D177" s="74">
        <f t="shared" si="29"/>
        <v>-5.0177930147598797E-2</v>
      </c>
      <c r="E177" s="60"/>
      <c r="F177" s="33"/>
      <c r="G177" s="63"/>
      <c r="H177" s="34" t="s">
        <v>20</v>
      </c>
      <c r="I177" s="34">
        <v>0.02</v>
      </c>
      <c r="J177" s="34">
        <v>1</v>
      </c>
      <c r="K177" s="72">
        <v>43362</v>
      </c>
    </row>
    <row r="178" spans="1:12">
      <c r="A178" s="84">
        <v>61</v>
      </c>
      <c r="B178" s="73">
        <v>2.4199999999999999E-2</v>
      </c>
      <c r="C178" s="15">
        <f t="shared" si="31"/>
        <v>1.72205378108332E-2</v>
      </c>
      <c r="D178" s="74">
        <f t="shared" si="29"/>
        <v>1.72205378108332E-2</v>
      </c>
      <c r="E178" s="60"/>
      <c r="F178" s="33"/>
      <c r="G178" s="63"/>
      <c r="H178" s="34" t="s">
        <v>20</v>
      </c>
      <c r="I178" s="34">
        <v>0.02</v>
      </c>
      <c r="J178" s="34">
        <v>1</v>
      </c>
      <c r="K178" s="72">
        <v>43362</v>
      </c>
    </row>
    <row r="179" spans="1:12">
      <c r="A179" s="84">
        <v>62</v>
      </c>
      <c r="B179" s="73">
        <v>2.4899999999999999E-2</v>
      </c>
      <c r="C179" s="15">
        <f t="shared" si="31"/>
        <v>1.7976661942276297E-2</v>
      </c>
      <c r="D179" s="74">
        <f t="shared" si="29"/>
        <v>1.7976661942276297E-2</v>
      </c>
      <c r="E179" s="60"/>
      <c r="F179" s="33"/>
      <c r="G179" s="63"/>
      <c r="H179" s="34" t="s">
        <v>20</v>
      </c>
      <c r="I179" s="34">
        <v>0.02</v>
      </c>
      <c r="J179" s="34">
        <v>1</v>
      </c>
      <c r="K179" s="72">
        <v>43362</v>
      </c>
    </row>
    <row r="180" spans="1:12">
      <c r="A180" s="84">
        <v>63</v>
      </c>
      <c r="B180" s="73">
        <v>1.21E-2</v>
      </c>
      <c r="C180" s="15">
        <f t="shared" si="31"/>
        <v>4.1505729527082993E-3</v>
      </c>
      <c r="D180" s="74">
        <f t="shared" si="29"/>
        <v>4.1505729527082993E-3</v>
      </c>
      <c r="E180" s="32"/>
      <c r="F180" s="33"/>
      <c r="G180" s="63"/>
      <c r="H180" s="34" t="s">
        <v>20</v>
      </c>
      <c r="I180" s="34">
        <v>0.02</v>
      </c>
      <c r="J180" s="34">
        <v>1</v>
      </c>
      <c r="K180" s="72">
        <v>43362</v>
      </c>
    </row>
    <row r="181" spans="1:12">
      <c r="A181" s="84">
        <v>64</v>
      </c>
      <c r="B181" s="73">
        <v>6.2199999999999998E-3</v>
      </c>
      <c r="C181" s="15">
        <f t="shared" si="31"/>
        <v>-2.2006584262635083E-3</v>
      </c>
      <c r="D181" s="74">
        <f t="shared" si="29"/>
        <v>-2.2006584262635083E-3</v>
      </c>
      <c r="E181" s="60"/>
      <c r="F181" s="33"/>
      <c r="G181" s="63"/>
      <c r="H181" s="34" t="s">
        <v>20</v>
      </c>
      <c r="I181" s="34">
        <v>0.02</v>
      </c>
      <c r="J181" s="34">
        <v>1</v>
      </c>
      <c r="K181" s="72">
        <v>43362</v>
      </c>
    </row>
    <row r="182" spans="1:12">
      <c r="A182" s="84">
        <v>65</v>
      </c>
      <c r="B182" s="73">
        <v>2.4500000000000001E-2</v>
      </c>
      <c r="C182" s="15">
        <f t="shared" si="31"/>
        <v>1.7544590869907499E-2</v>
      </c>
      <c r="D182" s="74">
        <f t="shared" si="29"/>
        <v>1.7544590869907499E-2</v>
      </c>
      <c r="E182" s="15"/>
      <c r="F182" s="33"/>
      <c r="G182" s="63"/>
      <c r="H182" s="34" t="s">
        <v>20</v>
      </c>
      <c r="I182" s="34">
        <v>0.02</v>
      </c>
      <c r="J182" s="34">
        <v>1</v>
      </c>
      <c r="K182" s="72">
        <v>43362</v>
      </c>
    </row>
    <row r="183" spans="1:12">
      <c r="A183" s="84">
        <v>66</v>
      </c>
      <c r="B183" s="73">
        <v>3.1300000000000001E-2</v>
      </c>
      <c r="C183" s="15">
        <f t="shared" si="31"/>
        <v>2.4889849915434706E-2</v>
      </c>
      <c r="D183" s="74">
        <f t="shared" si="29"/>
        <v>2.4889849915434706E-2</v>
      </c>
      <c r="E183" s="15"/>
      <c r="F183" s="33"/>
      <c r="G183" s="63"/>
      <c r="H183" s="34" t="s">
        <v>20</v>
      </c>
      <c r="I183" s="34">
        <v>0.02</v>
      </c>
      <c r="J183" s="34">
        <v>1</v>
      </c>
      <c r="K183" s="72">
        <v>43362</v>
      </c>
    </row>
    <row r="184" spans="1:12">
      <c r="A184" s="84">
        <v>67</v>
      </c>
      <c r="B184" s="73">
        <v>3.0599999999999999E-2</v>
      </c>
      <c r="C184" s="15">
        <f t="shared" si="31"/>
        <v>2.4133715322026801E-2</v>
      </c>
      <c r="D184" s="74">
        <f t="shared" si="29"/>
        <v>2.4133715322026801E-2</v>
      </c>
      <c r="E184" s="15"/>
      <c r="F184" s="33"/>
      <c r="G184" s="63"/>
      <c r="H184" s="34" t="s">
        <v>20</v>
      </c>
      <c r="I184" s="34">
        <v>0.02</v>
      </c>
      <c r="J184" s="34">
        <v>1</v>
      </c>
      <c r="K184" s="72">
        <v>43362</v>
      </c>
    </row>
    <row r="185" spans="1:12">
      <c r="A185" s="84">
        <v>68</v>
      </c>
      <c r="B185" s="73">
        <v>3.1099999999999999E-2</v>
      </c>
      <c r="C185" s="15">
        <f t="shared" si="31"/>
        <v>2.4673811343412302E-2</v>
      </c>
      <c r="D185" s="74">
        <f t="shared" si="29"/>
        <v>2.4673811343412302E-2</v>
      </c>
      <c r="E185" s="15"/>
      <c r="F185" s="33"/>
      <c r="G185" s="63"/>
      <c r="H185" s="34" t="s">
        <v>20</v>
      </c>
      <c r="I185" s="34">
        <v>0.02</v>
      </c>
      <c r="J185" s="34">
        <v>1</v>
      </c>
      <c r="K185" s="72">
        <v>43362</v>
      </c>
    </row>
    <row r="186" spans="1:12">
      <c r="A186" s="84">
        <v>69</v>
      </c>
      <c r="B186" s="73">
        <v>3.3799999999999997E-2</v>
      </c>
      <c r="C186" s="15">
        <f t="shared" si="31"/>
        <v>2.7590339947217199E-2</v>
      </c>
      <c r="D186" s="74">
        <f t="shared" si="29"/>
        <v>2.7590339947217199E-2</v>
      </c>
      <c r="E186" s="15"/>
      <c r="F186" s="33"/>
      <c r="G186" s="63"/>
      <c r="H186" s="34" t="s">
        <v>20</v>
      </c>
      <c r="I186" s="34">
        <v>0.02</v>
      </c>
      <c r="J186" s="34">
        <v>1</v>
      </c>
      <c r="K186" s="72">
        <v>43362</v>
      </c>
    </row>
    <row r="187" spans="1:12">
      <c r="A187" s="84">
        <v>70</v>
      </c>
      <c r="B187" s="73">
        <v>-5.1500000000000001E-3</v>
      </c>
      <c r="C187" s="15">
        <f t="shared" si="31"/>
        <v>-1.4481637031533325E-2</v>
      </c>
      <c r="D187" s="74">
        <f t="shared" si="29"/>
        <v>-1.4481637031533325E-2</v>
      </c>
      <c r="E187" s="15"/>
      <c r="F187" s="33"/>
      <c r="G187" s="63"/>
      <c r="H187" s="34" t="s">
        <v>20</v>
      </c>
      <c r="I187" s="34">
        <v>0.02</v>
      </c>
      <c r="J187" s="34">
        <v>1</v>
      </c>
      <c r="K187" s="72">
        <v>43362</v>
      </c>
    </row>
    <row r="188" spans="1:12">
      <c r="A188" s="99" t="s">
        <v>62</v>
      </c>
      <c r="B188" s="100">
        <v>1.02</v>
      </c>
      <c r="C188" s="101">
        <f t="shared" si="31"/>
        <v>1.0940181522519998</v>
      </c>
      <c r="D188" s="123">
        <f t="shared" si="29"/>
        <v>1.0940181522519998</v>
      </c>
      <c r="E188" s="101">
        <v>8.0037092799999989</v>
      </c>
      <c r="F188" s="102">
        <f t="shared" ref="F188" si="35">100*C188/E188</f>
        <v>13.668889185990023</v>
      </c>
      <c r="G188" s="103"/>
      <c r="H188" s="104" t="s">
        <v>20</v>
      </c>
      <c r="I188" s="104">
        <v>0.02</v>
      </c>
      <c r="J188" s="104">
        <v>1</v>
      </c>
      <c r="K188" s="105">
        <v>43362</v>
      </c>
      <c r="L188" s="106" t="s">
        <v>114</v>
      </c>
    </row>
    <row r="189" spans="1:12">
      <c r="A189" s="84" t="s">
        <v>63</v>
      </c>
      <c r="B189" s="73">
        <v>-1.44E-4</v>
      </c>
      <c r="C189" s="15">
        <f t="shared" si="31"/>
        <v>-9.0745872557880247E-3</v>
      </c>
      <c r="D189" s="74">
        <f t="shared" si="29"/>
        <v>-9.0745872557880247E-3</v>
      </c>
      <c r="E189" s="15"/>
      <c r="F189" s="33"/>
      <c r="G189" s="63"/>
      <c r="H189" s="34" t="s">
        <v>20</v>
      </c>
      <c r="I189" s="34">
        <v>0.02</v>
      </c>
      <c r="J189" s="34">
        <v>1</v>
      </c>
      <c r="K189" s="72">
        <v>43362</v>
      </c>
    </row>
    <row r="190" spans="1:12">
      <c r="A190" s="84" t="s">
        <v>34</v>
      </c>
      <c r="B190" s="73">
        <v>17.7</v>
      </c>
      <c r="C190" s="15">
        <f t="shared" si="31"/>
        <v>19.475011752699999</v>
      </c>
      <c r="D190" s="74">
        <f t="shared" si="29"/>
        <v>19.475011752699999</v>
      </c>
      <c r="E190" s="15">
        <v>20.009273199999999</v>
      </c>
      <c r="F190" s="33">
        <f>100*C190/E190</f>
        <v>97.329930767800192</v>
      </c>
      <c r="G190" s="63"/>
      <c r="H190" s="34" t="s">
        <v>20</v>
      </c>
      <c r="I190" s="34">
        <v>0.02</v>
      </c>
      <c r="J190" s="34">
        <v>1</v>
      </c>
      <c r="K190" s="72">
        <v>43362</v>
      </c>
    </row>
    <row r="191" spans="1:12">
      <c r="A191" s="84" t="s">
        <v>35</v>
      </c>
      <c r="B191" s="73">
        <v>-6.4799999999999996E-2</v>
      </c>
      <c r="C191" s="15">
        <f t="shared" si="31"/>
        <v>-7.8905923074924791E-2</v>
      </c>
      <c r="D191" s="82">
        <f t="shared" si="29"/>
        <v>-7.8905923074924791E-2</v>
      </c>
      <c r="E191" s="15">
        <v>8.0037092799999989</v>
      </c>
      <c r="F191" s="33">
        <f t="shared" ref="F191:F196" si="36">100*C191/E191</f>
        <v>-0.98586693137515868</v>
      </c>
      <c r="G191" s="63"/>
      <c r="H191" s="34" t="s">
        <v>20</v>
      </c>
      <c r="I191" s="34">
        <v>0.02</v>
      </c>
      <c r="J191" s="34">
        <v>1</v>
      </c>
      <c r="K191" s="72">
        <v>43362</v>
      </c>
      <c r="L191" s="16"/>
    </row>
    <row r="192" spans="1:12">
      <c r="A192" s="84" t="s">
        <v>36</v>
      </c>
      <c r="B192" s="73">
        <v>1.9</v>
      </c>
      <c r="C192" s="15">
        <f t="shared" si="31"/>
        <v>2.0475240942999999</v>
      </c>
      <c r="D192" s="82">
        <f t="shared" si="29"/>
        <v>2.0475240942999999</v>
      </c>
      <c r="E192" s="15">
        <v>2.0009273199999997</v>
      </c>
      <c r="F192" s="33">
        <f t="shared" si="36"/>
        <v>102.3287589626194</v>
      </c>
      <c r="G192" s="63"/>
      <c r="H192" s="34" t="s">
        <v>20</v>
      </c>
      <c r="I192" s="34">
        <v>0.02</v>
      </c>
      <c r="J192" s="34">
        <v>1</v>
      </c>
      <c r="K192" s="72">
        <v>43362</v>
      </c>
      <c r="L192" s="16"/>
    </row>
    <row r="193" spans="1:12">
      <c r="A193" s="84" t="s">
        <v>37</v>
      </c>
      <c r="B193" s="73">
        <v>0.95799999999999996</v>
      </c>
      <c r="C193" s="15">
        <f t="shared" si="31"/>
        <v>1.02690751877932</v>
      </c>
      <c r="D193" s="82">
        <f t="shared" si="29"/>
        <v>1.02690751877932</v>
      </c>
      <c r="E193" s="15">
        <v>1.0004636599999999</v>
      </c>
      <c r="F193" s="33">
        <f t="shared" si="36"/>
        <v>102.64316035020404</v>
      </c>
      <c r="G193" s="63"/>
      <c r="H193" s="34" t="s">
        <v>20</v>
      </c>
      <c r="I193" s="34">
        <v>0.02</v>
      </c>
      <c r="J193" s="34">
        <v>1</v>
      </c>
      <c r="K193" s="72">
        <v>43362</v>
      </c>
      <c r="L193" s="16"/>
    </row>
    <row r="194" spans="1:12">
      <c r="A194" s="84" t="s">
        <v>38</v>
      </c>
      <c r="B194" s="73">
        <v>0.498</v>
      </c>
      <c r="C194" s="15">
        <f t="shared" si="31"/>
        <v>0.52927028691051992</v>
      </c>
      <c r="D194" s="82">
        <f t="shared" si="29"/>
        <v>0.52927028691051992</v>
      </c>
      <c r="E194" s="15">
        <v>0.50023182999999993</v>
      </c>
      <c r="F194" s="33">
        <f t="shared" si="36"/>
        <v>105.8049998358801</v>
      </c>
      <c r="G194" s="63"/>
      <c r="H194" s="34" t="s">
        <v>20</v>
      </c>
      <c r="I194" s="34">
        <v>0.02</v>
      </c>
      <c r="J194" s="34">
        <v>1</v>
      </c>
      <c r="K194" s="72">
        <v>43362</v>
      </c>
      <c r="L194" s="16"/>
    </row>
    <row r="195" spans="1:12">
      <c r="A195" s="84" t="s">
        <v>39</v>
      </c>
      <c r="B195" s="73">
        <v>0.20100000000000001</v>
      </c>
      <c r="C195" s="15">
        <f t="shared" si="31"/>
        <v>0.20823224341963001</v>
      </c>
      <c r="D195" s="82">
        <f t="shared" si="29"/>
        <v>0.20823224341963001</v>
      </c>
      <c r="E195" s="15">
        <v>0.19674801573254669</v>
      </c>
      <c r="F195" s="33">
        <f t="shared" si="36"/>
        <v>105.83702338461936</v>
      </c>
      <c r="G195" s="63"/>
      <c r="H195" s="34" t="s">
        <v>20</v>
      </c>
      <c r="I195" s="34">
        <v>0.02</v>
      </c>
      <c r="J195" s="34">
        <v>1</v>
      </c>
      <c r="K195" s="72">
        <v>43362</v>
      </c>
      <c r="L195" s="16"/>
    </row>
    <row r="196" spans="1:12">
      <c r="A196" s="84" t="s">
        <v>40</v>
      </c>
      <c r="B196" s="73">
        <v>0.11</v>
      </c>
      <c r="C196" s="15">
        <f t="shared" si="31"/>
        <v>0.109908278323</v>
      </c>
      <c r="D196" s="82">
        <f t="shared" si="29"/>
        <v>0.109908278323</v>
      </c>
      <c r="E196" s="15">
        <v>0.100046366</v>
      </c>
      <c r="F196" s="33">
        <f t="shared" si="36"/>
        <v>109.85734186786955</v>
      </c>
      <c r="G196" s="63"/>
      <c r="H196" s="34" t="s">
        <v>20</v>
      </c>
      <c r="I196" s="34">
        <v>0.02</v>
      </c>
      <c r="J196" s="34">
        <v>1</v>
      </c>
      <c r="K196" s="72">
        <v>43362</v>
      </c>
      <c r="L196" s="16"/>
    </row>
    <row r="197" spans="1:12">
      <c r="A197" s="84" t="s">
        <v>41</v>
      </c>
      <c r="B197" s="73">
        <v>4.2500000000000003E-3</v>
      </c>
      <c r="C197" s="15">
        <f t="shared" si="31"/>
        <v>-4.3285189096831248E-3</v>
      </c>
      <c r="D197" s="82">
        <f t="shared" si="29"/>
        <v>-4.3285189096831248E-3</v>
      </c>
      <c r="E197" s="65">
        <v>0</v>
      </c>
      <c r="F197" s="66"/>
      <c r="G197" s="63"/>
      <c r="H197" s="34" t="s">
        <v>20</v>
      </c>
      <c r="I197" s="34">
        <v>0.02</v>
      </c>
      <c r="J197" s="34">
        <v>1</v>
      </c>
      <c r="K197" s="72">
        <v>43362</v>
      </c>
      <c r="L197" s="16"/>
    </row>
    <row r="198" spans="1:12">
      <c r="A198" s="73" t="s">
        <v>62</v>
      </c>
      <c r="B198" s="73">
        <v>7.56</v>
      </c>
      <c r="C198" s="15">
        <f t="shared" si="31"/>
        <v>8.2235224079679998</v>
      </c>
      <c r="D198" s="82">
        <f t="shared" si="29"/>
        <v>8.2235224079679998</v>
      </c>
      <c r="E198" s="15">
        <v>8.0037092799999989</v>
      </c>
      <c r="F198" s="33">
        <f t="shared" ref="F198" si="37">100*C198/E198</f>
        <v>102.74639070808429</v>
      </c>
      <c r="G198" s="63"/>
      <c r="H198" s="34" t="s">
        <v>20</v>
      </c>
      <c r="I198" s="34">
        <v>0.02</v>
      </c>
      <c r="J198" s="34">
        <v>1</v>
      </c>
      <c r="K198" s="72">
        <v>43362</v>
      </c>
      <c r="L198" s="16"/>
    </row>
    <row r="199" spans="1:12">
      <c r="A199" s="73" t="s">
        <v>63</v>
      </c>
      <c r="B199" s="73">
        <v>-3.5400000000000001E-2</v>
      </c>
      <c r="C199" s="15">
        <f t="shared" si="31"/>
        <v>-4.7153834772789199E-2</v>
      </c>
      <c r="D199" s="82">
        <f t="shared" si="29"/>
        <v>-4.7153834772789199E-2</v>
      </c>
      <c r="E199" s="15"/>
      <c r="F199" s="33"/>
      <c r="G199" s="63"/>
      <c r="H199" s="34" t="s">
        <v>20</v>
      </c>
      <c r="I199" s="34">
        <v>0.02</v>
      </c>
      <c r="J199" s="34">
        <v>1</v>
      </c>
      <c r="K199" s="72">
        <v>43362</v>
      </c>
      <c r="L199" s="16"/>
    </row>
    <row r="200" spans="1:12">
      <c r="A200" s="73" t="s">
        <v>34</v>
      </c>
      <c r="B200" s="73">
        <v>17.600000000000001</v>
      </c>
      <c r="C200" s="15">
        <f t="shared" si="31"/>
        <v>19.3628780188</v>
      </c>
      <c r="D200" s="82">
        <f t="shared" ref="D200:D207" si="38">C200*J200</f>
        <v>19.3628780188</v>
      </c>
      <c r="E200" s="15">
        <v>20.009273199999999</v>
      </c>
      <c r="F200" s="33">
        <f>100*C200/E200</f>
        <v>96.769521937458478</v>
      </c>
      <c r="G200" s="63"/>
      <c r="H200" s="34" t="s">
        <v>20</v>
      </c>
      <c r="I200" s="34">
        <v>0.02</v>
      </c>
      <c r="J200" s="34">
        <v>1</v>
      </c>
      <c r="K200" s="72">
        <v>43362</v>
      </c>
    </row>
    <row r="201" spans="1:12">
      <c r="A201" s="73" t="s">
        <v>35</v>
      </c>
      <c r="B201" s="73">
        <v>7.36</v>
      </c>
      <c r="C201" s="15">
        <f t="shared" si="31"/>
        <v>8.004014200048001</v>
      </c>
      <c r="D201" s="82">
        <f t="shared" si="38"/>
        <v>8.004014200048001</v>
      </c>
      <c r="E201" s="15">
        <v>8.0037092799999989</v>
      </c>
      <c r="F201" s="33">
        <f t="shared" ref="F201:F206" si="39">100*C201/E201</f>
        <v>100.00380973417867</v>
      </c>
      <c r="G201" s="63"/>
      <c r="H201" s="34" t="s">
        <v>20</v>
      </c>
      <c r="I201" s="34">
        <v>0.02</v>
      </c>
      <c r="J201" s="34">
        <v>1</v>
      </c>
      <c r="K201" s="72">
        <v>43362</v>
      </c>
      <c r="L201" s="16"/>
    </row>
    <row r="202" spans="1:12">
      <c r="A202" s="73" t="s">
        <v>36</v>
      </c>
      <c r="B202" s="73">
        <v>1.85</v>
      </c>
      <c r="C202" s="15">
        <f t="shared" si="31"/>
        <v>1.9932991636749999</v>
      </c>
      <c r="D202" s="82">
        <f t="shared" si="38"/>
        <v>1.9932991636749999</v>
      </c>
      <c r="E202" s="15">
        <v>2.0009273199999997</v>
      </c>
      <c r="F202" s="33">
        <f t="shared" si="39"/>
        <v>99.618768945340818</v>
      </c>
      <c r="G202" s="63"/>
      <c r="H202" s="34" t="s">
        <v>20</v>
      </c>
      <c r="I202" s="34">
        <v>0.02</v>
      </c>
      <c r="J202" s="34">
        <v>1</v>
      </c>
      <c r="K202" s="72">
        <v>43362</v>
      </c>
      <c r="L202" s="16"/>
    </row>
    <row r="203" spans="1:12">
      <c r="A203" s="73" t="s">
        <v>37</v>
      </c>
      <c r="B203" s="73">
        <v>0.94299999999999995</v>
      </c>
      <c r="C203" s="15">
        <f t="shared" si="31"/>
        <v>1.0106724238098699</v>
      </c>
      <c r="D203" s="82">
        <f t="shared" si="38"/>
        <v>1.0106724238098699</v>
      </c>
      <c r="E203" s="15">
        <v>1.0004636599999999</v>
      </c>
      <c r="F203" s="33">
        <f t="shared" si="39"/>
        <v>101.02040326081109</v>
      </c>
      <c r="G203" s="63"/>
      <c r="H203" s="34" t="s">
        <v>20</v>
      </c>
      <c r="I203" s="34">
        <v>0.02</v>
      </c>
      <c r="J203" s="34">
        <v>1</v>
      </c>
      <c r="K203" s="72">
        <v>43362</v>
      </c>
      <c r="L203" s="16"/>
    </row>
    <row r="204" spans="1:12">
      <c r="A204" s="73" t="s">
        <v>38</v>
      </c>
      <c r="B204" s="73">
        <v>0.47</v>
      </c>
      <c r="C204" s="15">
        <f t="shared" si="31"/>
        <v>0.49899527946700001</v>
      </c>
      <c r="D204" s="82">
        <f t="shared" si="38"/>
        <v>0.49899527946700001</v>
      </c>
      <c r="E204" s="15">
        <v>0.50023182999999993</v>
      </c>
      <c r="F204" s="33">
        <f t="shared" si="39"/>
        <v>99.7528045080618</v>
      </c>
      <c r="G204" s="63"/>
      <c r="H204" s="34" t="s">
        <v>20</v>
      </c>
      <c r="I204" s="34">
        <v>0.02</v>
      </c>
      <c r="J204" s="34">
        <v>1</v>
      </c>
      <c r="K204" s="72">
        <v>43362</v>
      </c>
      <c r="L204" s="16"/>
    </row>
    <row r="205" spans="1:12">
      <c r="A205" s="73" t="s">
        <v>39</v>
      </c>
      <c r="B205" s="73">
        <v>0.20699999999999999</v>
      </c>
      <c r="C205" s="15">
        <f t="shared" si="31"/>
        <v>0.21471582177786996</v>
      </c>
      <c r="D205" s="82">
        <f t="shared" si="38"/>
        <v>0.21471582177786996</v>
      </c>
      <c r="E205" s="15">
        <v>0.19674801573254669</v>
      </c>
      <c r="F205" s="33">
        <f t="shared" si="39"/>
        <v>109.13239504775903</v>
      </c>
      <c r="G205" s="63"/>
      <c r="H205" s="34" t="s">
        <v>20</v>
      </c>
      <c r="I205" s="34">
        <v>0.02</v>
      </c>
      <c r="J205" s="34">
        <v>1</v>
      </c>
      <c r="K205" s="72">
        <v>43362</v>
      </c>
      <c r="L205" s="16"/>
    </row>
    <row r="206" spans="1:12">
      <c r="A206" s="73" t="s">
        <v>40</v>
      </c>
      <c r="B206" s="73">
        <v>9.1600000000000001E-2</v>
      </c>
      <c r="C206" s="15">
        <f t="shared" si="31"/>
        <v>9.0029739069572803E-2</v>
      </c>
      <c r="D206" s="82">
        <f t="shared" si="38"/>
        <v>9.0029739069572803E-2</v>
      </c>
      <c r="E206" s="15">
        <v>0.100046366</v>
      </c>
      <c r="F206" s="33">
        <f t="shared" si="39"/>
        <v>89.988015226432907</v>
      </c>
      <c r="G206" s="63"/>
      <c r="H206" s="34" t="s">
        <v>20</v>
      </c>
      <c r="I206" s="34">
        <v>0.02</v>
      </c>
      <c r="J206" s="34">
        <v>1</v>
      </c>
      <c r="K206" s="72">
        <v>43362</v>
      </c>
      <c r="L206" s="16"/>
    </row>
    <row r="207" spans="1:12">
      <c r="A207" s="73" t="s">
        <v>41</v>
      </c>
      <c r="B207" s="73">
        <v>-6.3299999999999999E-4</v>
      </c>
      <c r="C207" s="15">
        <f>B207^2*0.00116763+B207*1.08012-0.00891905</f>
        <v>-9.6027654921435023E-3</v>
      </c>
      <c r="D207" s="82">
        <f t="shared" si="38"/>
        <v>-9.6027654921435023E-3</v>
      </c>
      <c r="E207" s="65">
        <v>0</v>
      </c>
      <c r="F207" s="66"/>
      <c r="G207" s="63"/>
      <c r="H207" s="34" t="s">
        <v>20</v>
      </c>
      <c r="I207" s="34">
        <v>0.02</v>
      </c>
      <c r="J207" s="34">
        <v>1</v>
      </c>
      <c r="K207" s="72">
        <v>43362</v>
      </c>
      <c r="L207" s="16"/>
    </row>
    <row r="208" spans="1:12">
      <c r="A208" s="84"/>
      <c r="B208" s="73"/>
      <c r="D208" s="82"/>
      <c r="E208" s="60"/>
      <c r="F208" s="33"/>
      <c r="G208" s="63"/>
      <c r="H208" s="34"/>
      <c r="I208" s="34"/>
      <c r="J208" s="34"/>
      <c r="K208" s="72"/>
      <c r="L208" s="16"/>
    </row>
    <row r="209" spans="1:12">
      <c r="A209" s="84"/>
      <c r="B209" s="73"/>
      <c r="D209" s="82"/>
      <c r="E209" s="60"/>
      <c r="F209" s="33"/>
      <c r="G209" s="63"/>
      <c r="H209" s="34"/>
      <c r="I209" s="34"/>
      <c r="J209" s="34"/>
      <c r="K209" s="72"/>
      <c r="L209" s="16"/>
    </row>
    <row r="210" spans="1:12">
      <c r="A210" s="84"/>
      <c r="B210" s="73"/>
      <c r="D210" s="82"/>
      <c r="E210" s="15"/>
      <c r="F210" s="33"/>
      <c r="G210" s="63"/>
      <c r="H210" s="34"/>
      <c r="I210" s="34"/>
      <c r="J210" s="34"/>
      <c r="K210" s="72"/>
      <c r="L210" s="16"/>
    </row>
    <row r="211" spans="1:12">
      <c r="A211" s="84"/>
      <c r="B211" s="73"/>
      <c r="D211" s="82"/>
      <c r="E211" s="60"/>
      <c r="F211" s="33"/>
      <c r="G211" s="63"/>
      <c r="H211" s="34"/>
      <c r="I211" s="34"/>
      <c r="J211" s="34"/>
      <c r="K211" s="72"/>
      <c r="L211" s="16"/>
    </row>
    <row r="212" spans="1:12">
      <c r="A212" s="84"/>
      <c r="B212" s="73"/>
      <c r="D212" s="82"/>
      <c r="E212" s="60"/>
      <c r="F212" s="33"/>
      <c r="G212" s="63"/>
      <c r="H212" s="34"/>
      <c r="I212" s="34"/>
      <c r="J212" s="34"/>
      <c r="K212" s="72"/>
      <c r="L212" s="16"/>
    </row>
    <row r="213" spans="1:12">
      <c r="A213" s="84"/>
      <c r="B213" s="73"/>
      <c r="D213" s="82"/>
      <c r="E213" s="60"/>
      <c r="F213" s="33"/>
      <c r="G213" s="63"/>
      <c r="H213" s="34"/>
      <c r="I213" s="34"/>
      <c r="J213" s="34"/>
      <c r="K213" s="72"/>
      <c r="L213" s="16"/>
    </row>
    <row r="214" spans="1:12">
      <c r="A214" s="84"/>
      <c r="B214" s="73"/>
      <c r="D214" s="82"/>
      <c r="E214" s="60"/>
      <c r="F214" s="33"/>
      <c r="G214" s="63"/>
      <c r="H214" s="34"/>
      <c r="I214" s="34"/>
      <c r="J214" s="34"/>
      <c r="K214" s="72"/>
      <c r="L214" s="16"/>
    </row>
    <row r="215" spans="1:12">
      <c r="A215" s="84"/>
      <c r="B215" s="73"/>
      <c r="D215" s="82"/>
      <c r="E215" s="60"/>
      <c r="F215" s="33"/>
      <c r="G215" s="63"/>
      <c r="H215" s="34"/>
      <c r="I215" s="34"/>
      <c r="J215" s="34"/>
      <c r="K215" s="72"/>
      <c r="L215" s="16"/>
    </row>
    <row r="216" spans="1:12">
      <c r="A216" s="84"/>
      <c r="B216" s="73"/>
      <c r="D216" s="82"/>
      <c r="E216" s="60"/>
      <c r="F216" s="33"/>
      <c r="G216" s="63"/>
      <c r="H216" s="34"/>
      <c r="I216" s="34"/>
      <c r="J216" s="34"/>
      <c r="K216" s="72"/>
      <c r="L216" s="16"/>
    </row>
    <row r="217" spans="1:12">
      <c r="A217" s="84"/>
      <c r="B217" s="73"/>
      <c r="D217" s="82"/>
      <c r="E217" s="15"/>
      <c r="F217" s="33"/>
      <c r="G217" s="63"/>
      <c r="H217" s="34"/>
      <c r="I217" s="34"/>
      <c r="J217" s="34"/>
      <c r="K217" s="72"/>
      <c r="L217" s="16"/>
    </row>
    <row r="218" spans="1:12">
      <c r="A218" s="84"/>
      <c r="B218" s="73"/>
      <c r="D218" s="82"/>
      <c r="E218" s="60"/>
      <c r="F218" s="33"/>
      <c r="G218" s="63"/>
      <c r="H218" s="34"/>
      <c r="I218" s="34"/>
      <c r="J218" s="34"/>
      <c r="K218" s="72"/>
      <c r="L218" s="16"/>
    </row>
    <row r="219" spans="1:12">
      <c r="A219" s="84"/>
      <c r="B219" s="73"/>
      <c r="D219" s="82"/>
      <c r="E219" s="15"/>
      <c r="F219" s="33"/>
      <c r="G219" s="63"/>
      <c r="H219" s="34"/>
      <c r="I219" s="34"/>
      <c r="J219" s="34"/>
      <c r="K219" s="72"/>
      <c r="L219" s="16"/>
    </row>
    <row r="220" spans="1:12">
      <c r="A220" s="84"/>
      <c r="B220" s="73"/>
      <c r="D220" s="82"/>
      <c r="E220" s="15"/>
      <c r="F220" s="33"/>
      <c r="G220" s="63"/>
      <c r="H220" s="34"/>
      <c r="I220" s="34"/>
      <c r="J220" s="34"/>
      <c r="K220" s="72"/>
      <c r="L220" s="16"/>
    </row>
    <row r="221" spans="1:12">
      <c r="A221" s="84"/>
      <c r="B221" s="73"/>
      <c r="D221" s="82"/>
      <c r="E221" s="15"/>
      <c r="F221" s="33"/>
      <c r="G221" s="63"/>
      <c r="H221" s="34"/>
      <c r="I221" s="34"/>
      <c r="J221" s="34"/>
      <c r="K221" s="72"/>
    </row>
    <row r="222" spans="1:12">
      <c r="A222" s="84"/>
      <c r="B222" s="73"/>
      <c r="D222" s="82"/>
      <c r="E222" s="15"/>
      <c r="F222" s="33"/>
      <c r="G222" s="63"/>
      <c r="H222" s="34"/>
      <c r="I222" s="34"/>
      <c r="J222" s="34"/>
      <c r="K222" s="72"/>
    </row>
    <row r="223" spans="1:12">
      <c r="A223" s="84"/>
      <c r="B223" s="73"/>
      <c r="D223" s="82"/>
      <c r="E223" s="15"/>
      <c r="F223" s="33"/>
      <c r="G223" s="63"/>
      <c r="H223" s="34"/>
      <c r="I223" s="34"/>
      <c r="J223" s="34"/>
      <c r="K223" s="72"/>
    </row>
    <row r="224" spans="1:12">
      <c r="A224" s="84"/>
      <c r="B224" s="73"/>
      <c r="D224" s="82"/>
      <c r="E224" s="15"/>
      <c r="F224" s="33"/>
      <c r="G224" s="63"/>
      <c r="H224" s="34"/>
      <c r="I224" s="34"/>
      <c r="J224" s="34"/>
      <c r="K224" s="72"/>
    </row>
    <row r="225" spans="1:11">
      <c r="A225" s="84"/>
      <c r="B225" s="73"/>
      <c r="D225" s="82"/>
      <c r="E225" s="15"/>
      <c r="F225" s="33"/>
      <c r="G225" s="63"/>
      <c r="H225" s="34"/>
      <c r="I225" s="34"/>
      <c r="J225" s="34"/>
      <c r="K225" s="72"/>
    </row>
    <row r="226" spans="1:11" s="91" customFormat="1">
      <c r="A226" s="84"/>
      <c r="B226" s="73"/>
      <c r="C226" s="15"/>
      <c r="D226" s="92"/>
      <c r="E226" s="65"/>
      <c r="F226" s="66"/>
      <c r="G226" s="93"/>
      <c r="H226" s="69"/>
      <c r="I226" s="69"/>
      <c r="J226" s="69"/>
      <c r="K226" s="72"/>
    </row>
    <row r="227" spans="1:11" s="91" customFormat="1">
      <c r="A227" s="94"/>
      <c r="B227" s="65"/>
      <c r="C227" s="65"/>
      <c r="D227" s="95"/>
      <c r="E227" s="95"/>
      <c r="G227" s="67"/>
      <c r="K227" s="96"/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5"/>
  <sheetViews>
    <sheetView tabSelected="1" zoomScale="130" zoomScaleNormal="130" workbookViewId="0">
      <selection activeCell="K128" sqref="K128"/>
    </sheetView>
  </sheetViews>
  <sheetFormatPr defaultColWidth="9.125" defaultRowHeight="9.6"/>
  <cols>
    <col min="1" max="1" width="23.375" style="75" customWidth="1"/>
    <col min="2" max="2" width="9.125" style="15"/>
    <col min="3" max="3" width="11" style="17" customWidth="1"/>
    <col min="4" max="4" width="10.875" style="17" customWidth="1"/>
    <col min="5" max="5" width="9.125" style="17"/>
    <col min="6" max="6" width="9.125" style="4"/>
    <col min="7" max="7" width="6" style="4" customWidth="1"/>
    <col min="8" max="8" width="6.625" style="4" customWidth="1"/>
    <col min="9" max="9" width="5.75" style="4" customWidth="1"/>
    <col min="10" max="10" width="5.125" style="4" customWidth="1"/>
    <col min="11" max="11" width="8.75" style="36" customWidth="1"/>
    <col min="12" max="12" width="67.75" style="4" customWidth="1"/>
    <col min="13" max="16384" width="9.125" style="4"/>
  </cols>
  <sheetData>
    <row r="1" spans="1:12" s="31" customFormat="1" ht="29.4" thickBot="1">
      <c r="A1" s="62" t="s">
        <v>0</v>
      </c>
      <c r="B1" s="27" t="s">
        <v>18</v>
      </c>
      <c r="C1" s="130" t="s">
        <v>115</v>
      </c>
      <c r="D1" s="130" t="s">
        <v>116</v>
      </c>
      <c r="E1" s="130" t="s">
        <v>117</v>
      </c>
      <c r="F1" s="28" t="s">
        <v>4</v>
      </c>
      <c r="G1" s="28" t="s">
        <v>1</v>
      </c>
      <c r="H1" s="29" t="s">
        <v>2</v>
      </c>
      <c r="I1" s="29" t="s">
        <v>42</v>
      </c>
      <c r="J1" s="29" t="s">
        <v>21</v>
      </c>
      <c r="K1" s="35" t="s">
        <v>19</v>
      </c>
      <c r="L1" s="30" t="s">
        <v>3</v>
      </c>
    </row>
    <row r="2" spans="1:12" s="31" customFormat="1" ht="27.75" customHeight="1">
      <c r="A2" s="84" t="s">
        <v>34</v>
      </c>
      <c r="B2" s="73">
        <v>12.4</v>
      </c>
      <c r="C2" s="131">
        <f>B2^2*0.0000369888+B2*0.0850128+0.00395575</f>
        <v>1.0638018678880001</v>
      </c>
      <c r="D2" s="20">
        <f t="shared" ref="D2:D11" si="0">J2*C2</f>
        <v>1.0638018678880001</v>
      </c>
      <c r="E2" s="20">
        <v>1.0640000000000001</v>
      </c>
      <c r="F2" s="33">
        <f>100*C2/E2</f>
        <v>99.981378560902272</v>
      </c>
      <c r="H2" s="69" t="s">
        <v>118</v>
      </c>
      <c r="I2" s="34">
        <v>5.0000000000000001E-3</v>
      </c>
      <c r="J2" s="69">
        <v>1</v>
      </c>
      <c r="K2" s="72">
        <v>43364</v>
      </c>
      <c r="L2" s="31" t="s">
        <v>121</v>
      </c>
    </row>
    <row r="3" spans="1:12" s="31" customFormat="1">
      <c r="A3" s="84" t="s">
        <v>35</v>
      </c>
      <c r="B3" s="73">
        <v>4.9800000000000004</v>
      </c>
      <c r="C3" s="131">
        <f t="shared" ref="C3:C66" si="1">B3^2*0.0000369888+B3*0.0850128+0.00395575</f>
        <v>0.42823683103552002</v>
      </c>
      <c r="D3" s="20">
        <f t="shared" si="0"/>
        <v>0.42823683103552002</v>
      </c>
      <c r="E3" s="20">
        <v>0.42599999999999999</v>
      </c>
      <c r="F3" s="33">
        <f t="shared" ref="F3:F8" si="2">100*C3/E3</f>
        <v>100.52507770786855</v>
      </c>
      <c r="H3" s="69" t="s">
        <v>118</v>
      </c>
      <c r="I3" s="34">
        <v>5.0000000000000001E-3</v>
      </c>
      <c r="J3" s="69">
        <v>1</v>
      </c>
      <c r="K3" s="72">
        <v>43364</v>
      </c>
    </row>
    <row r="4" spans="1:12" s="31" customFormat="1">
      <c r="A4" s="84" t="s">
        <v>36</v>
      </c>
      <c r="B4" s="73">
        <v>3.04</v>
      </c>
      <c r="C4" s="131">
        <f t="shared" si="1"/>
        <v>0.26273649769407997</v>
      </c>
      <c r="D4" s="20">
        <f t="shared" si="0"/>
        <v>0.26273649769407997</v>
      </c>
      <c r="E4" s="20">
        <v>0.26600000000000001</v>
      </c>
      <c r="F4" s="33">
        <f t="shared" si="2"/>
        <v>98.773119433864636</v>
      </c>
      <c r="H4" s="69" t="s">
        <v>118</v>
      </c>
      <c r="I4" s="34">
        <v>5.0000000000000001E-3</v>
      </c>
      <c r="J4" s="69">
        <v>1</v>
      </c>
      <c r="K4" s="72">
        <v>43364</v>
      </c>
    </row>
    <row r="5" spans="1:12" s="31" customFormat="1">
      <c r="A5" s="84" t="s">
        <v>37</v>
      </c>
      <c r="B5" s="73">
        <v>1.55</v>
      </c>
      <c r="C5" s="131">
        <f t="shared" si="1"/>
        <v>0.13581445559200001</v>
      </c>
      <c r="D5" s="20">
        <f t="shared" si="0"/>
        <v>0.13581445559200001</v>
      </c>
      <c r="E5" s="20">
        <v>0.13300000000000001</v>
      </c>
      <c r="F5" s="33">
        <f t="shared" si="2"/>
        <v>102.11613202406015</v>
      </c>
      <c r="H5" s="69" t="s">
        <v>118</v>
      </c>
      <c r="I5" s="34">
        <v>5.0000000000000001E-3</v>
      </c>
      <c r="J5" s="69">
        <v>1</v>
      </c>
      <c r="K5" s="72">
        <v>43364</v>
      </c>
    </row>
    <row r="6" spans="1:12" s="31" customFormat="1">
      <c r="A6" s="84" t="s">
        <v>38</v>
      </c>
      <c r="B6" s="73">
        <v>0.48299999999999998</v>
      </c>
      <c r="C6" s="131">
        <f t="shared" si="1"/>
        <v>4.50255614801632E-2</v>
      </c>
      <c r="D6" s="20">
        <f t="shared" si="0"/>
        <v>4.50255614801632E-2</v>
      </c>
      <c r="E6" s="20">
        <v>5.2999999999999999E-2</v>
      </c>
      <c r="F6" s="33">
        <f t="shared" si="2"/>
        <v>84.953889585213588</v>
      </c>
      <c r="H6" s="69" t="s">
        <v>118</v>
      </c>
      <c r="I6" s="34">
        <v>5.0000000000000001E-3</v>
      </c>
      <c r="J6" s="69">
        <v>1</v>
      </c>
      <c r="K6" s="72">
        <v>43364</v>
      </c>
    </row>
    <row r="7" spans="1:12" s="31" customFormat="1">
      <c r="A7" s="84" t="s">
        <v>39</v>
      </c>
      <c r="B7" s="73">
        <v>0.28999999999999998</v>
      </c>
      <c r="C7" s="131">
        <f t="shared" si="1"/>
        <v>2.8612572758079997E-2</v>
      </c>
      <c r="D7" s="20">
        <f t="shared" si="0"/>
        <v>2.8612572758079997E-2</v>
      </c>
      <c r="E7" s="20">
        <v>2.6599999999999999E-2</v>
      </c>
      <c r="F7" s="33">
        <f t="shared" si="2"/>
        <v>107.56606300030074</v>
      </c>
      <c r="H7" s="69" t="s">
        <v>118</v>
      </c>
      <c r="I7" s="34">
        <v>5.0000000000000001E-3</v>
      </c>
      <c r="J7" s="69">
        <v>1</v>
      </c>
      <c r="K7" s="72">
        <v>43364</v>
      </c>
    </row>
    <row r="8" spans="1:12" s="31" customFormat="1">
      <c r="A8" s="84" t="s">
        <v>40</v>
      </c>
      <c r="B8" s="73">
        <v>0.126</v>
      </c>
      <c r="C8" s="131">
        <f t="shared" si="1"/>
        <v>1.46679500341888E-2</v>
      </c>
      <c r="D8" s="20">
        <f t="shared" si="0"/>
        <v>1.46679500341888E-2</v>
      </c>
      <c r="E8" s="20">
        <v>1.3299999999999999E-2</v>
      </c>
      <c r="F8" s="33">
        <f t="shared" si="2"/>
        <v>110.2853386029233</v>
      </c>
      <c r="H8" s="69" t="s">
        <v>118</v>
      </c>
      <c r="I8" s="34">
        <v>5.0000000000000001E-3</v>
      </c>
      <c r="J8" s="69">
        <v>1</v>
      </c>
      <c r="K8" s="72">
        <v>43364</v>
      </c>
    </row>
    <row r="9" spans="1:12" s="31" customFormat="1">
      <c r="A9" s="84" t="s">
        <v>41</v>
      </c>
      <c r="B9" s="73">
        <v>-1.12E-2</v>
      </c>
      <c r="C9" s="131">
        <f t="shared" si="1"/>
        <v>3.0036112798750721E-3</v>
      </c>
      <c r="D9" s="20">
        <f t="shared" si="0"/>
        <v>3.0036112798750721E-3</v>
      </c>
      <c r="E9" s="17">
        <v>0</v>
      </c>
      <c r="F9" s="33"/>
      <c r="H9" s="69" t="s">
        <v>118</v>
      </c>
      <c r="I9" s="34">
        <v>5.0000000000000001E-3</v>
      </c>
      <c r="J9" s="69">
        <v>1</v>
      </c>
      <c r="K9" s="72">
        <v>43364</v>
      </c>
    </row>
    <row r="10" spans="1:12" s="31" customFormat="1">
      <c r="A10" s="84" t="s">
        <v>43</v>
      </c>
      <c r="B10" s="73">
        <v>9.2100000000000009</v>
      </c>
      <c r="C10" s="131">
        <f t="shared" si="1"/>
        <v>0.79006117967008005</v>
      </c>
      <c r="D10" s="20">
        <f t="shared" si="0"/>
        <v>0.79006117967008005</v>
      </c>
      <c r="E10" s="17">
        <v>0.76600000000000001</v>
      </c>
      <c r="F10" s="33">
        <f>100*C10/E10</f>
        <v>103.14114617102874</v>
      </c>
      <c r="H10" s="69" t="s">
        <v>118</v>
      </c>
      <c r="I10" s="34">
        <v>5.0000000000000001E-3</v>
      </c>
      <c r="J10" s="69">
        <v>1</v>
      </c>
      <c r="K10" s="72">
        <v>43364</v>
      </c>
    </row>
    <row r="11" spans="1:12" s="31" customFormat="1">
      <c r="A11" s="84" t="s">
        <v>66</v>
      </c>
      <c r="B11" s="73">
        <v>-2.9499999999999998E-2</v>
      </c>
      <c r="C11" s="131">
        <f t="shared" si="1"/>
        <v>1.4479045895032005E-3</v>
      </c>
      <c r="D11" s="20">
        <f t="shared" si="0"/>
        <v>1.4479045895032005E-3</v>
      </c>
      <c r="E11" s="132"/>
      <c r="F11" s="66"/>
      <c r="H11" s="69" t="s">
        <v>118</v>
      </c>
      <c r="I11" s="34">
        <v>5.0000000000000001E-3</v>
      </c>
      <c r="J11" s="69">
        <v>1</v>
      </c>
      <c r="K11" s="72">
        <v>43364</v>
      </c>
    </row>
    <row r="12" spans="1:12" s="31" customFormat="1">
      <c r="A12" s="84" t="s">
        <v>120</v>
      </c>
      <c r="B12" s="73">
        <v>0.14799999999999999</v>
      </c>
      <c r="C12" s="131">
        <f t="shared" si="1"/>
        <v>1.6538454602675199E-2</v>
      </c>
      <c r="D12" s="20">
        <f t="shared" ref="D12:D75" si="3">J12*C12</f>
        <v>1.6538454602675199E-2</v>
      </c>
      <c r="E12" s="132"/>
      <c r="F12" s="66"/>
      <c r="H12" s="69" t="s">
        <v>118</v>
      </c>
      <c r="I12" s="34">
        <v>5.0000000000000001E-3</v>
      </c>
      <c r="J12" s="69">
        <v>1</v>
      </c>
      <c r="K12" s="72">
        <v>43364</v>
      </c>
    </row>
    <row r="13" spans="1:12" s="31" customFormat="1">
      <c r="A13" s="84">
        <v>2</v>
      </c>
      <c r="B13" s="73">
        <v>6.7799999999999999E-2</v>
      </c>
      <c r="C13" s="131">
        <f t="shared" si="1"/>
        <v>9.7197878715953919E-3</v>
      </c>
      <c r="D13" s="20">
        <f t="shared" si="3"/>
        <v>9.7197878715953919E-3</v>
      </c>
      <c r="E13" s="132"/>
      <c r="F13" s="66"/>
      <c r="H13" s="69" t="s">
        <v>118</v>
      </c>
      <c r="I13" s="34">
        <v>5.0000000000000001E-3</v>
      </c>
      <c r="J13" s="69">
        <v>1</v>
      </c>
      <c r="K13" s="72">
        <v>43364</v>
      </c>
    </row>
    <row r="14" spans="1:12" s="31" customFormat="1">
      <c r="A14" s="84">
        <v>3</v>
      </c>
      <c r="B14" s="73">
        <v>3.9600000000000003E-2</v>
      </c>
      <c r="C14" s="131">
        <f t="shared" si="1"/>
        <v>7.3223148843566087E-3</v>
      </c>
      <c r="D14" s="20">
        <f t="shared" si="3"/>
        <v>7.3223148843566087E-3</v>
      </c>
      <c r="E14" s="132"/>
      <c r="F14" s="66"/>
      <c r="H14" s="69" t="s">
        <v>118</v>
      </c>
      <c r="I14" s="34">
        <v>5.0000000000000001E-3</v>
      </c>
      <c r="J14" s="69">
        <v>1</v>
      </c>
      <c r="K14" s="72">
        <v>43364</v>
      </c>
    </row>
    <row r="15" spans="1:12">
      <c r="A15" s="84">
        <v>4</v>
      </c>
      <c r="B15" s="73">
        <v>1.3599999999999999E-2</v>
      </c>
      <c r="C15" s="131">
        <f t="shared" si="1"/>
        <v>5.1119309214484477E-3</v>
      </c>
      <c r="D15" s="20">
        <f t="shared" si="3"/>
        <v>5.1119309214484477E-3</v>
      </c>
      <c r="E15" s="132"/>
      <c r="F15" s="66"/>
      <c r="G15" s="31"/>
      <c r="H15" s="69" t="s">
        <v>118</v>
      </c>
      <c r="I15" s="34">
        <v>5.0000000000000001E-3</v>
      </c>
      <c r="J15" s="69">
        <v>1</v>
      </c>
      <c r="K15" s="72">
        <v>43364</v>
      </c>
    </row>
    <row r="16" spans="1:12">
      <c r="A16" s="84">
        <v>5</v>
      </c>
      <c r="B16" s="73">
        <v>1.7000000000000001E-2</v>
      </c>
      <c r="C16" s="131">
        <f t="shared" si="1"/>
        <v>5.4009782897632003E-3</v>
      </c>
      <c r="D16" s="20">
        <f t="shared" si="3"/>
        <v>5.4009782897632003E-3</v>
      </c>
      <c r="E16" s="132"/>
      <c r="F16" s="66"/>
      <c r="G16" s="31"/>
      <c r="H16" s="69" t="s">
        <v>118</v>
      </c>
      <c r="I16" s="34">
        <v>5.0000000000000001E-3</v>
      </c>
      <c r="J16" s="69">
        <v>1</v>
      </c>
      <c r="K16" s="72">
        <v>43364</v>
      </c>
    </row>
    <row r="17" spans="1:12">
      <c r="A17" s="84">
        <v>6</v>
      </c>
      <c r="B17" s="73">
        <v>6.3699999999999998E-3</v>
      </c>
      <c r="C17" s="131">
        <f t="shared" si="1"/>
        <v>4.4972830368908388E-3</v>
      </c>
      <c r="D17" s="20">
        <f t="shared" si="3"/>
        <v>4.4972830368908388E-3</v>
      </c>
      <c r="E17" s="132"/>
      <c r="F17" s="66"/>
      <c r="G17" s="31"/>
      <c r="H17" s="69" t="s">
        <v>118</v>
      </c>
      <c r="I17" s="34">
        <v>5.0000000000000001E-3</v>
      </c>
      <c r="J17" s="69">
        <v>1</v>
      </c>
      <c r="K17" s="72">
        <v>43364</v>
      </c>
    </row>
    <row r="18" spans="1:12">
      <c r="A18" s="84">
        <v>7</v>
      </c>
      <c r="B18" s="73">
        <v>2.66E-3</v>
      </c>
      <c r="C18" s="131">
        <f t="shared" si="1"/>
        <v>4.181884309717953E-3</v>
      </c>
      <c r="D18" s="20">
        <f t="shared" si="3"/>
        <v>4.181884309717953E-3</v>
      </c>
      <c r="E18" s="132"/>
      <c r="F18" s="66"/>
      <c r="G18" s="31"/>
      <c r="H18" s="69" t="s">
        <v>118</v>
      </c>
      <c r="I18" s="34">
        <v>5.0000000000000001E-3</v>
      </c>
      <c r="J18" s="69">
        <v>1</v>
      </c>
      <c r="K18" s="72">
        <v>43364</v>
      </c>
    </row>
    <row r="19" spans="1:12">
      <c r="A19" s="84">
        <v>8</v>
      </c>
      <c r="B19" s="73">
        <v>9.1999999999999998E-3</v>
      </c>
      <c r="C19" s="131">
        <f t="shared" si="1"/>
        <v>4.7378708907320323E-3</v>
      </c>
      <c r="D19" s="20">
        <f t="shared" si="3"/>
        <v>4.7378708907320323E-3</v>
      </c>
      <c r="E19" s="132"/>
      <c r="F19" s="66"/>
      <c r="G19" s="31"/>
      <c r="H19" s="69" t="s">
        <v>118</v>
      </c>
      <c r="I19" s="34">
        <v>5.0000000000000001E-3</v>
      </c>
      <c r="J19" s="69">
        <v>1</v>
      </c>
      <c r="K19" s="72">
        <v>43364</v>
      </c>
    </row>
    <row r="20" spans="1:12">
      <c r="A20" s="84">
        <v>9</v>
      </c>
      <c r="B20" s="73">
        <v>1.67E-2</v>
      </c>
      <c r="C20" s="131">
        <f t="shared" si="1"/>
        <v>5.3754740758064322E-3</v>
      </c>
      <c r="D20" s="20">
        <f t="shared" si="3"/>
        <v>5.3754740758064322E-3</v>
      </c>
      <c r="E20" s="132"/>
      <c r="F20" s="66"/>
      <c r="G20" s="31"/>
      <c r="H20" s="69" t="s">
        <v>118</v>
      </c>
      <c r="I20" s="34">
        <v>5.0000000000000001E-3</v>
      </c>
      <c r="J20" s="69">
        <v>1</v>
      </c>
      <c r="K20" s="72">
        <v>43364</v>
      </c>
    </row>
    <row r="21" spans="1:12">
      <c r="A21" s="84">
        <v>10</v>
      </c>
      <c r="B21" s="73">
        <v>0.13100000000000001</v>
      </c>
      <c r="C21" s="131">
        <f t="shared" si="1"/>
        <v>1.5093061564796801E-2</v>
      </c>
      <c r="D21" s="20">
        <f t="shared" si="3"/>
        <v>1.5093061564796801E-2</v>
      </c>
      <c r="E21" s="132"/>
      <c r="F21" s="66"/>
      <c r="G21" s="31"/>
      <c r="H21" s="69" t="s">
        <v>118</v>
      </c>
      <c r="I21" s="34">
        <v>5.0000000000000001E-3</v>
      </c>
      <c r="J21" s="69">
        <v>1</v>
      </c>
      <c r="K21" s="72">
        <v>43364</v>
      </c>
    </row>
    <row r="22" spans="1:12">
      <c r="A22" s="84" t="s">
        <v>46</v>
      </c>
      <c r="B22" s="73">
        <v>5.03</v>
      </c>
      <c r="C22" s="131">
        <f t="shared" si="1"/>
        <v>0.43250598392992001</v>
      </c>
      <c r="D22" s="20">
        <f t="shared" si="3"/>
        <v>0.43250598392992001</v>
      </c>
      <c r="E22" s="20">
        <v>0.42599999999999999</v>
      </c>
      <c r="F22" s="33">
        <f t="shared" ref="F22" si="4">100*C22/E22</f>
        <v>101.52722627462911</v>
      </c>
      <c r="G22" s="31"/>
      <c r="H22" s="69" t="s">
        <v>118</v>
      </c>
      <c r="I22" s="34">
        <v>5.0000000000000001E-3</v>
      </c>
      <c r="J22" s="69">
        <v>1</v>
      </c>
      <c r="K22" s="72">
        <v>43364</v>
      </c>
    </row>
    <row r="23" spans="1:12">
      <c r="A23" s="84" t="s">
        <v>47</v>
      </c>
      <c r="B23" s="73">
        <v>-3.5099999999999999E-2</v>
      </c>
      <c r="C23" s="131">
        <f t="shared" si="1"/>
        <v>9.7184629057148805E-4</v>
      </c>
      <c r="D23" s="20">
        <f t="shared" si="3"/>
        <v>9.7184629057148805E-4</v>
      </c>
      <c r="E23" s="132"/>
      <c r="F23" s="66"/>
      <c r="G23" s="31"/>
      <c r="H23" s="69" t="s">
        <v>118</v>
      </c>
      <c r="I23" s="34">
        <v>5.0000000000000001E-3</v>
      </c>
      <c r="J23" s="69">
        <v>1</v>
      </c>
      <c r="K23" s="72">
        <v>43364</v>
      </c>
    </row>
    <row r="24" spans="1:12" s="31" customFormat="1">
      <c r="A24" s="84">
        <v>11</v>
      </c>
      <c r="B24" s="73">
        <v>0.215</v>
      </c>
      <c r="C24" s="131">
        <f t="shared" si="1"/>
        <v>2.2235211807280001E-2</v>
      </c>
      <c r="D24" s="20">
        <f t="shared" si="3"/>
        <v>2.2235211807280001E-2</v>
      </c>
      <c r="E24" s="132"/>
      <c r="F24" s="66"/>
      <c r="H24" s="69" t="s">
        <v>118</v>
      </c>
      <c r="I24" s="34">
        <v>5.0000000000000001E-3</v>
      </c>
      <c r="J24" s="69">
        <v>1</v>
      </c>
      <c r="K24" s="72">
        <v>43364</v>
      </c>
      <c r="L24" s="31" t="s">
        <v>17</v>
      </c>
    </row>
    <row r="25" spans="1:12" s="31" customFormat="1">
      <c r="A25" s="84">
        <v>12</v>
      </c>
      <c r="B25" s="73">
        <v>6.3E-2</v>
      </c>
      <c r="C25" s="131">
        <f t="shared" si="1"/>
        <v>9.3117032085472014E-3</v>
      </c>
      <c r="D25" s="20">
        <f t="shared" si="3"/>
        <v>9.3117032085472014E-3</v>
      </c>
      <c r="E25" s="132"/>
      <c r="F25" s="66"/>
      <c r="H25" s="69" t="s">
        <v>118</v>
      </c>
      <c r="I25" s="34">
        <v>5.0000000000000001E-3</v>
      </c>
      <c r="J25" s="69">
        <v>1</v>
      </c>
      <c r="K25" s="72">
        <v>43364</v>
      </c>
    </row>
    <row r="26" spans="1:12" s="31" customFormat="1">
      <c r="A26" s="84">
        <v>13</v>
      </c>
      <c r="B26" s="73">
        <v>0.68300000000000005</v>
      </c>
      <c r="C26" s="131">
        <f t="shared" si="1"/>
        <v>6.2036747268323207E-2</v>
      </c>
      <c r="D26" s="20">
        <f t="shared" si="3"/>
        <v>6.2036747268323207E-2</v>
      </c>
      <c r="E26" s="132"/>
      <c r="F26" s="66"/>
      <c r="H26" s="69" t="s">
        <v>118</v>
      </c>
      <c r="I26" s="34">
        <v>5.0000000000000001E-3</v>
      </c>
      <c r="J26" s="69">
        <v>1</v>
      </c>
      <c r="K26" s="72">
        <v>43364</v>
      </c>
    </row>
    <row r="27" spans="1:12" s="31" customFormat="1">
      <c r="A27" s="84">
        <v>14</v>
      </c>
      <c r="B27" s="73">
        <v>1.47</v>
      </c>
      <c r="C27" s="131">
        <f t="shared" si="1"/>
        <v>0.12900449509792</v>
      </c>
      <c r="D27" s="20">
        <f t="shared" si="3"/>
        <v>0.12900449509792</v>
      </c>
      <c r="E27" s="132"/>
      <c r="F27" s="66"/>
      <c r="H27" s="69" t="s">
        <v>118</v>
      </c>
      <c r="I27" s="34">
        <v>5.0000000000000001E-3</v>
      </c>
      <c r="J27" s="69">
        <v>1</v>
      </c>
      <c r="K27" s="72">
        <v>43364</v>
      </c>
    </row>
    <row r="28" spans="1:12" s="31" customFormat="1">
      <c r="A28" s="84">
        <v>15</v>
      </c>
      <c r="B28" s="73">
        <v>0.88900000000000001</v>
      </c>
      <c r="C28" s="131">
        <f t="shared" si="1"/>
        <v>7.9561362225404803E-2</v>
      </c>
      <c r="D28" s="20">
        <f t="shared" si="3"/>
        <v>7.9561362225404803E-2</v>
      </c>
      <c r="E28" s="132"/>
      <c r="F28" s="66"/>
      <c r="H28" s="69" t="s">
        <v>118</v>
      </c>
      <c r="I28" s="34">
        <v>5.0000000000000001E-3</v>
      </c>
      <c r="J28" s="69">
        <v>1</v>
      </c>
      <c r="K28" s="72">
        <v>43364</v>
      </c>
    </row>
    <row r="29" spans="1:12">
      <c r="A29" s="84">
        <v>16</v>
      </c>
      <c r="B29" s="73">
        <v>0.109</v>
      </c>
      <c r="C29" s="131">
        <f t="shared" si="1"/>
        <v>1.32225846639328E-2</v>
      </c>
      <c r="D29" s="20">
        <f t="shared" si="3"/>
        <v>1.32225846639328E-2</v>
      </c>
      <c r="E29" s="132"/>
      <c r="F29" s="66"/>
      <c r="G29" s="31"/>
      <c r="H29" s="69" t="s">
        <v>118</v>
      </c>
      <c r="I29" s="34">
        <v>5.0000000000000001E-3</v>
      </c>
      <c r="J29" s="69">
        <v>1</v>
      </c>
      <c r="K29" s="72">
        <v>43364</v>
      </c>
    </row>
    <row r="30" spans="1:12">
      <c r="A30" s="84">
        <v>17</v>
      </c>
      <c r="B30" s="73">
        <v>0.17399999999999999</v>
      </c>
      <c r="C30" s="131">
        <f t="shared" si="1"/>
        <v>1.87490970729088E-2</v>
      </c>
      <c r="D30" s="20">
        <f t="shared" si="3"/>
        <v>1.87490970729088E-2</v>
      </c>
      <c r="E30" s="132"/>
      <c r="F30" s="66"/>
      <c r="G30" s="31"/>
      <c r="H30" s="69" t="s">
        <v>118</v>
      </c>
      <c r="I30" s="34">
        <v>5.0000000000000001E-3</v>
      </c>
      <c r="J30" s="69">
        <v>1</v>
      </c>
      <c r="K30" s="72">
        <v>43364</v>
      </c>
    </row>
    <row r="31" spans="1:12">
      <c r="A31" s="84">
        <v>18</v>
      </c>
      <c r="B31" s="73">
        <v>7.0300000000000001E-2</v>
      </c>
      <c r="C31" s="131">
        <f t="shared" si="1"/>
        <v>9.9323326419785921E-3</v>
      </c>
      <c r="D31" s="20">
        <f t="shared" si="3"/>
        <v>9.9323326419785921E-3</v>
      </c>
      <c r="E31" s="132"/>
      <c r="F31" s="66"/>
      <c r="G31" s="31"/>
      <c r="H31" s="69" t="s">
        <v>118</v>
      </c>
      <c r="I31" s="34">
        <v>5.0000000000000001E-3</v>
      </c>
      <c r="J31" s="69">
        <v>1</v>
      </c>
      <c r="K31" s="72">
        <v>43364</v>
      </c>
    </row>
    <row r="32" spans="1:12">
      <c r="A32" s="84">
        <v>19</v>
      </c>
      <c r="B32" s="73">
        <v>8.5500000000000007E-2</v>
      </c>
      <c r="C32" s="131">
        <f t="shared" si="1"/>
        <v>1.1224614797375201E-2</v>
      </c>
      <c r="D32" s="20">
        <f t="shared" si="3"/>
        <v>1.1224614797375201E-2</v>
      </c>
      <c r="E32" s="132"/>
      <c r="F32" s="66"/>
      <c r="G32" s="31"/>
      <c r="H32" s="69" t="s">
        <v>118</v>
      </c>
      <c r="I32" s="34">
        <v>5.0000000000000001E-3</v>
      </c>
      <c r="J32" s="69">
        <v>1</v>
      </c>
      <c r="K32" s="72">
        <v>43364</v>
      </c>
    </row>
    <row r="33" spans="1:11">
      <c r="A33" s="84">
        <v>20</v>
      </c>
      <c r="B33" s="73">
        <v>7.5999999999999998E-2</v>
      </c>
      <c r="C33" s="131">
        <f t="shared" si="1"/>
        <v>1.0416936447308799E-2</v>
      </c>
      <c r="D33" s="20">
        <f t="shared" si="3"/>
        <v>1.0416936447308799E-2</v>
      </c>
      <c r="E33" s="132"/>
      <c r="F33" s="66"/>
      <c r="G33" s="31"/>
      <c r="H33" s="69" t="s">
        <v>118</v>
      </c>
      <c r="I33" s="34">
        <v>5.0000000000000001E-3</v>
      </c>
      <c r="J33" s="69">
        <v>1</v>
      </c>
      <c r="K33" s="72">
        <v>43364</v>
      </c>
    </row>
    <row r="34" spans="1:11">
      <c r="A34" s="84" t="s">
        <v>52</v>
      </c>
      <c r="B34" s="73">
        <v>5.03</v>
      </c>
      <c r="C34" s="131">
        <f t="shared" si="1"/>
        <v>0.43250598392992001</v>
      </c>
      <c r="D34" s="20">
        <f t="shared" si="3"/>
        <v>0.43250598392992001</v>
      </c>
      <c r="E34" s="20">
        <v>0.42599999999999999</v>
      </c>
      <c r="F34" s="33">
        <f t="shared" ref="F34" si="5">100*C34/E34</f>
        <v>101.52722627462911</v>
      </c>
      <c r="G34" s="31"/>
      <c r="H34" s="69" t="s">
        <v>118</v>
      </c>
      <c r="I34" s="34">
        <v>5.0000000000000001E-3</v>
      </c>
      <c r="J34" s="69">
        <v>1</v>
      </c>
      <c r="K34" s="72">
        <v>43364</v>
      </c>
    </row>
    <row r="35" spans="1:11">
      <c r="A35" s="84" t="s">
        <v>53</v>
      </c>
      <c r="B35" s="73">
        <v>-5.3699999999999998E-2</v>
      </c>
      <c r="C35" s="131">
        <f t="shared" si="1"/>
        <v>-6.0933069576732737E-4</v>
      </c>
      <c r="D35" s="20">
        <f t="shared" si="3"/>
        <v>-6.0933069576732737E-4</v>
      </c>
      <c r="E35" s="132"/>
      <c r="F35" s="66"/>
      <c r="G35" s="31"/>
      <c r="H35" s="69" t="s">
        <v>118</v>
      </c>
      <c r="I35" s="34">
        <v>5.0000000000000001E-3</v>
      </c>
      <c r="J35" s="69">
        <v>1</v>
      </c>
      <c r="K35" s="72">
        <v>43364</v>
      </c>
    </row>
    <row r="36" spans="1:11">
      <c r="A36" s="84">
        <v>21</v>
      </c>
      <c r="B36" s="73">
        <v>0.121</v>
      </c>
      <c r="C36" s="131">
        <f t="shared" si="1"/>
        <v>1.42428403530208E-2</v>
      </c>
      <c r="D36" s="20">
        <f t="shared" si="3"/>
        <v>1.42428403530208E-2</v>
      </c>
      <c r="E36" s="132"/>
      <c r="F36" s="66"/>
      <c r="G36" s="31"/>
      <c r="H36" s="69" t="s">
        <v>118</v>
      </c>
      <c r="I36" s="34">
        <v>5.0000000000000001E-3</v>
      </c>
      <c r="J36" s="69">
        <v>1</v>
      </c>
      <c r="K36" s="72">
        <v>43364</v>
      </c>
    </row>
    <row r="37" spans="1:11">
      <c r="A37" s="84">
        <v>22</v>
      </c>
      <c r="B37" s="73">
        <v>3.5000000000000003E-2</v>
      </c>
      <c r="C37" s="131">
        <f t="shared" si="1"/>
        <v>6.9312433112800002E-3</v>
      </c>
      <c r="D37" s="20">
        <f t="shared" si="3"/>
        <v>6.9312433112800002E-3</v>
      </c>
      <c r="E37" s="132"/>
      <c r="F37" s="66"/>
      <c r="G37" s="31"/>
      <c r="H37" s="69" t="s">
        <v>118</v>
      </c>
      <c r="I37" s="34">
        <v>5.0000000000000001E-3</v>
      </c>
      <c r="J37" s="69">
        <v>1</v>
      </c>
      <c r="K37" s="72">
        <v>43364</v>
      </c>
    </row>
    <row r="38" spans="1:11">
      <c r="A38" s="84">
        <v>23</v>
      </c>
      <c r="B38" s="73">
        <v>-4.4900000000000002E-2</v>
      </c>
      <c r="C38" s="131">
        <f t="shared" si="1"/>
        <v>1.3874984979068755E-4</v>
      </c>
      <c r="D38" s="20">
        <f t="shared" si="3"/>
        <v>1.3874984979068755E-4</v>
      </c>
      <c r="E38" s="132"/>
      <c r="F38" s="66"/>
      <c r="G38" s="31"/>
      <c r="H38" s="69" t="s">
        <v>118</v>
      </c>
      <c r="I38" s="34">
        <v>5.0000000000000001E-3</v>
      </c>
      <c r="J38" s="69">
        <v>1</v>
      </c>
      <c r="K38" s="72">
        <v>43364</v>
      </c>
    </row>
    <row r="39" spans="1:11">
      <c r="A39" s="84">
        <v>24</v>
      </c>
      <c r="B39" s="73">
        <v>0.13200000000000001</v>
      </c>
      <c r="C39" s="131">
        <f t="shared" si="1"/>
        <v>1.51780840928512E-2</v>
      </c>
      <c r="D39" s="20">
        <f t="shared" si="3"/>
        <v>1.51780840928512E-2</v>
      </c>
      <c r="E39" s="132"/>
      <c r="F39" s="66"/>
      <c r="G39" s="31"/>
      <c r="H39" s="69" t="s">
        <v>118</v>
      </c>
      <c r="I39" s="34">
        <v>5.0000000000000001E-3</v>
      </c>
      <c r="J39" s="69">
        <v>1</v>
      </c>
      <c r="K39" s="72">
        <v>43364</v>
      </c>
    </row>
    <row r="40" spans="1:11">
      <c r="A40" s="84">
        <v>25</v>
      </c>
      <c r="B40" s="73">
        <v>7.4700000000000003E-2</v>
      </c>
      <c r="C40" s="131">
        <f t="shared" si="1"/>
        <v>1.0306412560832992E-2</v>
      </c>
      <c r="D40" s="20">
        <f t="shared" si="3"/>
        <v>1.0306412560832992E-2</v>
      </c>
      <c r="E40" s="132"/>
      <c r="F40" s="66"/>
      <c r="G40" s="31"/>
      <c r="H40" s="69" t="s">
        <v>118</v>
      </c>
      <c r="I40" s="34">
        <v>5.0000000000000001E-3</v>
      </c>
      <c r="J40" s="69">
        <v>1</v>
      </c>
      <c r="K40" s="72">
        <v>43364</v>
      </c>
    </row>
    <row r="41" spans="1:11">
      <c r="A41" s="84">
        <v>26</v>
      </c>
      <c r="B41" s="73">
        <v>5.0900000000000001E-2</v>
      </c>
      <c r="C41" s="131">
        <f t="shared" si="1"/>
        <v>8.2829973509529285E-3</v>
      </c>
      <c r="D41" s="20">
        <f t="shared" si="3"/>
        <v>8.2829973509529285E-3</v>
      </c>
      <c r="E41" s="132"/>
      <c r="F41" s="66"/>
      <c r="G41" s="31"/>
      <c r="H41" s="69" t="s">
        <v>118</v>
      </c>
      <c r="I41" s="34">
        <v>5.0000000000000001E-3</v>
      </c>
      <c r="J41" s="69">
        <v>1</v>
      </c>
      <c r="K41" s="72">
        <v>43364</v>
      </c>
    </row>
    <row r="42" spans="1:11">
      <c r="A42" s="84">
        <v>27</v>
      </c>
      <c r="B42" s="73">
        <v>9.1200000000000003E-2</v>
      </c>
      <c r="C42" s="131">
        <f t="shared" si="1"/>
        <v>1.1709225012124673E-2</v>
      </c>
      <c r="D42" s="20">
        <f t="shared" si="3"/>
        <v>1.1709225012124673E-2</v>
      </c>
      <c r="E42" s="132"/>
      <c r="F42" s="66"/>
      <c r="G42" s="31"/>
      <c r="H42" s="69" t="s">
        <v>118</v>
      </c>
      <c r="I42" s="34">
        <v>5.0000000000000001E-3</v>
      </c>
      <c r="J42" s="69">
        <v>1</v>
      </c>
      <c r="K42" s="72">
        <v>43364</v>
      </c>
    </row>
    <row r="43" spans="1:11">
      <c r="A43" s="84">
        <v>28</v>
      </c>
      <c r="B43" s="73">
        <v>7.6400000000000001E-3</v>
      </c>
      <c r="C43" s="131">
        <f t="shared" si="1"/>
        <v>4.6052499510214609E-3</v>
      </c>
      <c r="D43" s="20">
        <f t="shared" si="3"/>
        <v>4.6052499510214609E-3</v>
      </c>
      <c r="E43" s="132"/>
      <c r="F43" s="66"/>
      <c r="G43" s="31"/>
      <c r="H43" s="69" t="s">
        <v>118</v>
      </c>
      <c r="I43" s="34">
        <v>5.0000000000000001E-3</v>
      </c>
      <c r="J43" s="69">
        <v>1</v>
      </c>
      <c r="K43" s="72">
        <v>43364</v>
      </c>
    </row>
    <row r="44" spans="1:11">
      <c r="A44" s="84">
        <v>29</v>
      </c>
      <c r="B44" s="73">
        <v>-3.2099999999999997E-2</v>
      </c>
      <c r="C44" s="131">
        <f t="shared" si="1"/>
        <v>1.2268772336294083E-3</v>
      </c>
      <c r="D44" s="20">
        <f t="shared" si="3"/>
        <v>1.2268772336294083E-3</v>
      </c>
      <c r="E44" s="132"/>
      <c r="F44" s="66"/>
      <c r="G44" s="31"/>
      <c r="H44" s="69" t="s">
        <v>118</v>
      </c>
      <c r="I44" s="34">
        <v>5.0000000000000001E-3</v>
      </c>
      <c r="J44" s="69">
        <v>1</v>
      </c>
      <c r="K44" s="72">
        <v>43364</v>
      </c>
    </row>
    <row r="45" spans="1:11">
      <c r="A45" s="84">
        <v>30</v>
      </c>
      <c r="B45" s="73">
        <v>2.12E-2</v>
      </c>
      <c r="C45" s="131">
        <f t="shared" si="1"/>
        <v>5.7580379842462719E-3</v>
      </c>
      <c r="D45" s="20">
        <f t="shared" si="3"/>
        <v>5.7580379842462719E-3</v>
      </c>
      <c r="E45" s="132"/>
      <c r="F45" s="66"/>
      <c r="G45" s="31"/>
      <c r="H45" s="69" t="s">
        <v>118</v>
      </c>
      <c r="I45" s="34">
        <v>5.0000000000000001E-3</v>
      </c>
      <c r="J45" s="69">
        <v>1</v>
      </c>
      <c r="K45" s="72">
        <v>43364</v>
      </c>
    </row>
    <row r="46" spans="1:11">
      <c r="A46" s="84" t="s">
        <v>54</v>
      </c>
      <c r="B46" s="73">
        <v>5.1100000000000003</v>
      </c>
      <c r="C46" s="131">
        <f t="shared" si="1"/>
        <v>0.43933701324447999</v>
      </c>
      <c r="D46" s="20">
        <f t="shared" si="3"/>
        <v>0.43933701324447999</v>
      </c>
      <c r="E46" s="20">
        <v>0.42599999999999999</v>
      </c>
      <c r="F46" s="33">
        <f t="shared" ref="F46" si="6">100*C46/E46</f>
        <v>103.13075428274179</v>
      </c>
      <c r="G46" s="31"/>
      <c r="H46" s="69" t="s">
        <v>118</v>
      </c>
      <c r="I46" s="34">
        <v>5.0000000000000001E-3</v>
      </c>
      <c r="J46" s="69">
        <v>1</v>
      </c>
      <c r="K46" s="72">
        <v>43364</v>
      </c>
    </row>
    <row r="47" spans="1:11">
      <c r="A47" s="84" t="s">
        <v>55</v>
      </c>
      <c r="B47" s="73">
        <v>-4.3900000000000002E-2</v>
      </c>
      <c r="C47" s="131">
        <f t="shared" si="1"/>
        <v>2.2375936518524795E-4</v>
      </c>
      <c r="D47" s="20">
        <f t="shared" si="3"/>
        <v>2.2375936518524795E-4</v>
      </c>
      <c r="E47" s="132"/>
      <c r="F47" s="66"/>
      <c r="G47" s="31"/>
      <c r="H47" s="69" t="s">
        <v>118</v>
      </c>
      <c r="I47" s="34">
        <v>5.0000000000000001E-3</v>
      </c>
      <c r="J47" s="69">
        <v>1</v>
      </c>
      <c r="K47" s="72">
        <v>43364</v>
      </c>
    </row>
    <row r="48" spans="1:11">
      <c r="A48" s="84">
        <v>31</v>
      </c>
      <c r="B48" s="73">
        <v>0.105</v>
      </c>
      <c r="C48" s="131">
        <f t="shared" si="1"/>
        <v>1.2882501801520001E-2</v>
      </c>
      <c r="D48" s="20">
        <f t="shared" si="3"/>
        <v>1.2882501801520001E-2</v>
      </c>
      <c r="E48" s="132"/>
      <c r="F48" s="66"/>
      <c r="G48" s="31"/>
      <c r="H48" s="69" t="s">
        <v>118</v>
      </c>
      <c r="I48" s="34">
        <v>5.0000000000000001E-3</v>
      </c>
      <c r="J48" s="69">
        <v>1</v>
      </c>
      <c r="K48" s="72">
        <v>43364</v>
      </c>
    </row>
    <row r="49" spans="1:11">
      <c r="A49" s="84">
        <v>32</v>
      </c>
      <c r="B49" s="73">
        <v>1.15E-2</v>
      </c>
      <c r="C49" s="131">
        <f t="shared" si="1"/>
        <v>4.9334020917688E-3</v>
      </c>
      <c r="D49" s="20">
        <f t="shared" si="3"/>
        <v>4.9334020917688E-3</v>
      </c>
      <c r="E49" s="132"/>
      <c r="F49" s="66"/>
      <c r="G49" s="31"/>
      <c r="H49" s="69" t="s">
        <v>118</v>
      </c>
      <c r="I49" s="34">
        <v>5.0000000000000001E-3</v>
      </c>
      <c r="J49" s="69">
        <v>1</v>
      </c>
      <c r="K49" s="72">
        <v>43364</v>
      </c>
    </row>
    <row r="50" spans="1:11">
      <c r="A50" s="84">
        <v>33</v>
      </c>
      <c r="B50" s="73">
        <v>-2.58E-2</v>
      </c>
      <c r="C50" s="131">
        <f t="shared" si="1"/>
        <v>1.7624443812248318E-3</v>
      </c>
      <c r="D50" s="20">
        <f t="shared" si="3"/>
        <v>1.7624443812248318E-3</v>
      </c>
      <c r="E50" s="132"/>
      <c r="F50" s="66"/>
      <c r="G50" s="31"/>
      <c r="H50" s="69" t="s">
        <v>118</v>
      </c>
      <c r="I50" s="34">
        <v>5.0000000000000001E-3</v>
      </c>
      <c r="J50" s="69">
        <v>1</v>
      </c>
      <c r="K50" s="72">
        <v>43364</v>
      </c>
    </row>
    <row r="51" spans="1:11">
      <c r="A51" s="84">
        <v>34</v>
      </c>
      <c r="B51" s="73">
        <v>-5.3699999999999998E-3</v>
      </c>
      <c r="C51" s="131">
        <f t="shared" si="1"/>
        <v>3.4992323306423266E-3</v>
      </c>
      <c r="D51" s="20">
        <f t="shared" si="3"/>
        <v>3.4992323306423266E-3</v>
      </c>
      <c r="E51" s="132"/>
      <c r="F51" s="66"/>
      <c r="G51" s="31"/>
      <c r="H51" s="69" t="s">
        <v>118</v>
      </c>
      <c r="I51" s="34">
        <v>5.0000000000000001E-3</v>
      </c>
      <c r="J51" s="69">
        <v>1</v>
      </c>
      <c r="K51" s="72">
        <v>43364</v>
      </c>
    </row>
    <row r="52" spans="1:11">
      <c r="A52" s="84">
        <v>35</v>
      </c>
      <c r="B52" s="73">
        <v>2.9000000000000001E-2</v>
      </c>
      <c r="C52" s="131">
        <f t="shared" si="1"/>
        <v>6.4211523075808005E-3</v>
      </c>
      <c r="D52" s="20">
        <f t="shared" si="3"/>
        <v>6.4211523075808005E-3</v>
      </c>
      <c r="E52" s="132"/>
      <c r="F52" s="66"/>
      <c r="G52" s="31"/>
      <c r="H52" s="69" t="s">
        <v>118</v>
      </c>
      <c r="I52" s="34">
        <v>5.0000000000000001E-3</v>
      </c>
      <c r="J52" s="69">
        <v>1</v>
      </c>
      <c r="K52" s="72">
        <v>43364</v>
      </c>
    </row>
    <row r="53" spans="1:11">
      <c r="A53" s="84">
        <v>36</v>
      </c>
      <c r="B53" s="73">
        <v>1.29E-2</v>
      </c>
      <c r="C53" s="131">
        <f t="shared" si="1"/>
        <v>5.052421275306208E-3</v>
      </c>
      <c r="D53" s="20">
        <f t="shared" si="3"/>
        <v>5.052421275306208E-3</v>
      </c>
      <c r="E53" s="132"/>
      <c r="F53" s="66"/>
      <c r="G53" s="31"/>
      <c r="H53" s="69" t="s">
        <v>118</v>
      </c>
      <c r="I53" s="34">
        <v>5.0000000000000001E-3</v>
      </c>
      <c r="J53" s="69">
        <v>1</v>
      </c>
      <c r="K53" s="72">
        <v>43364</v>
      </c>
    </row>
    <row r="54" spans="1:11">
      <c r="A54" s="84">
        <v>37</v>
      </c>
      <c r="B54" s="73">
        <v>4.6600000000000003E-2</v>
      </c>
      <c r="C54" s="131">
        <f t="shared" si="1"/>
        <v>7.9174268033985282E-3</v>
      </c>
      <c r="D54" s="20">
        <f t="shared" si="3"/>
        <v>7.9174268033985282E-3</v>
      </c>
      <c r="E54" s="132"/>
      <c r="F54" s="66"/>
      <c r="G54" s="31"/>
      <c r="H54" s="69" t="s">
        <v>118</v>
      </c>
      <c r="I54" s="34">
        <v>5.0000000000000001E-3</v>
      </c>
      <c r="J54" s="69">
        <v>1</v>
      </c>
      <c r="K54" s="72">
        <v>43364</v>
      </c>
    </row>
    <row r="55" spans="1:11">
      <c r="A55" s="84">
        <v>38</v>
      </c>
      <c r="B55" s="73">
        <v>6.5000000000000002E-2</v>
      </c>
      <c r="C55" s="131">
        <f t="shared" si="1"/>
        <v>9.4817382776800005E-3</v>
      </c>
      <c r="D55" s="20">
        <f t="shared" si="3"/>
        <v>9.4817382776800005E-3</v>
      </c>
      <c r="E55" s="132"/>
      <c r="F55" s="66"/>
      <c r="G55" s="31"/>
      <c r="H55" s="69" t="s">
        <v>118</v>
      </c>
      <c r="I55" s="34">
        <v>5.0000000000000001E-3</v>
      </c>
      <c r="J55" s="69">
        <v>1</v>
      </c>
      <c r="K55" s="72">
        <v>43364</v>
      </c>
    </row>
    <row r="56" spans="1:11">
      <c r="A56" s="84">
        <v>39</v>
      </c>
      <c r="B56" s="73">
        <v>3.2000000000000001E-2</v>
      </c>
      <c r="C56" s="131">
        <f t="shared" si="1"/>
        <v>6.6761974765312E-3</v>
      </c>
      <c r="D56" s="20">
        <f t="shared" si="3"/>
        <v>6.6761974765312E-3</v>
      </c>
      <c r="E56" s="132"/>
      <c r="F56" s="66"/>
      <c r="G56" s="31"/>
      <c r="H56" s="69" t="s">
        <v>118</v>
      </c>
      <c r="I56" s="34">
        <v>5.0000000000000001E-3</v>
      </c>
      <c r="J56" s="69">
        <v>1</v>
      </c>
      <c r="K56" s="72">
        <v>43364</v>
      </c>
    </row>
    <row r="57" spans="1:11">
      <c r="A57" s="84">
        <v>40</v>
      </c>
      <c r="B57" s="73">
        <v>3.62E-3</v>
      </c>
      <c r="C57" s="131">
        <f t="shared" si="1"/>
        <v>4.263496820716031E-3</v>
      </c>
      <c r="D57" s="20">
        <f t="shared" si="3"/>
        <v>4.263496820716031E-3</v>
      </c>
      <c r="E57" s="132"/>
      <c r="F57" s="66"/>
      <c r="G57" s="31"/>
      <c r="H57" s="69" t="s">
        <v>118</v>
      </c>
      <c r="I57" s="34">
        <v>5.0000000000000001E-3</v>
      </c>
      <c r="J57" s="69">
        <v>1</v>
      </c>
      <c r="K57" s="72">
        <v>43364</v>
      </c>
    </row>
    <row r="58" spans="1:11">
      <c r="A58" s="84" t="s">
        <v>56</v>
      </c>
      <c r="B58" s="73">
        <v>5</v>
      </c>
      <c r="C58" s="131">
        <f t="shared" si="1"/>
        <v>0.42994446999999997</v>
      </c>
      <c r="D58" s="20">
        <f t="shared" si="3"/>
        <v>0.42994446999999997</v>
      </c>
      <c r="E58" s="20">
        <v>0.42599999999999999</v>
      </c>
      <c r="F58" s="33">
        <f t="shared" ref="F58" si="7">100*C58/E58</f>
        <v>100.92593192488262</v>
      </c>
      <c r="G58" s="31"/>
      <c r="H58" s="69" t="s">
        <v>118</v>
      </c>
      <c r="I58" s="34">
        <v>5.0000000000000001E-3</v>
      </c>
      <c r="J58" s="69">
        <v>1</v>
      </c>
      <c r="K58" s="72">
        <v>43364</v>
      </c>
    </row>
    <row r="59" spans="1:11">
      <c r="A59" s="84" t="s">
        <v>57</v>
      </c>
      <c r="B59" s="73">
        <v>-6.6400000000000001E-2</v>
      </c>
      <c r="C59" s="131">
        <f t="shared" si="1"/>
        <v>-1.6889368378603525E-3</v>
      </c>
      <c r="D59" s="20">
        <f t="shared" si="3"/>
        <v>-1.6889368378603525E-3</v>
      </c>
      <c r="E59" s="132"/>
      <c r="F59" s="66"/>
      <c r="G59" s="31"/>
      <c r="H59" s="69" t="s">
        <v>118</v>
      </c>
      <c r="I59" s="34">
        <v>5.0000000000000001E-3</v>
      </c>
      <c r="J59" s="69">
        <v>1</v>
      </c>
      <c r="K59" s="72">
        <v>43364</v>
      </c>
    </row>
    <row r="60" spans="1:11">
      <c r="A60" s="84">
        <v>41</v>
      </c>
      <c r="B60" s="73">
        <v>-5.2399999999999999E-3</v>
      </c>
      <c r="C60" s="131">
        <f t="shared" si="1"/>
        <v>3.5102839436236752E-3</v>
      </c>
      <c r="D60" s="20">
        <f t="shared" si="3"/>
        <v>3.5102839436236752E-3</v>
      </c>
      <c r="E60" s="132"/>
      <c r="F60" s="66"/>
      <c r="G60" s="31"/>
      <c r="H60" s="69" t="s">
        <v>118</v>
      </c>
      <c r="I60" s="34">
        <v>5.0000000000000001E-3</v>
      </c>
      <c r="J60" s="69">
        <v>1</v>
      </c>
      <c r="K60" s="72">
        <v>43364</v>
      </c>
    </row>
    <row r="61" spans="1:11">
      <c r="A61" s="84">
        <v>42</v>
      </c>
      <c r="B61" s="73">
        <v>-1.5900000000000001E-3</v>
      </c>
      <c r="C61" s="131">
        <f t="shared" si="1"/>
        <v>3.8205797415113854E-3</v>
      </c>
      <c r="D61" s="20">
        <f t="shared" si="3"/>
        <v>3.8205797415113854E-3</v>
      </c>
      <c r="E61" s="132"/>
      <c r="F61" s="66"/>
      <c r="G61" s="31"/>
      <c r="H61" s="69" t="s">
        <v>118</v>
      </c>
      <c r="I61" s="34">
        <v>5.0000000000000001E-3</v>
      </c>
      <c r="J61" s="69">
        <v>1</v>
      </c>
      <c r="K61" s="72">
        <v>43364</v>
      </c>
    </row>
    <row r="62" spans="1:11">
      <c r="A62" s="84">
        <v>43</v>
      </c>
      <c r="B62" s="73">
        <v>-7.5599999999999999E-3</v>
      </c>
      <c r="C62" s="131">
        <f t="shared" si="1"/>
        <v>3.3130553460430797E-3</v>
      </c>
      <c r="D62" s="20">
        <f t="shared" si="3"/>
        <v>3.3130553460430797E-3</v>
      </c>
      <c r="E62" s="132"/>
      <c r="F62" s="66"/>
      <c r="G62" s="31"/>
      <c r="H62" s="69" t="s">
        <v>118</v>
      </c>
      <c r="I62" s="34">
        <v>5.0000000000000001E-3</v>
      </c>
      <c r="J62" s="69">
        <v>1</v>
      </c>
      <c r="K62" s="72">
        <v>43364</v>
      </c>
    </row>
    <row r="63" spans="1:11">
      <c r="A63" s="84">
        <v>44</v>
      </c>
      <c r="B63" s="73">
        <v>1.3899999999999999E-2</v>
      </c>
      <c r="C63" s="131">
        <f t="shared" si="1"/>
        <v>5.137435066606048E-3</v>
      </c>
      <c r="D63" s="20">
        <f t="shared" si="3"/>
        <v>5.137435066606048E-3</v>
      </c>
      <c r="E63" s="132"/>
      <c r="F63" s="66"/>
      <c r="G63" s="31"/>
      <c r="H63" s="69" t="s">
        <v>118</v>
      </c>
      <c r="I63" s="34">
        <v>5.0000000000000001E-3</v>
      </c>
      <c r="J63" s="69">
        <v>1</v>
      </c>
      <c r="K63" s="72">
        <v>43364</v>
      </c>
    </row>
    <row r="64" spans="1:11">
      <c r="A64" s="84">
        <v>45</v>
      </c>
      <c r="B64" s="73">
        <v>-4.45E-3</v>
      </c>
      <c r="C64" s="131">
        <f t="shared" si="1"/>
        <v>3.577443772470712E-3</v>
      </c>
      <c r="D64" s="20">
        <f t="shared" si="3"/>
        <v>3.577443772470712E-3</v>
      </c>
      <c r="E64" s="132"/>
      <c r="F64" s="66"/>
      <c r="G64" s="31"/>
      <c r="H64" s="69" t="s">
        <v>118</v>
      </c>
      <c r="I64" s="34">
        <v>5.0000000000000001E-3</v>
      </c>
      <c r="J64" s="69">
        <v>1</v>
      </c>
      <c r="K64" s="72">
        <v>43364</v>
      </c>
    </row>
    <row r="65" spans="1:11">
      <c r="A65" s="84">
        <v>46</v>
      </c>
      <c r="B65" s="73">
        <v>1.75</v>
      </c>
      <c r="C65" s="131">
        <f t="shared" si="1"/>
        <v>0.15284142820000002</v>
      </c>
      <c r="D65" s="20">
        <f t="shared" si="3"/>
        <v>0.15284142820000002</v>
      </c>
      <c r="E65" s="132"/>
      <c r="F65" s="66"/>
      <c r="G65" s="31"/>
      <c r="H65" s="69" t="s">
        <v>118</v>
      </c>
      <c r="I65" s="34">
        <v>5.0000000000000001E-3</v>
      </c>
      <c r="J65" s="69">
        <v>1</v>
      </c>
      <c r="K65" s="72">
        <v>43364</v>
      </c>
    </row>
    <row r="66" spans="1:11">
      <c r="A66" s="84">
        <v>47</v>
      </c>
      <c r="B66" s="73">
        <v>0.99399999999999999</v>
      </c>
      <c r="C66" s="131">
        <f t="shared" si="1"/>
        <v>8.8495019465996805E-2</v>
      </c>
      <c r="D66" s="20">
        <f t="shared" si="3"/>
        <v>8.8495019465996805E-2</v>
      </c>
      <c r="E66" s="132"/>
      <c r="F66" s="66"/>
      <c r="G66" s="31"/>
      <c r="H66" s="69" t="s">
        <v>118</v>
      </c>
      <c r="I66" s="34">
        <v>5.0000000000000001E-3</v>
      </c>
      <c r="J66" s="69">
        <v>1</v>
      </c>
      <c r="K66" s="72">
        <v>43364</v>
      </c>
    </row>
    <row r="67" spans="1:11">
      <c r="A67" s="84">
        <v>48</v>
      </c>
      <c r="B67" s="73">
        <v>0.73399999999999999</v>
      </c>
      <c r="C67" s="131">
        <f t="shared" ref="C67:C83" si="8">B67^2*0.0000369888+B67*0.0850128+0.00395575</f>
        <v>6.6375073137932797E-2</v>
      </c>
      <c r="D67" s="20">
        <f t="shared" si="3"/>
        <v>6.6375073137932797E-2</v>
      </c>
      <c r="E67" s="132"/>
      <c r="F67" s="66"/>
      <c r="G67" s="31"/>
      <c r="H67" s="69" t="s">
        <v>118</v>
      </c>
      <c r="I67" s="34">
        <v>5.0000000000000001E-3</v>
      </c>
      <c r="J67" s="69">
        <v>1</v>
      </c>
      <c r="K67" s="72">
        <v>43364</v>
      </c>
    </row>
    <row r="68" spans="1:11">
      <c r="A68" s="84">
        <v>49</v>
      </c>
      <c r="B68" s="73">
        <v>0.105</v>
      </c>
      <c r="C68" s="131">
        <f t="shared" si="8"/>
        <v>1.2882501801520001E-2</v>
      </c>
      <c r="D68" s="20">
        <f t="shared" si="3"/>
        <v>1.2882501801520001E-2</v>
      </c>
      <c r="E68" s="132"/>
      <c r="F68" s="66"/>
      <c r="G68" s="31"/>
      <c r="H68" s="69" t="s">
        <v>118</v>
      </c>
      <c r="I68" s="34">
        <v>5.0000000000000001E-3</v>
      </c>
      <c r="J68" s="69">
        <v>1</v>
      </c>
      <c r="K68" s="72">
        <v>43364</v>
      </c>
    </row>
    <row r="69" spans="1:11">
      <c r="A69" s="84">
        <v>50</v>
      </c>
      <c r="B69" s="73">
        <v>0.126</v>
      </c>
      <c r="C69" s="131">
        <f t="shared" si="8"/>
        <v>1.46679500341888E-2</v>
      </c>
      <c r="D69" s="20">
        <f t="shared" si="3"/>
        <v>1.46679500341888E-2</v>
      </c>
      <c r="E69" s="132"/>
      <c r="F69" s="66"/>
      <c r="G69" s="31"/>
      <c r="H69" s="69" t="s">
        <v>118</v>
      </c>
      <c r="I69" s="34">
        <v>5.0000000000000001E-3</v>
      </c>
      <c r="J69" s="69">
        <v>1</v>
      </c>
      <c r="K69" s="72">
        <v>43364</v>
      </c>
    </row>
    <row r="70" spans="1:11">
      <c r="A70" s="84" t="s">
        <v>58</v>
      </c>
      <c r="B70" s="73">
        <v>5.0599999999999996</v>
      </c>
      <c r="C70" s="131">
        <f t="shared" si="8"/>
        <v>0.43506756443967998</v>
      </c>
      <c r="D70" s="20">
        <f t="shared" si="3"/>
        <v>0.43506756443967998</v>
      </c>
      <c r="E70" s="20">
        <v>0.42599999999999999</v>
      </c>
      <c r="F70" s="33">
        <f t="shared" ref="F70" si="9">100*C70/E70</f>
        <v>102.12853625344601</v>
      </c>
      <c r="G70" s="31"/>
      <c r="H70" s="69" t="s">
        <v>118</v>
      </c>
      <c r="I70" s="34">
        <v>5.0000000000000001E-3</v>
      </c>
      <c r="J70" s="69">
        <v>1</v>
      </c>
      <c r="K70" s="72">
        <v>43364</v>
      </c>
    </row>
    <row r="71" spans="1:11">
      <c r="A71" s="84" t="s">
        <v>59</v>
      </c>
      <c r="B71" s="73">
        <v>-7.3899999999999993E-2</v>
      </c>
      <c r="C71" s="131">
        <f t="shared" si="8"/>
        <v>-2.3264939163955512E-3</v>
      </c>
      <c r="D71" s="20">
        <f t="shared" si="3"/>
        <v>-2.3264939163955512E-3</v>
      </c>
      <c r="E71" s="132"/>
      <c r="F71" s="66"/>
      <c r="G71" s="31"/>
      <c r="H71" s="69" t="s">
        <v>118</v>
      </c>
      <c r="I71" s="34">
        <v>5.0000000000000001E-3</v>
      </c>
      <c r="J71" s="69">
        <v>1</v>
      </c>
      <c r="K71" s="72">
        <v>43364</v>
      </c>
    </row>
    <row r="72" spans="1:11">
      <c r="A72" s="84">
        <v>51</v>
      </c>
      <c r="B72" s="73">
        <v>9.9199999999999997E-2</v>
      </c>
      <c r="C72" s="131">
        <f t="shared" si="8"/>
        <v>1.2389383753464833E-2</v>
      </c>
      <c r="D72" s="20">
        <f t="shared" si="3"/>
        <v>1.2389383753464833E-2</v>
      </c>
      <c r="E72" s="132"/>
      <c r="F72" s="66"/>
      <c r="G72" s="31"/>
      <c r="H72" s="69" t="s">
        <v>118</v>
      </c>
      <c r="I72" s="34">
        <v>5.0000000000000001E-3</v>
      </c>
      <c r="J72" s="69">
        <v>1</v>
      </c>
      <c r="K72" s="72">
        <v>43364</v>
      </c>
    </row>
    <row r="73" spans="1:11">
      <c r="A73" s="84">
        <v>52</v>
      </c>
      <c r="B73" s="73">
        <v>0.754</v>
      </c>
      <c r="C73" s="131">
        <f t="shared" si="8"/>
        <v>6.807642992462079E-2</v>
      </c>
      <c r="D73" s="20">
        <f t="shared" si="3"/>
        <v>6.807642992462079E-2</v>
      </c>
      <c r="E73" s="132"/>
      <c r="F73" s="66"/>
      <c r="G73" s="31"/>
      <c r="H73" s="69" t="s">
        <v>118</v>
      </c>
      <c r="I73" s="34">
        <v>5.0000000000000001E-3</v>
      </c>
      <c r="J73" s="69">
        <v>1</v>
      </c>
      <c r="K73" s="72">
        <v>43364</v>
      </c>
    </row>
    <row r="74" spans="1:11">
      <c r="A74" s="84">
        <v>53</v>
      </c>
      <c r="B74" s="73">
        <v>0.33100000000000002</v>
      </c>
      <c r="C74" s="131">
        <f t="shared" si="8"/>
        <v>3.2099039329916798E-2</v>
      </c>
      <c r="D74" s="20">
        <f t="shared" si="3"/>
        <v>3.2099039329916798E-2</v>
      </c>
      <c r="E74" s="132"/>
      <c r="F74" s="66"/>
      <c r="G74" s="31"/>
      <c r="H74" s="69" t="s">
        <v>118</v>
      </c>
      <c r="I74" s="34">
        <v>5.0000000000000001E-3</v>
      </c>
      <c r="J74" s="69">
        <v>1</v>
      </c>
      <c r="K74" s="72">
        <v>43364</v>
      </c>
    </row>
    <row r="75" spans="1:11">
      <c r="A75" s="84">
        <v>54</v>
      </c>
      <c r="B75" s="73">
        <v>0.33100000000000002</v>
      </c>
      <c r="C75" s="131">
        <f t="shared" si="8"/>
        <v>3.2099039329916798E-2</v>
      </c>
      <c r="D75" s="20">
        <f t="shared" si="3"/>
        <v>3.2099039329916798E-2</v>
      </c>
      <c r="E75" s="132"/>
      <c r="F75" s="66"/>
      <c r="G75" s="31"/>
      <c r="H75" s="69" t="s">
        <v>118</v>
      </c>
      <c r="I75" s="34">
        <v>5.0000000000000001E-3</v>
      </c>
      <c r="J75" s="69">
        <v>1</v>
      </c>
      <c r="K75" s="72">
        <v>43364</v>
      </c>
    </row>
    <row r="76" spans="1:11">
      <c r="A76" s="84">
        <v>55</v>
      </c>
      <c r="B76" s="73">
        <v>0.15</v>
      </c>
      <c r="C76" s="131">
        <f t="shared" si="8"/>
        <v>1.6708502247999999E-2</v>
      </c>
      <c r="D76" s="20">
        <f t="shared" ref="D76:D115" si="10">J76*C76</f>
        <v>1.6708502247999999E-2</v>
      </c>
      <c r="E76" s="132"/>
      <c r="F76" s="66"/>
      <c r="G76" s="31"/>
      <c r="H76" s="69" t="s">
        <v>118</v>
      </c>
      <c r="I76" s="34">
        <v>5.0000000000000001E-3</v>
      </c>
      <c r="J76" s="69">
        <v>1</v>
      </c>
      <c r="K76" s="72">
        <v>43364</v>
      </c>
    </row>
    <row r="77" spans="1:11">
      <c r="A77" s="84">
        <v>56</v>
      </c>
      <c r="B77" s="73">
        <v>0.33500000000000002</v>
      </c>
      <c r="C77" s="131">
        <f t="shared" si="8"/>
        <v>3.243918906808E-2</v>
      </c>
      <c r="D77" s="20">
        <f t="shared" si="10"/>
        <v>3.243918906808E-2</v>
      </c>
      <c r="E77" s="132"/>
      <c r="F77" s="66"/>
      <c r="G77" s="31"/>
      <c r="H77" s="69" t="s">
        <v>118</v>
      </c>
      <c r="I77" s="34">
        <v>5.0000000000000001E-3</v>
      </c>
      <c r="J77" s="69">
        <v>1</v>
      </c>
      <c r="K77" s="72">
        <v>43364</v>
      </c>
    </row>
    <row r="78" spans="1:11">
      <c r="A78" s="84">
        <v>57</v>
      </c>
      <c r="B78" s="73">
        <v>0.41899999999999998</v>
      </c>
      <c r="C78" s="131">
        <f t="shared" si="8"/>
        <v>3.95826069907168E-2</v>
      </c>
      <c r="D78" s="20">
        <f t="shared" si="10"/>
        <v>3.95826069907168E-2</v>
      </c>
      <c r="E78" s="132"/>
      <c r="F78" s="66"/>
      <c r="G78" s="31"/>
      <c r="H78" s="69" t="s">
        <v>118</v>
      </c>
      <c r="I78" s="34">
        <v>5.0000000000000001E-3</v>
      </c>
      <c r="J78" s="69">
        <v>1</v>
      </c>
      <c r="K78" s="72">
        <v>43364</v>
      </c>
    </row>
    <row r="79" spans="1:11">
      <c r="A79" s="84">
        <v>58</v>
      </c>
      <c r="B79" s="73">
        <v>-9.8099999999999993E-3</v>
      </c>
      <c r="C79" s="131">
        <f t="shared" si="8"/>
        <v>3.1217779916578557E-3</v>
      </c>
      <c r="D79" s="20">
        <f t="shared" si="10"/>
        <v>3.1217779916578557E-3</v>
      </c>
      <c r="E79" s="132"/>
      <c r="F79" s="66"/>
      <c r="G79" s="31"/>
      <c r="H79" s="69" t="s">
        <v>118</v>
      </c>
      <c r="I79" s="34">
        <v>5.0000000000000001E-3</v>
      </c>
      <c r="J79" s="69">
        <v>1</v>
      </c>
      <c r="K79" s="72">
        <v>43364</v>
      </c>
    </row>
    <row r="80" spans="1:11">
      <c r="A80" s="84">
        <v>59</v>
      </c>
      <c r="B80" s="73">
        <v>6.0400000000000002E-3</v>
      </c>
      <c r="C80" s="131">
        <f t="shared" si="8"/>
        <v>4.4692286614106064E-3</v>
      </c>
      <c r="D80" s="20">
        <f t="shared" si="10"/>
        <v>4.4692286614106064E-3</v>
      </c>
      <c r="E80" s="132"/>
      <c r="F80" s="66"/>
      <c r="G80" s="31"/>
      <c r="H80" s="69" t="s">
        <v>118</v>
      </c>
      <c r="I80" s="34">
        <v>5.0000000000000001E-3</v>
      </c>
      <c r="J80" s="69">
        <v>1</v>
      </c>
      <c r="K80" s="72">
        <v>43364</v>
      </c>
    </row>
    <row r="81" spans="1:11">
      <c r="A81" s="84">
        <v>60</v>
      </c>
      <c r="B81" s="73">
        <v>3.4500000000000003E-2</v>
      </c>
      <c r="C81" s="131">
        <f t="shared" si="8"/>
        <v>6.8887356259192001E-3</v>
      </c>
      <c r="D81" s="20">
        <f t="shared" si="10"/>
        <v>6.8887356259192001E-3</v>
      </c>
      <c r="E81" s="132"/>
      <c r="F81" s="66"/>
      <c r="G81" s="31"/>
      <c r="H81" s="69" t="s">
        <v>118</v>
      </c>
      <c r="I81" s="34">
        <v>5.0000000000000001E-3</v>
      </c>
      <c r="J81" s="69">
        <v>1</v>
      </c>
      <c r="K81" s="72">
        <v>43364</v>
      </c>
    </row>
    <row r="82" spans="1:11">
      <c r="A82" s="84" t="s">
        <v>60</v>
      </c>
      <c r="B82" s="73">
        <v>5.17</v>
      </c>
      <c r="C82" s="131">
        <f t="shared" si="8"/>
        <v>0.44446059593631998</v>
      </c>
      <c r="D82" s="20">
        <f t="shared" si="10"/>
        <v>0.44446059593631998</v>
      </c>
      <c r="E82" s="20">
        <v>0.42599999999999999</v>
      </c>
      <c r="F82" s="33">
        <f t="shared" ref="F82" si="11">100*C82/E82</f>
        <v>104.33347322448827</v>
      </c>
      <c r="G82" s="31"/>
      <c r="H82" s="69" t="s">
        <v>118</v>
      </c>
      <c r="I82" s="34">
        <v>5.0000000000000001E-3</v>
      </c>
      <c r="J82" s="69">
        <v>1</v>
      </c>
      <c r="K82" s="72">
        <v>43364</v>
      </c>
    </row>
    <row r="83" spans="1:11">
      <c r="A83" s="84" t="s">
        <v>61</v>
      </c>
      <c r="B83" s="73">
        <v>-6.4199999999999993E-2</v>
      </c>
      <c r="C83" s="131">
        <f t="shared" si="8"/>
        <v>-1.5019193054823677E-3</v>
      </c>
      <c r="D83" s="20">
        <f t="shared" si="10"/>
        <v>-1.5019193054823677E-3</v>
      </c>
      <c r="E83" s="132"/>
      <c r="F83" s="66"/>
      <c r="G83" s="31"/>
      <c r="H83" s="69" t="s">
        <v>118</v>
      </c>
      <c r="I83" s="34">
        <v>5.0000000000000001E-3</v>
      </c>
      <c r="J83" s="69">
        <v>1</v>
      </c>
      <c r="K83" s="72">
        <v>43364</v>
      </c>
    </row>
    <row r="84" spans="1:11">
      <c r="A84" s="84" t="s">
        <v>60</v>
      </c>
      <c r="B84" s="73">
        <v>5.17</v>
      </c>
      <c r="C84" s="131">
        <f t="shared" ref="C84:C114" si="12">B84^2*-0.00000725184+B84*0.0807571+0.00709546</f>
        <v>0.42441583329382399</v>
      </c>
      <c r="D84" s="20">
        <f t="shared" ref="D84:D85" si="13">J84*C84</f>
        <v>0.42441583329382399</v>
      </c>
      <c r="E84" s="20">
        <v>0.42599999999999999</v>
      </c>
      <c r="F84" s="33">
        <f t="shared" ref="F84" si="14">100*C84/E84</f>
        <v>99.628129881179333</v>
      </c>
      <c r="G84" s="31"/>
      <c r="H84" s="69" t="s">
        <v>118</v>
      </c>
      <c r="I84" s="34">
        <v>5.0000000000000001E-3</v>
      </c>
      <c r="J84" s="69">
        <v>1</v>
      </c>
      <c r="K84" s="72">
        <v>43364</v>
      </c>
    </row>
    <row r="85" spans="1:11">
      <c r="A85" s="84" t="s">
        <v>61</v>
      </c>
      <c r="B85" s="73">
        <v>-6.4199999999999993E-2</v>
      </c>
      <c r="C85" s="131">
        <f t="shared" si="12"/>
        <v>1.9108242905261823E-3</v>
      </c>
      <c r="D85" s="20">
        <f t="shared" si="13"/>
        <v>1.9108242905261823E-3</v>
      </c>
      <c r="E85" s="132"/>
      <c r="F85" s="66"/>
      <c r="G85" s="31"/>
      <c r="H85" s="69" t="s">
        <v>118</v>
      </c>
      <c r="I85" s="34">
        <v>5.0000000000000001E-3</v>
      </c>
      <c r="J85" s="69">
        <v>1</v>
      </c>
      <c r="K85" s="72">
        <v>43364</v>
      </c>
    </row>
    <row r="86" spans="1:11">
      <c r="A86" s="84">
        <v>61</v>
      </c>
      <c r="B86" s="73">
        <v>3.4099999999999998E-2</v>
      </c>
      <c r="C86" s="131">
        <f t="shared" si="12"/>
        <v>9.8492686774879282E-3</v>
      </c>
      <c r="D86" s="20">
        <f t="shared" si="10"/>
        <v>9.8492686774879282E-3</v>
      </c>
      <c r="E86" s="132"/>
      <c r="F86" s="66"/>
      <c r="G86" s="31"/>
      <c r="H86" s="69" t="s">
        <v>118</v>
      </c>
      <c r="I86" s="34">
        <v>5.0000000000000001E-3</v>
      </c>
      <c r="J86" s="69">
        <v>1</v>
      </c>
      <c r="K86" s="72">
        <v>43364</v>
      </c>
    </row>
    <row r="87" spans="1:11">
      <c r="A87" s="84">
        <v>62</v>
      </c>
      <c r="B87" s="73">
        <v>3.8800000000000001E-2</v>
      </c>
      <c r="C87" s="131">
        <f t="shared" si="12"/>
        <v>1.0228824562789989E-2</v>
      </c>
      <c r="D87" s="20">
        <f t="shared" si="10"/>
        <v>1.0228824562789989E-2</v>
      </c>
      <c r="E87" s="132"/>
      <c r="F87" s="66"/>
      <c r="G87" s="31"/>
      <c r="H87" s="69" t="s">
        <v>118</v>
      </c>
      <c r="I87" s="34">
        <v>5.0000000000000001E-3</v>
      </c>
      <c r="J87" s="69">
        <v>1</v>
      </c>
      <c r="K87" s="72">
        <v>43364</v>
      </c>
    </row>
    <row r="88" spans="1:11">
      <c r="A88" s="84">
        <v>63</v>
      </c>
      <c r="B88" s="73">
        <v>3.1199999999999999E-2</v>
      </c>
      <c r="C88" s="131">
        <f t="shared" si="12"/>
        <v>9.6150744607688687E-3</v>
      </c>
      <c r="D88" s="20">
        <f t="shared" si="10"/>
        <v>9.6150744607688687E-3</v>
      </c>
      <c r="E88" s="132"/>
      <c r="F88" s="66"/>
      <c r="G88" s="31"/>
      <c r="H88" s="69" t="s">
        <v>118</v>
      </c>
      <c r="I88" s="34">
        <v>5.0000000000000001E-3</v>
      </c>
      <c r="J88" s="69">
        <v>1</v>
      </c>
      <c r="K88" s="72">
        <v>43364</v>
      </c>
    </row>
    <row r="89" spans="1:11">
      <c r="A89" s="84">
        <v>64</v>
      </c>
      <c r="B89" s="73">
        <v>1.04E-2</v>
      </c>
      <c r="C89" s="131">
        <f t="shared" si="12"/>
        <v>7.9353330556409859E-3</v>
      </c>
      <c r="D89" s="20">
        <f t="shared" si="10"/>
        <v>7.9353330556409859E-3</v>
      </c>
      <c r="E89" s="132"/>
      <c r="F89" s="66"/>
      <c r="G89" s="31"/>
      <c r="H89" s="69" t="s">
        <v>118</v>
      </c>
      <c r="I89" s="34">
        <v>5.0000000000000001E-3</v>
      </c>
      <c r="J89" s="69">
        <v>1</v>
      </c>
      <c r="K89" s="72">
        <v>43364</v>
      </c>
    </row>
    <row r="90" spans="1:11">
      <c r="A90" s="84">
        <v>65</v>
      </c>
      <c r="B90" s="73">
        <v>-1.7299999999999999E-2</v>
      </c>
      <c r="C90" s="131">
        <f t="shared" si="12"/>
        <v>5.6983599995968064E-3</v>
      </c>
      <c r="D90" s="20">
        <f t="shared" si="10"/>
        <v>5.6983599995968064E-3</v>
      </c>
      <c r="E90" s="132"/>
      <c r="F90" s="66"/>
      <c r="G90" s="31"/>
      <c r="H90" s="69" t="s">
        <v>118</v>
      </c>
      <c r="I90" s="34">
        <v>5.0000000000000001E-3</v>
      </c>
      <c r="J90" s="69">
        <v>1</v>
      </c>
      <c r="K90" s="72">
        <v>43364</v>
      </c>
    </row>
    <row r="91" spans="1:11">
      <c r="A91" s="84">
        <v>66</v>
      </c>
      <c r="B91" s="73">
        <v>-5.1999999999999998E-3</v>
      </c>
      <c r="C91" s="131">
        <f t="shared" si="12"/>
        <v>6.6755228839102459E-3</v>
      </c>
      <c r="D91" s="20">
        <f t="shared" si="10"/>
        <v>6.6755228839102459E-3</v>
      </c>
      <c r="E91" s="132"/>
      <c r="F91" s="66"/>
      <c r="G91" s="31"/>
      <c r="H91" s="69" t="s">
        <v>118</v>
      </c>
      <c r="I91" s="34">
        <v>5.0000000000000001E-3</v>
      </c>
      <c r="J91" s="69">
        <v>1</v>
      </c>
      <c r="K91" s="72">
        <v>43364</v>
      </c>
    </row>
    <row r="92" spans="1:11">
      <c r="A92" s="84">
        <v>67</v>
      </c>
      <c r="B92" s="73">
        <v>-1.4100000000000001E-4</v>
      </c>
      <c r="C92" s="131">
        <f t="shared" si="12"/>
        <v>7.0840732487558256E-3</v>
      </c>
      <c r="D92" s="20">
        <f t="shared" si="10"/>
        <v>7.0840732487558256E-3</v>
      </c>
      <c r="E92" s="132"/>
      <c r="F92" s="66"/>
      <c r="G92" s="31"/>
      <c r="H92" s="69" t="s">
        <v>118</v>
      </c>
      <c r="I92" s="34">
        <v>5.0000000000000001E-3</v>
      </c>
      <c r="J92" s="69">
        <v>1</v>
      </c>
      <c r="K92" s="72">
        <v>43364</v>
      </c>
    </row>
    <row r="93" spans="1:11">
      <c r="A93" s="84">
        <v>68</v>
      </c>
      <c r="B93" s="73">
        <v>-4.7600000000000003E-3</v>
      </c>
      <c r="C93" s="131">
        <f t="shared" si="12"/>
        <v>6.7110560396907099E-3</v>
      </c>
      <c r="D93" s="20">
        <f t="shared" si="10"/>
        <v>6.7110560396907099E-3</v>
      </c>
      <c r="E93" s="132"/>
      <c r="F93" s="66"/>
      <c r="G93" s="31"/>
      <c r="H93" s="69" t="s">
        <v>118</v>
      </c>
      <c r="I93" s="34">
        <v>5.0000000000000001E-3</v>
      </c>
      <c r="J93" s="69">
        <v>1</v>
      </c>
      <c r="K93" s="72">
        <v>43364</v>
      </c>
    </row>
    <row r="94" spans="1:11">
      <c r="A94" s="84">
        <v>69</v>
      </c>
      <c r="B94" s="73">
        <v>9.4600000000000001E-4</v>
      </c>
      <c r="C94" s="131">
        <f t="shared" si="12"/>
        <v>7.1718562101102121E-3</v>
      </c>
      <c r="D94" s="20">
        <f t="shared" si="10"/>
        <v>7.1718562101102121E-3</v>
      </c>
      <c r="E94" s="132"/>
      <c r="F94" s="66"/>
      <c r="G94" s="31"/>
      <c r="H94" s="69" t="s">
        <v>118</v>
      </c>
      <c r="I94" s="34">
        <v>5.0000000000000001E-3</v>
      </c>
      <c r="J94" s="69">
        <v>1</v>
      </c>
      <c r="K94" s="72">
        <v>43364</v>
      </c>
    </row>
    <row r="95" spans="1:11">
      <c r="A95" s="84">
        <v>70</v>
      </c>
      <c r="B95" s="73">
        <v>-6.2500000000000003E-3</v>
      </c>
      <c r="C95" s="131">
        <f t="shared" si="12"/>
        <v>6.5907278417249998E-3</v>
      </c>
      <c r="D95" s="20">
        <f t="shared" si="10"/>
        <v>6.5907278417249998E-3</v>
      </c>
      <c r="E95" s="132"/>
      <c r="F95" s="66"/>
      <c r="G95" s="31"/>
      <c r="H95" s="69" t="s">
        <v>118</v>
      </c>
      <c r="I95" s="34">
        <v>5.0000000000000001E-3</v>
      </c>
      <c r="J95" s="69">
        <v>1</v>
      </c>
      <c r="K95" s="72">
        <v>43364</v>
      </c>
    </row>
    <row r="96" spans="1:11">
      <c r="A96" s="84" t="s">
        <v>62</v>
      </c>
      <c r="B96" s="73">
        <v>5.1100000000000003</v>
      </c>
      <c r="C96" s="131">
        <f t="shared" si="12"/>
        <v>0.41957488022873601</v>
      </c>
      <c r="D96" s="20">
        <f t="shared" si="10"/>
        <v>0.41957488022873601</v>
      </c>
      <c r="E96" s="20">
        <v>0.42599999999999999</v>
      </c>
      <c r="F96" s="33">
        <f t="shared" ref="F96" si="15">100*C96/E96</f>
        <v>98.491755922238511</v>
      </c>
      <c r="G96" s="31"/>
      <c r="H96" s="69" t="s">
        <v>118</v>
      </c>
      <c r="I96" s="34">
        <v>5.0000000000000001E-3</v>
      </c>
      <c r="J96" s="69">
        <v>1</v>
      </c>
      <c r="K96" s="72">
        <v>43364</v>
      </c>
    </row>
    <row r="97" spans="1:11">
      <c r="A97" s="84" t="s">
        <v>63</v>
      </c>
      <c r="B97" s="73">
        <v>-5.5300000000000002E-2</v>
      </c>
      <c r="C97" s="131">
        <f t="shared" si="12"/>
        <v>2.6295701932206135E-3</v>
      </c>
      <c r="D97" s="20">
        <f t="shared" si="10"/>
        <v>2.6295701932206135E-3</v>
      </c>
      <c r="E97" s="132"/>
      <c r="F97" s="66"/>
      <c r="G97" s="31"/>
      <c r="H97" s="69" t="s">
        <v>118</v>
      </c>
      <c r="I97" s="34">
        <v>5.0000000000000001E-3</v>
      </c>
      <c r="J97" s="69">
        <v>1</v>
      </c>
      <c r="K97" s="72">
        <v>43364</v>
      </c>
    </row>
    <row r="98" spans="1:11">
      <c r="A98" s="84">
        <v>71</v>
      </c>
      <c r="B98" s="73">
        <v>-7.0899999999999999E-3</v>
      </c>
      <c r="C98" s="131">
        <f t="shared" si="12"/>
        <v>6.5228917964637815E-3</v>
      </c>
      <c r="D98" s="20">
        <f t="shared" si="10"/>
        <v>6.5228917964637815E-3</v>
      </c>
      <c r="E98" s="132"/>
      <c r="F98" s="66"/>
      <c r="G98" s="31"/>
      <c r="H98" s="69" t="s">
        <v>118</v>
      </c>
      <c r="I98" s="34">
        <v>5.0000000000000001E-3</v>
      </c>
      <c r="J98" s="69">
        <v>1</v>
      </c>
      <c r="K98" s="72">
        <v>43364</v>
      </c>
    </row>
    <row r="99" spans="1:11">
      <c r="A99" s="84">
        <v>72</v>
      </c>
      <c r="B99" s="73">
        <v>-2.3099999999999999E-2</v>
      </c>
      <c r="C99" s="131">
        <f t="shared" si="12"/>
        <v>5.2299671203456573E-3</v>
      </c>
      <c r="D99" s="20">
        <f t="shared" si="10"/>
        <v>5.2299671203456573E-3</v>
      </c>
      <c r="E99" s="132"/>
      <c r="F99" s="66"/>
      <c r="G99" s="31"/>
      <c r="H99" s="69" t="s">
        <v>118</v>
      </c>
      <c r="I99" s="34">
        <v>5.0000000000000001E-3</v>
      </c>
      <c r="J99" s="69">
        <v>1</v>
      </c>
      <c r="K99" s="72">
        <v>43364</v>
      </c>
    </row>
    <row r="100" spans="1:11">
      <c r="A100" s="84">
        <v>73</v>
      </c>
      <c r="B100" s="73">
        <v>-1.57E-3</v>
      </c>
      <c r="C100" s="131">
        <f t="shared" si="12"/>
        <v>6.9686713351249392E-3</v>
      </c>
      <c r="D100" s="20">
        <f t="shared" si="10"/>
        <v>6.9686713351249392E-3</v>
      </c>
      <c r="E100" s="132"/>
      <c r="F100" s="66"/>
      <c r="G100" s="31"/>
      <c r="H100" s="69" t="s">
        <v>118</v>
      </c>
      <c r="I100" s="34">
        <v>5.0000000000000001E-3</v>
      </c>
      <c r="J100" s="69">
        <v>1</v>
      </c>
      <c r="K100" s="72">
        <v>43364</v>
      </c>
    </row>
    <row r="101" spans="1:11">
      <c r="A101" s="84">
        <v>74</v>
      </c>
      <c r="B101" s="73">
        <v>2.4500000000000001E-2</v>
      </c>
      <c r="C101" s="131">
        <f t="shared" si="12"/>
        <v>9.0740045970830394E-3</v>
      </c>
      <c r="D101" s="20">
        <f t="shared" si="10"/>
        <v>9.0740045970830394E-3</v>
      </c>
      <c r="E101" s="132"/>
      <c r="F101" s="66"/>
      <c r="G101" s="31"/>
      <c r="H101" s="69" t="s">
        <v>118</v>
      </c>
      <c r="I101" s="34">
        <v>5.0000000000000001E-3</v>
      </c>
      <c r="J101" s="69">
        <v>1</v>
      </c>
      <c r="K101" s="72">
        <v>43364</v>
      </c>
    </row>
    <row r="102" spans="1:11">
      <c r="A102" s="84">
        <v>75</v>
      </c>
      <c r="B102" s="73">
        <v>4.2299999999999997E-2</v>
      </c>
      <c r="C102" s="131">
        <f t="shared" si="12"/>
        <v>1.0511472354355206E-2</v>
      </c>
      <c r="D102" s="20">
        <f t="shared" si="10"/>
        <v>1.0511472354355206E-2</v>
      </c>
      <c r="E102" s="132"/>
      <c r="F102" s="66"/>
      <c r="G102" s="31"/>
      <c r="H102" s="69" t="s">
        <v>118</v>
      </c>
      <c r="I102" s="34">
        <v>5.0000000000000001E-3</v>
      </c>
      <c r="J102" s="69">
        <v>1</v>
      </c>
      <c r="K102" s="72">
        <v>43364</v>
      </c>
    </row>
    <row r="103" spans="1:11">
      <c r="A103" s="84">
        <v>76</v>
      </c>
      <c r="B103" s="73">
        <v>3.1800000000000002E-2</v>
      </c>
      <c r="C103" s="131">
        <f t="shared" si="12"/>
        <v>9.6635284466493193E-3</v>
      </c>
      <c r="D103" s="20">
        <f t="shared" si="10"/>
        <v>9.6635284466493193E-3</v>
      </c>
      <c r="E103" s="132"/>
      <c r="F103" s="66"/>
      <c r="G103" s="31"/>
      <c r="H103" s="69" t="s">
        <v>118</v>
      </c>
      <c r="I103" s="34">
        <v>5.0000000000000001E-3</v>
      </c>
      <c r="J103" s="69">
        <v>1</v>
      </c>
      <c r="K103" s="72">
        <v>43364</v>
      </c>
    </row>
    <row r="104" spans="1:11">
      <c r="A104" s="84">
        <v>77</v>
      </c>
      <c r="B104" s="73">
        <v>-3.5500000000000002E-3</v>
      </c>
      <c r="C104" s="131">
        <f t="shared" si="12"/>
        <v>6.8087722036086857E-3</v>
      </c>
      <c r="D104" s="20">
        <f t="shared" si="10"/>
        <v>6.8087722036086857E-3</v>
      </c>
      <c r="E104" s="132"/>
      <c r="F104" s="66"/>
      <c r="G104" s="31"/>
      <c r="H104" s="69" t="s">
        <v>118</v>
      </c>
      <c r="I104" s="34">
        <v>5.0000000000000001E-3</v>
      </c>
      <c r="J104" s="69">
        <v>1</v>
      </c>
      <c r="K104" s="72">
        <v>43364</v>
      </c>
    </row>
    <row r="105" spans="1:11">
      <c r="A105" s="84">
        <v>78</v>
      </c>
      <c r="B105" s="73">
        <v>-1.66E-2</v>
      </c>
      <c r="C105" s="131">
        <f t="shared" si="12"/>
        <v>5.7548901416829695E-3</v>
      </c>
      <c r="D105" s="20">
        <f t="shared" si="10"/>
        <v>5.7548901416829695E-3</v>
      </c>
      <c r="E105" s="132"/>
      <c r="F105" s="66"/>
      <c r="G105" s="31"/>
      <c r="H105" s="69" t="s">
        <v>118</v>
      </c>
      <c r="I105" s="34">
        <v>5.0000000000000001E-3</v>
      </c>
      <c r="J105" s="69">
        <v>1</v>
      </c>
      <c r="K105" s="72">
        <v>43364</v>
      </c>
    </row>
    <row r="106" spans="1:11">
      <c r="A106" s="84" t="s">
        <v>64</v>
      </c>
      <c r="B106" s="73">
        <v>5.16</v>
      </c>
      <c r="C106" s="131">
        <f t="shared" si="12"/>
        <v>0.42360901140889601</v>
      </c>
      <c r="D106" s="20">
        <f t="shared" si="10"/>
        <v>0.42360901140889601</v>
      </c>
      <c r="E106" s="20">
        <v>0.42599999999999999</v>
      </c>
      <c r="F106" s="33">
        <f t="shared" ref="F106" si="16">100*C106/E106</f>
        <v>99.438735072510809</v>
      </c>
      <c r="G106" s="31"/>
      <c r="H106" s="69" t="s">
        <v>118</v>
      </c>
      <c r="I106" s="34">
        <v>5.0000000000000001E-3</v>
      </c>
      <c r="J106" s="69">
        <v>1</v>
      </c>
      <c r="K106" s="72">
        <v>43364</v>
      </c>
    </row>
    <row r="107" spans="1:11">
      <c r="A107" s="84" t="s">
        <v>65</v>
      </c>
      <c r="B107" s="73">
        <v>-6.8400000000000002E-2</v>
      </c>
      <c r="C107" s="131">
        <f t="shared" si="12"/>
        <v>1.5716404318314491E-3</v>
      </c>
      <c r="D107" s="20">
        <f t="shared" si="10"/>
        <v>1.5716404318314491E-3</v>
      </c>
      <c r="E107" s="132"/>
      <c r="F107" s="66"/>
      <c r="G107" s="31"/>
      <c r="H107" s="69" t="s">
        <v>118</v>
      </c>
      <c r="I107" s="34">
        <v>5.0000000000000001E-3</v>
      </c>
      <c r="J107" s="69">
        <v>1</v>
      </c>
      <c r="K107" s="72">
        <v>43364</v>
      </c>
    </row>
    <row r="108" spans="1:11">
      <c r="A108" s="84" t="s">
        <v>34</v>
      </c>
      <c r="B108" s="73">
        <v>13.1</v>
      </c>
      <c r="C108" s="131">
        <f t="shared" si="12"/>
        <v>1.0637689817375997</v>
      </c>
      <c r="D108" s="20">
        <f t="shared" si="10"/>
        <v>1.0637689817375997</v>
      </c>
      <c r="E108" s="20">
        <v>1.0640000000000001</v>
      </c>
      <c r="F108" s="33">
        <f>100*C108/E108</f>
        <v>99.978287757293202</v>
      </c>
      <c r="G108" s="31"/>
      <c r="H108" s="69" t="s">
        <v>118</v>
      </c>
      <c r="I108" s="34">
        <v>5.0000000000000001E-3</v>
      </c>
      <c r="J108" s="69">
        <v>1</v>
      </c>
      <c r="K108" s="72">
        <v>43364</v>
      </c>
    </row>
    <row r="109" spans="1:11">
      <c r="A109" s="84" t="s">
        <v>35</v>
      </c>
      <c r="B109" s="73">
        <v>5.22</v>
      </c>
      <c r="C109" s="131">
        <f t="shared" si="12"/>
        <v>0.42844992096294393</v>
      </c>
      <c r="D109" s="20">
        <f t="shared" si="10"/>
        <v>0.42844992096294393</v>
      </c>
      <c r="E109" s="20">
        <v>0.42599999999999999</v>
      </c>
      <c r="F109" s="33">
        <f t="shared" ref="F109:F114" si="17">100*C109/E109</f>
        <v>100.57509881759246</v>
      </c>
      <c r="G109" s="31"/>
      <c r="H109" s="69" t="s">
        <v>118</v>
      </c>
      <c r="I109" s="34">
        <v>5.0000000000000001E-3</v>
      </c>
      <c r="J109" s="69">
        <v>1</v>
      </c>
      <c r="K109" s="72">
        <v>43364</v>
      </c>
    </row>
    <row r="110" spans="1:11">
      <c r="A110" s="84" t="s">
        <v>36</v>
      </c>
      <c r="B110" s="73">
        <v>3.17</v>
      </c>
      <c r="C110" s="131">
        <f t="shared" si="12"/>
        <v>0.26302259398502398</v>
      </c>
      <c r="D110" s="20">
        <f t="shared" si="10"/>
        <v>0.26302259398502398</v>
      </c>
      <c r="E110" s="20">
        <v>0.26600000000000001</v>
      </c>
      <c r="F110" s="33">
        <f t="shared" si="17"/>
        <v>98.880674430460132</v>
      </c>
      <c r="G110" s="31"/>
      <c r="H110" s="69" t="s">
        <v>118</v>
      </c>
      <c r="I110" s="34">
        <v>5.0000000000000001E-3</v>
      </c>
      <c r="J110" s="69">
        <v>1</v>
      </c>
      <c r="K110" s="72">
        <v>43364</v>
      </c>
    </row>
    <row r="111" spans="1:11">
      <c r="A111" s="84" t="s">
        <v>37</v>
      </c>
      <c r="B111" s="73">
        <v>1.58</v>
      </c>
      <c r="C111" s="131">
        <f t="shared" si="12"/>
        <v>0.13467357450662401</v>
      </c>
      <c r="D111" s="20">
        <f t="shared" si="10"/>
        <v>0.13467357450662401</v>
      </c>
      <c r="E111" s="20">
        <v>0.13300000000000001</v>
      </c>
      <c r="F111" s="33">
        <f t="shared" si="17"/>
        <v>101.25832669670977</v>
      </c>
      <c r="G111" s="31"/>
      <c r="H111" s="69" t="s">
        <v>118</v>
      </c>
      <c r="I111" s="34">
        <v>5.0000000000000001E-3</v>
      </c>
      <c r="J111" s="69">
        <v>1</v>
      </c>
      <c r="K111" s="72">
        <v>43364</v>
      </c>
    </row>
    <row r="112" spans="1:11">
      <c r="A112" s="84" t="s">
        <v>38</v>
      </c>
      <c r="B112" s="73">
        <v>0.48599999999999999</v>
      </c>
      <c r="C112" s="131">
        <f t="shared" si="12"/>
        <v>4.6341697744399356E-2</v>
      </c>
      <c r="D112" s="20">
        <f t="shared" si="10"/>
        <v>4.6341697744399356E-2</v>
      </c>
      <c r="E112" s="20">
        <v>5.2999999999999999E-2</v>
      </c>
      <c r="F112" s="33">
        <f t="shared" si="17"/>
        <v>87.437165555470486</v>
      </c>
      <c r="G112" s="31"/>
      <c r="H112" s="69" t="s">
        <v>118</v>
      </c>
      <c r="I112" s="34">
        <v>5.0000000000000001E-3</v>
      </c>
      <c r="J112" s="69">
        <v>1</v>
      </c>
      <c r="K112" s="72">
        <v>43364</v>
      </c>
    </row>
    <row r="113" spans="1:11">
      <c r="A113" s="84" t="s">
        <v>39</v>
      </c>
      <c r="B113" s="73">
        <v>0.25700000000000001</v>
      </c>
      <c r="C113" s="131">
        <f t="shared" si="12"/>
        <v>2.7849555723219843E-2</v>
      </c>
      <c r="D113" s="20">
        <f t="shared" si="10"/>
        <v>2.7849555723219843E-2</v>
      </c>
      <c r="E113" s="20">
        <v>2.6599999999999999E-2</v>
      </c>
      <c r="F113" s="33">
        <f t="shared" si="17"/>
        <v>104.69757790684153</v>
      </c>
      <c r="G113" s="31"/>
      <c r="H113" s="69" t="s">
        <v>118</v>
      </c>
      <c r="I113" s="34">
        <v>5.0000000000000001E-3</v>
      </c>
      <c r="J113" s="69">
        <v>1</v>
      </c>
      <c r="K113" s="72">
        <v>43364</v>
      </c>
    </row>
    <row r="114" spans="1:11">
      <c r="A114" s="84" t="s">
        <v>40</v>
      </c>
      <c r="B114" s="73">
        <v>8.9700000000000002E-2</v>
      </c>
      <c r="C114" s="131">
        <f t="shared" si="12"/>
        <v>1.4339313521042694E-2</v>
      </c>
      <c r="D114" s="20">
        <f t="shared" si="10"/>
        <v>1.4339313521042694E-2</v>
      </c>
      <c r="E114" s="20">
        <v>1.3299999999999999E-2</v>
      </c>
      <c r="F114" s="33">
        <f t="shared" si="17"/>
        <v>107.81438737626085</v>
      </c>
      <c r="G114" s="31"/>
      <c r="H114" s="69" t="s">
        <v>118</v>
      </c>
      <c r="I114" s="34">
        <v>5.0000000000000001E-3</v>
      </c>
      <c r="J114" s="69">
        <v>1</v>
      </c>
      <c r="K114" s="72">
        <v>43364</v>
      </c>
    </row>
    <row r="115" spans="1:11">
      <c r="A115" s="84" t="s">
        <v>41</v>
      </c>
      <c r="B115" s="73">
        <v>-4.5100000000000001E-2</v>
      </c>
      <c r="C115" s="131">
        <f>B115^2*-0.00000725184+B115*0.0807571+0.00709546</f>
        <v>3.4533000396849214E-3</v>
      </c>
      <c r="D115" s="20">
        <f t="shared" si="10"/>
        <v>3.4533000396849214E-3</v>
      </c>
      <c r="E115" s="17">
        <v>0</v>
      </c>
      <c r="F115" s="33"/>
      <c r="G115" s="31"/>
      <c r="H115" s="69" t="s">
        <v>118</v>
      </c>
      <c r="I115" s="34">
        <v>5.0000000000000001E-3</v>
      </c>
      <c r="J115" s="69">
        <v>1</v>
      </c>
      <c r="K115" s="72">
        <v>43364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1"/>
  <sheetViews>
    <sheetView zoomScale="130" workbookViewId="0">
      <selection activeCell="A49" sqref="A49:XFD49"/>
    </sheetView>
  </sheetViews>
  <sheetFormatPr defaultColWidth="10.875" defaultRowHeight="9" customHeight="1"/>
  <cols>
    <col min="1" max="1" width="8.875" style="4" customWidth="1"/>
    <col min="2" max="2" width="17.875" style="4" customWidth="1"/>
    <col min="3" max="3" width="18.125" style="4" customWidth="1"/>
    <col min="4" max="4" width="7" style="4" customWidth="1"/>
    <col min="5" max="6" width="7.75" style="4" customWidth="1"/>
    <col min="7" max="7" width="8.125" style="4" customWidth="1"/>
    <col min="8" max="8" width="7" style="4" customWidth="1"/>
    <col min="9" max="9" width="9.625" style="4" customWidth="1"/>
    <col min="10" max="10" width="8.875" style="4" customWidth="1"/>
    <col min="11" max="11" width="10.875" style="4" customWidth="1"/>
    <col min="12" max="12" width="9.25" style="4" customWidth="1"/>
    <col min="13" max="13" width="8.375" style="4" customWidth="1"/>
    <col min="14" max="14" width="10" style="4" customWidth="1"/>
    <col min="15" max="16384" width="10.875" style="4"/>
  </cols>
  <sheetData>
    <row r="1" spans="1:13" ht="9.6">
      <c r="A1" s="37" t="s">
        <v>67</v>
      </c>
      <c r="B1" s="38"/>
      <c r="E1" s="39"/>
      <c r="F1" s="39"/>
      <c r="J1" s="39"/>
    </row>
    <row r="2" spans="1:13" ht="28.8">
      <c r="A2" s="5" t="s">
        <v>5</v>
      </c>
      <c r="B2" s="6" t="s">
        <v>6</v>
      </c>
      <c r="C2" s="7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8" t="s">
        <v>15</v>
      </c>
      <c r="L2" s="8" t="s">
        <v>16</v>
      </c>
      <c r="M2" s="70" t="s">
        <v>5</v>
      </c>
    </row>
    <row r="3" spans="1:13" s="16" customFormat="1" ht="13.5" customHeight="1">
      <c r="A3" s="37" t="s">
        <v>28</v>
      </c>
      <c r="B3" s="40" t="s">
        <v>68</v>
      </c>
      <c r="C3" s="40" t="s">
        <v>44</v>
      </c>
      <c r="D3" s="9">
        <v>1003.6008</v>
      </c>
      <c r="E3" s="10">
        <v>1.0055576151190218</v>
      </c>
      <c r="F3" s="10"/>
      <c r="G3" s="11">
        <v>1</v>
      </c>
      <c r="H3" s="10">
        <v>1.0025999999999999</v>
      </c>
      <c r="I3" s="13">
        <v>100</v>
      </c>
      <c r="J3" s="12"/>
      <c r="K3" s="14">
        <f>D3*G3/I3</f>
        <v>10.036008000000001</v>
      </c>
      <c r="L3" s="15"/>
      <c r="M3" s="37" t="s">
        <v>28</v>
      </c>
    </row>
    <row r="4" spans="1:13" s="16" customFormat="1" ht="10.8">
      <c r="A4" s="37" t="s">
        <v>28</v>
      </c>
      <c r="B4" s="40" t="s">
        <v>69</v>
      </c>
      <c r="C4" s="40" t="s">
        <v>44</v>
      </c>
      <c r="D4" s="9">
        <v>1003.6008</v>
      </c>
      <c r="E4" s="10">
        <v>1.0055576151190218</v>
      </c>
      <c r="F4" s="10"/>
      <c r="G4" s="11">
        <v>1</v>
      </c>
      <c r="H4" s="10">
        <v>1.0044999999999999</v>
      </c>
      <c r="I4" s="13">
        <v>250</v>
      </c>
      <c r="J4" s="13"/>
      <c r="K4" s="14">
        <f t="shared" ref="K4:K9" si="0">D4*G4/I4</f>
        <v>4.0144032000000003</v>
      </c>
      <c r="L4" s="15"/>
      <c r="M4" s="37" t="s">
        <v>28</v>
      </c>
    </row>
    <row r="5" spans="1:13" s="16" customFormat="1" ht="10.8">
      <c r="A5" s="37" t="s">
        <v>28</v>
      </c>
      <c r="B5" s="40" t="s">
        <v>70</v>
      </c>
      <c r="C5" s="40" t="s">
        <v>44</v>
      </c>
      <c r="D5" s="9">
        <v>1003.6008</v>
      </c>
      <c r="E5" s="10">
        <v>1.0055576151190218</v>
      </c>
      <c r="F5" s="10"/>
      <c r="G5" s="11">
        <v>0.2</v>
      </c>
      <c r="H5" s="10">
        <v>0.1991</v>
      </c>
      <c r="I5" s="13">
        <v>100</v>
      </c>
      <c r="J5" s="12"/>
      <c r="K5" s="14">
        <f t="shared" si="0"/>
        <v>2.0072016000000001</v>
      </c>
      <c r="L5" s="15"/>
      <c r="M5" s="37" t="s">
        <v>28</v>
      </c>
    </row>
    <row r="6" spans="1:13" s="16" customFormat="1" ht="10.8">
      <c r="A6" s="37" t="s">
        <v>28</v>
      </c>
      <c r="B6" s="40" t="s">
        <v>71</v>
      </c>
      <c r="C6" s="40" t="s">
        <v>44</v>
      </c>
      <c r="D6" s="9">
        <v>1003.6008</v>
      </c>
      <c r="E6" s="10">
        <v>1.0055576151190218</v>
      </c>
      <c r="F6" s="10"/>
      <c r="G6" s="11">
        <v>0.1</v>
      </c>
      <c r="H6" s="10">
        <v>9.9599999999999994E-2</v>
      </c>
      <c r="I6" s="13">
        <v>100</v>
      </c>
      <c r="J6" s="12"/>
      <c r="K6" s="14">
        <f t="shared" si="0"/>
        <v>1.0036008000000001</v>
      </c>
      <c r="L6" s="17"/>
      <c r="M6" s="37" t="s">
        <v>28</v>
      </c>
    </row>
    <row r="7" spans="1:13" s="16" customFormat="1" ht="10.8">
      <c r="A7" s="37" t="s">
        <v>28</v>
      </c>
      <c r="B7" s="40" t="s">
        <v>72</v>
      </c>
      <c r="C7" s="40" t="s">
        <v>44</v>
      </c>
      <c r="D7" s="9">
        <v>1003.6008</v>
      </c>
      <c r="E7" s="10">
        <v>1.0055576151190218</v>
      </c>
      <c r="F7" s="10"/>
      <c r="G7" s="11">
        <v>0.05</v>
      </c>
      <c r="H7" s="10">
        <v>4.9399999999999999E-2</v>
      </c>
      <c r="I7" s="13">
        <v>100</v>
      </c>
      <c r="J7" s="12"/>
      <c r="K7" s="14">
        <f t="shared" si="0"/>
        <v>0.50180040000000004</v>
      </c>
      <c r="L7" s="17"/>
      <c r="M7" s="37" t="s">
        <v>28</v>
      </c>
    </row>
    <row r="8" spans="1:13" s="16" customFormat="1" ht="10.8">
      <c r="A8" s="37" t="s">
        <v>28</v>
      </c>
      <c r="B8" s="40" t="s">
        <v>73</v>
      </c>
      <c r="C8" s="40" t="s">
        <v>44</v>
      </c>
      <c r="D8" s="9">
        <v>1003.6008</v>
      </c>
      <c r="E8" s="10">
        <v>1.0055576151190218</v>
      </c>
      <c r="F8" s="10"/>
      <c r="G8" s="11">
        <v>0.02</v>
      </c>
      <c r="H8" s="10">
        <v>0.02</v>
      </c>
      <c r="I8" s="13">
        <v>101.7</v>
      </c>
      <c r="J8" s="12"/>
      <c r="K8" s="14">
        <f t="shared" si="0"/>
        <v>0.19736495575221238</v>
      </c>
      <c r="L8" s="17"/>
      <c r="M8" s="37" t="s">
        <v>28</v>
      </c>
    </row>
    <row r="9" spans="1:13" s="16" customFormat="1" ht="10.8">
      <c r="A9" s="37" t="s">
        <v>28</v>
      </c>
      <c r="B9" s="40" t="s">
        <v>74</v>
      </c>
      <c r="C9" s="40" t="s">
        <v>44</v>
      </c>
      <c r="D9" s="9">
        <v>1003.6008</v>
      </c>
      <c r="E9" s="10">
        <v>1.0055576151190218</v>
      </c>
      <c r="F9" s="10"/>
      <c r="G9" s="11">
        <v>0.01</v>
      </c>
      <c r="H9" s="10">
        <v>9.7999999999999997E-3</v>
      </c>
      <c r="I9" s="13">
        <v>100</v>
      </c>
      <c r="J9" s="12"/>
      <c r="K9" s="14">
        <f t="shared" si="0"/>
        <v>0.10036008</v>
      </c>
      <c r="L9" s="17"/>
      <c r="M9" s="37" t="s">
        <v>28</v>
      </c>
    </row>
    <row r="10" spans="1:13" s="16" customFormat="1" ht="10.8">
      <c r="A10" s="37" t="s">
        <v>28</v>
      </c>
      <c r="B10" s="40" t="s">
        <v>29</v>
      </c>
      <c r="C10" s="4" t="s">
        <v>75</v>
      </c>
      <c r="D10" s="15"/>
      <c r="E10" s="10"/>
      <c r="F10" s="10"/>
      <c r="G10" s="11" t="s">
        <v>17</v>
      </c>
      <c r="H10" s="12" t="s">
        <v>17</v>
      </c>
      <c r="I10" s="13" t="s">
        <v>17</v>
      </c>
      <c r="J10" s="12" t="s">
        <v>17</v>
      </c>
      <c r="K10" s="14">
        <v>0</v>
      </c>
      <c r="L10" s="17"/>
      <c r="M10" s="37" t="s">
        <v>28</v>
      </c>
    </row>
    <row r="11" spans="1:13" ht="9.6">
      <c r="C11" s="18"/>
      <c r="D11" s="19"/>
      <c r="E11" s="10"/>
      <c r="F11" s="10"/>
      <c r="G11" s="15"/>
      <c r="H11" s="10"/>
      <c r="I11" s="9"/>
      <c r="J11" s="10"/>
      <c r="K11" s="9"/>
      <c r="L11" s="17"/>
    </row>
    <row r="12" spans="1:13" ht="10.8">
      <c r="A12" s="4" t="s">
        <v>76</v>
      </c>
    </row>
    <row r="13" spans="1:13" s="16" customFormat="1" ht="9.6">
      <c r="A13" s="41"/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3" ht="9.6">
      <c r="A14" s="37" t="s">
        <v>77</v>
      </c>
      <c r="B14" s="38"/>
      <c r="E14" s="39"/>
      <c r="F14" s="39"/>
      <c r="J14" s="39"/>
    </row>
    <row r="15" spans="1:13" ht="28.8">
      <c r="A15" s="5" t="s">
        <v>5</v>
      </c>
      <c r="B15" s="6" t="s">
        <v>6</v>
      </c>
      <c r="C15" s="7" t="s">
        <v>7</v>
      </c>
      <c r="D15" s="8" t="s">
        <v>8</v>
      </c>
      <c r="E15" s="8" t="s">
        <v>9</v>
      </c>
      <c r="F15" s="8" t="s">
        <v>10</v>
      </c>
      <c r="G15" s="8" t="s">
        <v>11</v>
      </c>
      <c r="H15" s="8" t="s">
        <v>12</v>
      </c>
      <c r="I15" s="8" t="s">
        <v>13</v>
      </c>
      <c r="J15" s="8" t="s">
        <v>14</v>
      </c>
      <c r="K15" s="8" t="s">
        <v>15</v>
      </c>
      <c r="L15" s="8" t="s">
        <v>16</v>
      </c>
      <c r="M15" s="70" t="s">
        <v>5</v>
      </c>
    </row>
    <row r="16" spans="1:13" s="16" customFormat="1" ht="14.25" customHeight="1">
      <c r="A16" s="37" t="s">
        <v>30</v>
      </c>
      <c r="B16" s="40" t="s">
        <v>78</v>
      </c>
      <c r="C16" s="40" t="s">
        <v>45</v>
      </c>
      <c r="D16" s="43">
        <v>1000.4636599999999</v>
      </c>
      <c r="E16" s="44">
        <v>1.0008359709812047</v>
      </c>
      <c r="F16" s="10"/>
      <c r="G16" s="11">
        <v>2</v>
      </c>
      <c r="H16" s="10">
        <v>2.0173000000000001</v>
      </c>
      <c r="I16" s="13">
        <v>100</v>
      </c>
      <c r="J16" s="12"/>
      <c r="K16" s="14">
        <f t="shared" ref="K16:K22" si="1">D16*G16/I16</f>
        <v>20.009273199999999</v>
      </c>
      <c r="L16" s="15"/>
      <c r="M16" s="37" t="s">
        <v>30</v>
      </c>
    </row>
    <row r="17" spans="1:13" s="16" customFormat="1" ht="10.8">
      <c r="A17" s="37" t="s">
        <v>30</v>
      </c>
      <c r="B17" s="40" t="s">
        <v>79</v>
      </c>
      <c r="C17" s="40" t="s">
        <v>45</v>
      </c>
      <c r="D17" s="43">
        <v>1000.4636599999999</v>
      </c>
      <c r="E17" s="44">
        <v>1.0008359709812047</v>
      </c>
      <c r="F17" s="10"/>
      <c r="G17" s="11">
        <v>2</v>
      </c>
      <c r="H17" s="10">
        <v>2.0308000000000002</v>
      </c>
      <c r="I17" s="13">
        <v>250</v>
      </c>
      <c r="J17" s="13"/>
      <c r="K17" s="14">
        <f t="shared" si="1"/>
        <v>8.0037092799999989</v>
      </c>
      <c r="L17" s="15"/>
      <c r="M17" s="37" t="s">
        <v>30</v>
      </c>
    </row>
    <row r="18" spans="1:13" s="16" customFormat="1" ht="10.8">
      <c r="A18" s="37" t="s">
        <v>30</v>
      </c>
      <c r="B18" s="40" t="s">
        <v>80</v>
      </c>
      <c r="C18" s="40" t="s">
        <v>45</v>
      </c>
      <c r="D18" s="43">
        <v>1000.4636599999999</v>
      </c>
      <c r="E18" s="44">
        <v>1.0008359709812047</v>
      </c>
      <c r="F18" s="10"/>
      <c r="G18" s="11">
        <v>0.2</v>
      </c>
      <c r="H18" s="34">
        <v>0.1991</v>
      </c>
      <c r="I18" s="13">
        <v>100</v>
      </c>
      <c r="J18" s="12"/>
      <c r="K18" s="14">
        <f t="shared" si="1"/>
        <v>2.0009273199999997</v>
      </c>
      <c r="L18" s="15"/>
      <c r="M18" s="37" t="s">
        <v>30</v>
      </c>
    </row>
    <row r="19" spans="1:13" s="16" customFormat="1" ht="10.8">
      <c r="A19" s="37" t="s">
        <v>30</v>
      </c>
      <c r="B19" s="40" t="s">
        <v>81</v>
      </c>
      <c r="C19" s="40" t="s">
        <v>45</v>
      </c>
      <c r="D19" s="43">
        <v>1000.4636599999999</v>
      </c>
      <c r="E19" s="44">
        <v>1.0008359709812047</v>
      </c>
      <c r="F19" s="10"/>
      <c r="G19" s="11">
        <v>0.1</v>
      </c>
      <c r="H19" s="10">
        <v>9.9699999999999997E-2</v>
      </c>
      <c r="I19" s="13">
        <v>100</v>
      </c>
      <c r="J19" s="12"/>
      <c r="K19" s="14">
        <f t="shared" si="1"/>
        <v>1.0004636599999999</v>
      </c>
      <c r="L19" s="17"/>
      <c r="M19" s="37" t="s">
        <v>30</v>
      </c>
    </row>
    <row r="20" spans="1:13" s="16" customFormat="1" ht="10.8">
      <c r="A20" s="37" t="s">
        <v>30</v>
      </c>
      <c r="B20" s="40" t="s">
        <v>82</v>
      </c>
      <c r="C20" s="40" t="s">
        <v>45</v>
      </c>
      <c r="D20" s="43">
        <v>1000.4636599999999</v>
      </c>
      <c r="E20" s="44">
        <v>1.0008359709812047</v>
      </c>
      <c r="F20" s="10"/>
      <c r="G20" s="11">
        <v>0.05</v>
      </c>
      <c r="H20" s="10">
        <v>4.99E-2</v>
      </c>
      <c r="I20" s="13">
        <v>100</v>
      </c>
      <c r="J20" s="12"/>
      <c r="K20" s="14">
        <f t="shared" si="1"/>
        <v>0.50023182999999993</v>
      </c>
      <c r="L20" s="17"/>
      <c r="M20" s="37" t="s">
        <v>30</v>
      </c>
    </row>
    <row r="21" spans="1:13" s="16" customFormat="1" ht="10.8">
      <c r="A21" s="37" t="s">
        <v>30</v>
      </c>
      <c r="B21" s="40" t="s">
        <v>83</v>
      </c>
      <c r="C21" s="40" t="s">
        <v>45</v>
      </c>
      <c r="D21" s="43">
        <v>1000.4636599999999</v>
      </c>
      <c r="E21" s="44">
        <v>1.0008359709812047</v>
      </c>
      <c r="F21" s="10"/>
      <c r="G21" s="11">
        <v>0.02</v>
      </c>
      <c r="H21" s="10">
        <v>0.02</v>
      </c>
      <c r="I21" s="13">
        <v>101.7</v>
      </c>
      <c r="J21" s="12"/>
      <c r="K21" s="14">
        <f t="shared" si="1"/>
        <v>0.19674801573254669</v>
      </c>
      <c r="L21" s="17"/>
      <c r="M21" s="37" t="s">
        <v>30</v>
      </c>
    </row>
    <row r="22" spans="1:13" s="16" customFormat="1" ht="10.8">
      <c r="A22" s="37" t="s">
        <v>30</v>
      </c>
      <c r="B22" s="40" t="s">
        <v>84</v>
      </c>
      <c r="C22" s="40" t="s">
        <v>45</v>
      </c>
      <c r="D22" s="43">
        <v>1000.4636599999999</v>
      </c>
      <c r="E22" s="44">
        <v>1.0008359709812047</v>
      </c>
      <c r="F22" s="10"/>
      <c r="G22" s="11">
        <v>0.01</v>
      </c>
      <c r="H22" s="10">
        <v>9.7000000000000003E-3</v>
      </c>
      <c r="I22" s="13">
        <v>100</v>
      </c>
      <c r="J22" s="12"/>
      <c r="K22" s="14">
        <f t="shared" si="1"/>
        <v>0.100046366</v>
      </c>
      <c r="L22" s="17"/>
      <c r="M22" s="37" t="s">
        <v>30</v>
      </c>
    </row>
    <row r="23" spans="1:13" s="16" customFormat="1" ht="11.1" customHeight="1">
      <c r="A23" s="37" t="s">
        <v>30</v>
      </c>
      <c r="B23" s="40" t="s">
        <v>29</v>
      </c>
      <c r="C23" s="4" t="s">
        <v>75</v>
      </c>
      <c r="D23" s="9"/>
      <c r="E23" s="10"/>
      <c r="F23" s="10"/>
      <c r="G23" s="11" t="s">
        <v>17</v>
      </c>
      <c r="H23" s="12" t="s">
        <v>17</v>
      </c>
      <c r="I23" s="13" t="s">
        <v>17</v>
      </c>
      <c r="J23" s="12" t="s">
        <v>17</v>
      </c>
      <c r="K23" s="14">
        <v>0</v>
      </c>
      <c r="L23" s="17"/>
      <c r="M23" s="37" t="s">
        <v>30</v>
      </c>
    </row>
    <row r="24" spans="1:13" ht="9.6">
      <c r="C24" s="18"/>
      <c r="D24" s="19"/>
      <c r="E24" s="10"/>
      <c r="F24" s="10"/>
      <c r="G24" s="15"/>
      <c r="H24" s="10"/>
      <c r="I24" s="9"/>
      <c r="J24" s="10"/>
      <c r="K24" s="9"/>
      <c r="L24" s="17"/>
    </row>
    <row r="25" spans="1:13" ht="10.8">
      <c r="A25" s="4" t="s">
        <v>76</v>
      </c>
    </row>
    <row r="26" spans="1:13" s="16" customFormat="1" ht="9.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s="3" customFormat="1" ht="11.25" customHeight="1">
      <c r="A27" s="37" t="s">
        <v>85</v>
      </c>
      <c r="B27" s="45"/>
      <c r="C27" s="45"/>
      <c r="D27" s="20"/>
      <c r="E27" s="11"/>
      <c r="F27" s="11"/>
      <c r="G27" s="46"/>
      <c r="H27" s="12"/>
      <c r="I27" s="13"/>
      <c r="J27" s="12"/>
      <c r="K27" s="20"/>
      <c r="L27" s="20"/>
      <c r="M27" s="45"/>
    </row>
    <row r="28" spans="1:13" s="3" customFormat="1" ht="28.8">
      <c r="A28" s="5" t="s">
        <v>5</v>
      </c>
      <c r="B28" s="6" t="s">
        <v>6</v>
      </c>
      <c r="C28" s="7" t="s">
        <v>7</v>
      </c>
      <c r="D28" s="8" t="s">
        <v>8</v>
      </c>
      <c r="E28" s="8" t="s">
        <v>9</v>
      </c>
      <c r="F28" s="8" t="s">
        <v>10</v>
      </c>
      <c r="G28" s="8" t="s">
        <v>11</v>
      </c>
      <c r="H28" s="8" t="s">
        <v>12</v>
      </c>
      <c r="I28" s="8" t="s">
        <v>13</v>
      </c>
      <c r="J28" s="8" t="s">
        <v>14</v>
      </c>
      <c r="K28" s="8" t="s">
        <v>15</v>
      </c>
      <c r="L28" s="8" t="s">
        <v>16</v>
      </c>
      <c r="M28" s="70" t="s">
        <v>5</v>
      </c>
    </row>
    <row r="29" spans="1:13" s="55" customFormat="1" ht="13.5" customHeight="1">
      <c r="A29" s="47" t="s">
        <v>86</v>
      </c>
      <c r="B29" s="97" t="s">
        <v>87</v>
      </c>
      <c r="C29" s="97" t="s">
        <v>88</v>
      </c>
      <c r="D29" s="22">
        <v>266.06439999999998</v>
      </c>
      <c r="E29" s="1">
        <v>0.26639526291654236</v>
      </c>
      <c r="F29" s="10"/>
      <c r="G29" s="11">
        <v>0.4</v>
      </c>
      <c r="H29" s="12">
        <v>0.39879999999999999</v>
      </c>
      <c r="I29" s="13">
        <v>100</v>
      </c>
      <c r="J29" s="12"/>
      <c r="K29" s="14">
        <f>D29*G29/I29</f>
        <v>1.0642575999999999</v>
      </c>
      <c r="L29" s="17"/>
      <c r="M29" s="47" t="s">
        <v>86</v>
      </c>
    </row>
    <row r="30" spans="1:13" s="55" customFormat="1" ht="10.8">
      <c r="A30" s="47" t="s">
        <v>86</v>
      </c>
      <c r="B30" s="97" t="s">
        <v>89</v>
      </c>
      <c r="C30" s="97" t="s">
        <v>88</v>
      </c>
      <c r="D30" s="22">
        <v>266.06439999999998</v>
      </c>
      <c r="E30" s="1">
        <v>0.26639526291654236</v>
      </c>
      <c r="F30" s="10"/>
      <c r="G30" s="11">
        <v>0.4</v>
      </c>
      <c r="H30" s="12">
        <v>0.39779999999999999</v>
      </c>
      <c r="I30" s="13">
        <v>250</v>
      </c>
      <c r="J30" s="12"/>
      <c r="K30" s="14">
        <f t="shared" ref="K30:K35" si="2">D30*G30/I30</f>
        <v>0.42570303999999998</v>
      </c>
      <c r="L30" s="17"/>
      <c r="M30" s="47" t="s">
        <v>86</v>
      </c>
    </row>
    <row r="31" spans="1:13" ht="10.8">
      <c r="A31" s="47" t="s">
        <v>86</v>
      </c>
      <c r="B31" s="97" t="s">
        <v>90</v>
      </c>
      <c r="C31" s="97" t="s">
        <v>88</v>
      </c>
      <c r="D31" s="22">
        <v>266.06439999999998</v>
      </c>
      <c r="E31" s="1">
        <v>0.26639526291654236</v>
      </c>
      <c r="F31" s="10"/>
      <c r="G31" s="11">
        <v>0.1</v>
      </c>
      <c r="H31" s="12">
        <v>9.9199999999999997E-2</v>
      </c>
      <c r="I31" s="13">
        <v>100</v>
      </c>
      <c r="J31" s="12"/>
      <c r="K31" s="14">
        <f t="shared" si="2"/>
        <v>0.26606439999999998</v>
      </c>
      <c r="L31" s="17"/>
      <c r="M31" s="47" t="s">
        <v>86</v>
      </c>
    </row>
    <row r="32" spans="1:13" ht="9" customHeight="1">
      <c r="A32" s="47" t="s">
        <v>86</v>
      </c>
      <c r="B32" s="97" t="s">
        <v>91</v>
      </c>
      <c r="C32" s="97" t="s">
        <v>88</v>
      </c>
      <c r="D32" s="22">
        <v>266.06439999999998</v>
      </c>
      <c r="E32" s="1">
        <v>0.26639526291654236</v>
      </c>
      <c r="F32" s="10"/>
      <c r="G32" s="11">
        <v>0.05</v>
      </c>
      <c r="H32" s="12">
        <v>4.9599999999999998E-2</v>
      </c>
      <c r="I32" s="13">
        <v>100</v>
      </c>
      <c r="J32" s="12"/>
      <c r="K32" s="14">
        <f t="shared" si="2"/>
        <v>0.13303219999999999</v>
      </c>
      <c r="L32" s="17"/>
      <c r="M32" s="47" t="s">
        <v>86</v>
      </c>
    </row>
    <row r="33" spans="1:13" s="3" customFormat="1" ht="10.8">
      <c r="A33" s="47" t="s">
        <v>86</v>
      </c>
      <c r="B33" s="97" t="s">
        <v>92</v>
      </c>
      <c r="C33" s="97" t="s">
        <v>88</v>
      </c>
      <c r="D33" s="22">
        <v>266.06439999999998</v>
      </c>
      <c r="E33" s="1">
        <v>0.26639526291654236</v>
      </c>
      <c r="F33" s="10"/>
      <c r="G33" s="11">
        <v>0.02</v>
      </c>
      <c r="H33" s="12">
        <v>1.7000000000000001E-2</v>
      </c>
      <c r="I33" s="13">
        <v>100</v>
      </c>
      <c r="J33" s="12"/>
      <c r="K33" s="14">
        <f t="shared" si="2"/>
        <v>5.3212879999999997E-2</v>
      </c>
      <c r="L33" s="17"/>
      <c r="M33" s="47" t="s">
        <v>86</v>
      </c>
    </row>
    <row r="34" spans="1:13" s="3" customFormat="1" ht="10.8">
      <c r="A34" s="47" t="s">
        <v>86</v>
      </c>
      <c r="B34" s="97" t="s">
        <v>93</v>
      </c>
      <c r="C34" s="97" t="s">
        <v>88</v>
      </c>
      <c r="D34" s="22">
        <v>266.06439999999998</v>
      </c>
      <c r="E34" s="1">
        <v>0.26639526291654236</v>
      </c>
      <c r="F34" s="10"/>
      <c r="G34" s="11">
        <v>0.01</v>
      </c>
      <c r="H34" s="12">
        <v>1.01E-2</v>
      </c>
      <c r="I34" s="13">
        <v>100</v>
      </c>
      <c r="J34" s="12"/>
      <c r="K34" s="98">
        <f t="shared" si="2"/>
        <v>2.6606439999999999E-2</v>
      </c>
      <c r="L34" s="17"/>
      <c r="M34" s="47" t="s">
        <v>86</v>
      </c>
    </row>
    <row r="35" spans="1:13" s="55" customFormat="1" ht="9" customHeight="1">
      <c r="A35" s="47" t="s">
        <v>86</v>
      </c>
      <c r="B35" s="97" t="s">
        <v>94</v>
      </c>
      <c r="C35" s="97" t="s">
        <v>88</v>
      </c>
      <c r="D35" s="22">
        <v>266.06439999999998</v>
      </c>
      <c r="E35" s="1">
        <v>0.26639526291654236</v>
      </c>
      <c r="F35" s="10"/>
      <c r="G35" s="11">
        <v>5.0000000000000001E-3</v>
      </c>
      <c r="H35" s="12">
        <v>4.7000000000000002E-3</v>
      </c>
      <c r="I35" s="13">
        <v>100</v>
      </c>
      <c r="J35" s="12"/>
      <c r="K35" s="98">
        <f t="shared" si="2"/>
        <v>1.3303219999999999E-2</v>
      </c>
      <c r="L35" s="17"/>
      <c r="M35" s="47" t="s">
        <v>86</v>
      </c>
    </row>
    <row r="36" spans="1:13" s="55" customFormat="1" ht="9.6">
      <c r="A36" s="47" t="s">
        <v>86</v>
      </c>
      <c r="B36" s="40" t="s">
        <v>29</v>
      </c>
      <c r="C36" s="4" t="s">
        <v>75</v>
      </c>
      <c r="D36" s="15"/>
      <c r="E36" s="10"/>
      <c r="F36" s="10"/>
      <c r="G36" s="11" t="s">
        <v>17</v>
      </c>
      <c r="H36" s="12"/>
      <c r="I36" s="13" t="s">
        <v>17</v>
      </c>
      <c r="J36" s="12"/>
      <c r="K36" s="98">
        <v>0</v>
      </c>
      <c r="L36" s="17"/>
      <c r="M36" s="47" t="s">
        <v>86</v>
      </c>
    </row>
    <row r="37" spans="1:13" ht="9.6">
      <c r="C37" s="18"/>
      <c r="D37" s="19"/>
      <c r="E37" s="10"/>
      <c r="F37" s="10"/>
      <c r="G37" s="15"/>
      <c r="H37" s="10"/>
      <c r="I37" s="9"/>
      <c r="J37" s="10"/>
      <c r="K37" s="9"/>
      <c r="L37" s="17"/>
    </row>
    <row r="38" spans="1:13" s="3" customFormat="1" ht="10.8">
      <c r="A38" s="4" t="s">
        <v>76</v>
      </c>
      <c r="B38" s="4"/>
      <c r="C38" s="4"/>
      <c r="D38" s="4"/>
      <c r="E38" s="4"/>
      <c r="F38" s="4"/>
      <c r="G38" s="4" t="s">
        <v>17</v>
      </c>
      <c r="H38" s="4"/>
      <c r="I38" s="4"/>
      <c r="J38" s="4"/>
      <c r="K38" s="4"/>
      <c r="L38" s="4"/>
      <c r="M38" s="4"/>
    </row>
    <row r="39" spans="1:13" ht="9" customHeight="1">
      <c r="A39" s="45"/>
      <c r="B39" s="45"/>
      <c r="C39" s="45"/>
      <c r="D39" s="20"/>
      <c r="E39" s="11"/>
      <c r="F39" s="11"/>
      <c r="G39" s="46"/>
      <c r="H39" s="12"/>
      <c r="I39" s="13"/>
      <c r="J39" s="12"/>
      <c r="K39" s="20"/>
      <c r="L39" s="20"/>
      <c r="M39" s="45"/>
    </row>
    <row r="40" spans="1:13" ht="9" customHeight="1">
      <c r="A40" s="47" t="s">
        <v>95</v>
      </c>
      <c r="B40" s="48"/>
      <c r="C40" s="3"/>
      <c r="D40" s="3"/>
      <c r="E40" s="49"/>
      <c r="F40" s="49"/>
      <c r="G40" s="49"/>
      <c r="H40" s="3"/>
      <c r="I40" s="3"/>
      <c r="J40" s="3"/>
      <c r="K40" s="49"/>
      <c r="L40" s="3"/>
      <c r="M40" s="3"/>
    </row>
    <row r="41" spans="1:13" ht="28.8">
      <c r="A41" s="5" t="s">
        <v>5</v>
      </c>
      <c r="B41" s="6" t="s">
        <v>6</v>
      </c>
      <c r="C41" s="7" t="s">
        <v>7</v>
      </c>
      <c r="D41" s="8" t="s">
        <v>8</v>
      </c>
      <c r="E41" s="8" t="s">
        <v>9</v>
      </c>
      <c r="F41" s="8" t="s">
        <v>10</v>
      </c>
      <c r="G41" s="8" t="s">
        <v>11</v>
      </c>
      <c r="H41" s="8" t="s">
        <v>12</v>
      </c>
      <c r="I41" s="8" t="s">
        <v>13</v>
      </c>
      <c r="J41" s="8" t="s">
        <v>14</v>
      </c>
      <c r="K41" s="8" t="s">
        <v>15</v>
      </c>
      <c r="L41" s="8" t="s">
        <v>16</v>
      </c>
      <c r="M41" s="70" t="s">
        <v>5</v>
      </c>
    </row>
    <row r="42" spans="1:13" ht="17.25" customHeight="1">
      <c r="A42" s="47" t="s">
        <v>31</v>
      </c>
      <c r="B42" s="21" t="s">
        <v>96</v>
      </c>
      <c r="C42" s="21" t="s">
        <v>97</v>
      </c>
      <c r="D42" s="22">
        <v>90.36</v>
      </c>
      <c r="E42" s="1"/>
      <c r="F42" s="1"/>
      <c r="G42" s="23">
        <v>0.4</v>
      </c>
      <c r="H42" s="24">
        <v>0.39050000000000001</v>
      </c>
      <c r="I42" s="25">
        <v>100</v>
      </c>
      <c r="J42" s="24"/>
      <c r="K42" s="50">
        <f>D42*G42/I42</f>
        <v>0.36143999999999998</v>
      </c>
      <c r="L42" s="2"/>
      <c r="M42" s="47" t="s">
        <v>31</v>
      </c>
    </row>
    <row r="43" spans="1:13" ht="9" customHeight="1">
      <c r="A43" s="47" t="s">
        <v>86</v>
      </c>
      <c r="B43" s="21" t="s">
        <v>98</v>
      </c>
      <c r="C43" s="21" t="s">
        <v>97</v>
      </c>
      <c r="D43" s="22">
        <v>191.6</v>
      </c>
      <c r="E43" s="1"/>
      <c r="F43" s="1"/>
      <c r="G43" s="23">
        <v>0.4</v>
      </c>
      <c r="H43" s="24">
        <v>0.39050000000000001</v>
      </c>
      <c r="I43" s="25">
        <v>100</v>
      </c>
      <c r="J43" s="24"/>
      <c r="K43" s="50">
        <f>D43*G43/I43</f>
        <v>0.76639999999999997</v>
      </c>
      <c r="L43" s="17"/>
      <c r="M43" s="47" t="s">
        <v>86</v>
      </c>
    </row>
    <row r="44" spans="1:13" ht="9" customHeight="1">
      <c r="A44" s="21"/>
      <c r="B44" s="21"/>
      <c r="C44" s="21"/>
      <c r="D44" s="22"/>
      <c r="E44" s="1"/>
      <c r="F44" s="1"/>
      <c r="G44" s="23"/>
      <c r="H44" s="24"/>
      <c r="I44" s="25"/>
      <c r="J44" s="24"/>
      <c r="K44" s="26"/>
      <c r="L44" s="26"/>
      <c r="M44" s="21"/>
    </row>
    <row r="45" spans="1:13" ht="10.8">
      <c r="A45" s="4" t="s">
        <v>76</v>
      </c>
    </row>
    <row r="47" spans="1:13" ht="9" customHeight="1">
      <c r="A47" s="47" t="s">
        <v>99</v>
      </c>
      <c r="B47" s="48"/>
      <c r="C47" s="3"/>
      <c r="D47" s="3"/>
      <c r="E47" s="49"/>
      <c r="F47" s="49"/>
      <c r="G47" s="3"/>
      <c r="H47" s="3"/>
      <c r="I47" s="3"/>
      <c r="J47" s="49"/>
      <c r="K47" s="3"/>
      <c r="L47" s="3"/>
      <c r="M47" s="3"/>
    </row>
    <row r="48" spans="1:13" ht="24" customHeight="1">
      <c r="A48" s="51" t="s">
        <v>5</v>
      </c>
      <c r="B48" s="52" t="s">
        <v>6</v>
      </c>
      <c r="C48" s="53" t="s">
        <v>7</v>
      </c>
      <c r="D48" s="54" t="s">
        <v>8</v>
      </c>
      <c r="E48" s="54" t="s">
        <v>9</v>
      </c>
      <c r="F48" s="54" t="s">
        <v>10</v>
      </c>
      <c r="G48" s="54" t="s">
        <v>11</v>
      </c>
      <c r="H48" s="54" t="s">
        <v>12</v>
      </c>
      <c r="I48" s="54" t="s">
        <v>13</v>
      </c>
      <c r="J48" s="54" t="s">
        <v>14</v>
      </c>
      <c r="K48" s="54" t="s">
        <v>15</v>
      </c>
      <c r="L48" s="54" t="s">
        <v>16</v>
      </c>
      <c r="M48" s="71" t="s">
        <v>5</v>
      </c>
    </row>
    <row r="49" spans="1:13" ht="12.75" customHeight="1">
      <c r="A49" s="47" t="s">
        <v>33</v>
      </c>
      <c r="B49" s="21" t="s">
        <v>99</v>
      </c>
      <c r="C49" s="21" t="s">
        <v>32</v>
      </c>
      <c r="D49" s="22">
        <v>328.98</v>
      </c>
      <c r="E49" s="1"/>
      <c r="F49" s="1"/>
      <c r="G49" s="23">
        <v>1</v>
      </c>
      <c r="H49" s="24">
        <v>1.0289999999999999</v>
      </c>
      <c r="I49" s="25">
        <v>100</v>
      </c>
      <c r="J49" s="24"/>
      <c r="K49" s="50">
        <f>D49*G49/I49</f>
        <v>3.2898000000000001</v>
      </c>
      <c r="L49" s="2" t="e">
        <f>D49*H49/(J49-F49)</f>
        <v>#DIV/0!</v>
      </c>
      <c r="M49" s="47" t="s">
        <v>33</v>
      </c>
    </row>
    <row r="50" spans="1:13" ht="9" customHeight="1">
      <c r="A50" s="55"/>
      <c r="B50" s="55"/>
      <c r="C50" s="56"/>
      <c r="D50" s="57"/>
      <c r="E50" s="57"/>
      <c r="F50" s="57"/>
      <c r="G50" s="58"/>
      <c r="H50" s="24"/>
      <c r="I50" s="25"/>
      <c r="J50" s="24"/>
      <c r="K50" s="57"/>
      <c r="L50" s="59"/>
      <c r="M50" s="55"/>
    </row>
    <row r="51" spans="1:13" ht="9" customHeight="1">
      <c r="A51" s="4" t="s">
        <v>76</v>
      </c>
    </row>
  </sheetData>
  <phoneticPr fontId="1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NH4-N</vt:lpstr>
      <vt:lpstr>NO3+NO2-N</vt:lpstr>
      <vt:lpstr>PO4-P</vt:lpstr>
      <vt:lpstr>Standard Prep</vt:lpstr>
      <vt:lpstr>'Standard Prep'!Print_Area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ENVS</dc:creator>
  <cp:lastModifiedBy>Melsisa DeSiervo</cp:lastModifiedBy>
  <cp:lastPrinted>2017-12-19T13:29:35Z</cp:lastPrinted>
  <dcterms:created xsi:type="dcterms:W3CDTF">2002-10-10T14:29:06Z</dcterms:created>
  <dcterms:modified xsi:type="dcterms:W3CDTF">2018-09-26T18:35:18Z</dcterms:modified>
</cp:coreProperties>
</file>