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21570" windowHeight="8085" activeTab="1"/>
  </bookViews>
  <sheets>
    <sheet name="RESUMEN" sheetId="3" r:id="rId1"/>
    <sheet name="APORTE DE CAPITAL" sheetId="11" r:id="rId2"/>
    <sheet name="YAQUI" sheetId="1" r:id="rId3"/>
    <sheet name="FLORA" sheetId="2" r:id="rId4"/>
    <sheet name="LEYLA" sheetId="5" r:id="rId5"/>
    <sheet name="MONICA" sheetId="4" r:id="rId6"/>
    <sheet name="PEDRO" sheetId="6" r:id="rId7"/>
    <sheet name="JHON" sheetId="7" r:id="rId8"/>
    <sheet name="RENZO" sheetId="8" r:id="rId9"/>
    <sheet name="CELIA" sheetId="9" r:id="rId10"/>
    <sheet name="ELIZABET" sheetId="10" r:id="rId11"/>
  </sheets>
  <externalReferences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5" i="11" l="1"/>
  <c r="BC30" i="11" l="1"/>
  <c r="BF22" i="11" s="1"/>
  <c r="BC28" i="11"/>
  <c r="BC32" i="11"/>
  <c r="B40" i="3"/>
  <c r="K24" i="3"/>
  <c r="C37" i="5"/>
  <c r="C15" i="2"/>
  <c r="C15" i="1"/>
  <c r="B19" i="8"/>
  <c r="C15" i="8"/>
  <c r="AL28" i="11"/>
  <c r="AL32" i="11"/>
  <c r="BC34" i="11"/>
  <c r="AR28" i="11"/>
  <c r="BF6" i="11" l="1"/>
  <c r="AZ28" i="11"/>
  <c r="AY28" i="11"/>
  <c r="BF18" i="11"/>
  <c r="BC31" i="11"/>
  <c r="AY29" i="11"/>
  <c r="BA28" i="11"/>
  <c r="P66" i="11"/>
  <c r="P65" i="11"/>
  <c r="K50" i="11"/>
  <c r="K49" i="11"/>
  <c r="AH42" i="11"/>
  <c r="AH61" i="11" s="1"/>
  <c r="D30" i="11"/>
  <c r="BC29" i="11"/>
  <c r="AE28" i="11"/>
  <c r="Z28" i="11"/>
  <c r="T28" i="11"/>
  <c r="D18" i="11"/>
  <c r="D20" i="11" s="1"/>
  <c r="E28" i="11" s="1"/>
  <c r="BF11" i="11"/>
  <c r="BF10" i="11"/>
  <c r="BF9" i="11"/>
  <c r="BF8" i="11"/>
  <c r="D7" i="11"/>
  <c r="BF4" i="11"/>
  <c r="BF3" i="11"/>
  <c r="B31" i="3"/>
  <c r="E32" i="3"/>
  <c r="D32" i="3"/>
  <c r="G32" i="3" s="1"/>
  <c r="C32" i="3"/>
  <c r="B32" i="3"/>
  <c r="E31" i="3"/>
  <c r="D31" i="3"/>
  <c r="G31" i="3" s="1"/>
  <c r="C31" i="3"/>
  <c r="E17" i="3"/>
  <c r="D17" i="3"/>
  <c r="C17" i="3"/>
  <c r="B17" i="3"/>
  <c r="E16" i="3"/>
  <c r="D16" i="3"/>
  <c r="G16" i="3" s="1"/>
  <c r="C16" i="3"/>
  <c r="B16" i="3"/>
  <c r="C17" i="10"/>
  <c r="C15" i="10"/>
  <c r="C20" i="10" s="1"/>
  <c r="C20" i="9"/>
  <c r="B20" i="9"/>
  <c r="C15" i="9"/>
  <c r="C19" i="9" s="1"/>
  <c r="E30" i="3"/>
  <c r="D30" i="3"/>
  <c r="G30" i="3" s="1"/>
  <c r="C19" i="8"/>
  <c r="C30" i="3" s="1"/>
  <c r="E29" i="3"/>
  <c r="D29" i="3"/>
  <c r="G29" i="3" s="1"/>
  <c r="C29" i="3"/>
  <c r="B29" i="3"/>
  <c r="E15" i="3"/>
  <c r="B15" i="3"/>
  <c r="C35" i="7"/>
  <c r="C39" i="7" s="1"/>
  <c r="C15" i="7"/>
  <c r="B19" i="7" s="1"/>
  <c r="E28" i="3"/>
  <c r="D28" i="3"/>
  <c r="B28" i="3"/>
  <c r="E14" i="3"/>
  <c r="D14" i="3"/>
  <c r="C14" i="3"/>
  <c r="B14" i="3"/>
  <c r="C35" i="6"/>
  <c r="C39" i="6" s="1"/>
  <c r="C28" i="3" s="1"/>
  <c r="C15" i="6"/>
  <c r="B19" i="6" s="1"/>
  <c r="E27" i="3"/>
  <c r="D27" i="3"/>
  <c r="D19" i="5"/>
  <c r="E13" i="3"/>
  <c r="D13" i="3"/>
  <c r="G13" i="3" s="1"/>
  <c r="C13" i="3"/>
  <c r="B13" i="3"/>
  <c r="C41" i="5"/>
  <c r="C27" i="3" s="1"/>
  <c r="C15" i="5"/>
  <c r="B19" i="5" s="1"/>
  <c r="E26" i="3"/>
  <c r="D26" i="3"/>
  <c r="G26" i="3" s="1"/>
  <c r="C26" i="3"/>
  <c r="B26" i="3"/>
  <c r="E12" i="3"/>
  <c r="D12" i="3"/>
  <c r="G12" i="3" s="1"/>
  <c r="C12" i="3"/>
  <c r="B12" i="3"/>
  <c r="D25" i="4"/>
  <c r="C35" i="4"/>
  <c r="C39" i="4" s="1"/>
  <c r="C15" i="4"/>
  <c r="C19" i="4" s="1"/>
  <c r="D19" i="4" s="1"/>
  <c r="G24" i="3"/>
  <c r="E10" i="3"/>
  <c r="E25" i="3"/>
  <c r="E24" i="3"/>
  <c r="E11" i="3"/>
  <c r="C24" i="3"/>
  <c r="D10" i="3"/>
  <c r="G10" i="3" s="1"/>
  <c r="C36" i="1"/>
  <c r="C40" i="1" s="1"/>
  <c r="C19" i="1"/>
  <c r="C10" i="3" s="1"/>
  <c r="B19" i="1"/>
  <c r="B10" i="3" s="1"/>
  <c r="C35" i="2"/>
  <c r="C39" i="2" s="1"/>
  <c r="B19" i="2"/>
  <c r="B11" i="3" s="1"/>
  <c r="B19" i="3" l="1"/>
  <c r="BF20" i="11"/>
  <c r="B41" i="3" s="1"/>
  <c r="B42" i="3" s="1"/>
  <c r="BF7" i="11"/>
  <c r="BF24" i="11" s="1"/>
  <c r="K61" i="11"/>
  <c r="P64" i="11" s="1"/>
  <c r="P69" i="11" s="1"/>
  <c r="G17" i="3"/>
  <c r="B19" i="10"/>
  <c r="C19" i="10"/>
  <c r="B20" i="10"/>
  <c r="B19" i="9"/>
  <c r="B30" i="3"/>
  <c r="C19" i="7"/>
  <c r="B39" i="7"/>
  <c r="G28" i="3"/>
  <c r="G14" i="3"/>
  <c r="C19" i="6"/>
  <c r="B39" i="6"/>
  <c r="G27" i="3"/>
  <c r="C19" i="5"/>
  <c r="B41" i="5"/>
  <c r="B27" i="3" s="1"/>
  <c r="B19" i="4"/>
  <c r="B39" i="4"/>
  <c r="D39" i="2"/>
  <c r="D25" i="3" s="1"/>
  <c r="G25" i="3" s="1"/>
  <c r="C25" i="3"/>
  <c r="C19" i="2"/>
  <c r="B39" i="2"/>
  <c r="B25" i="3" s="1"/>
  <c r="B40" i="1"/>
  <c r="B24" i="3" s="1"/>
  <c r="D19" i="7" l="1"/>
  <c r="D15" i="3" s="1"/>
  <c r="G15" i="3" s="1"/>
  <c r="C15" i="3"/>
  <c r="C11" i="3"/>
  <c r="C19" i="3" s="1"/>
  <c r="D19" i="2"/>
  <c r="D11" i="3" s="1"/>
  <c r="G11" i="3" l="1"/>
  <c r="D19" i="3"/>
  <c r="E19" i="3" s="1"/>
  <c r="K10" i="3"/>
  <c r="K17" i="3" s="1"/>
</calcChain>
</file>

<file path=xl/comments1.xml><?xml version="1.0" encoding="utf-8"?>
<comments xmlns="http://schemas.openxmlformats.org/spreadsheetml/2006/main">
  <authors>
    <author>PC</author>
    <author>HOME</author>
  </authors>
  <commentList>
    <comment ref="D22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SE SACO DEL BANCO</t>
        </r>
      </text>
    </comment>
    <comment ref="BF24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SI ES CERO ES CORRECTO
</t>
        </r>
      </text>
    </comment>
    <comment ref="AT31" authorId="1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PAPA
</t>
        </r>
      </text>
    </comment>
    <comment ref="P69" authorId="1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800 prestejaky
</t>
        </r>
      </text>
    </comment>
  </commentList>
</comments>
</file>

<file path=xl/sharedStrings.xml><?xml version="1.0" encoding="utf-8"?>
<sst xmlns="http://schemas.openxmlformats.org/spreadsheetml/2006/main" count="638" uniqueCount="136">
  <si>
    <t>yaqui</t>
  </si>
  <si>
    <t>YAQUI</t>
  </si>
  <si>
    <t>Nº DE PRESTAMO</t>
  </si>
  <si>
    <t>CAPITAL</t>
  </si>
  <si>
    <t>FECHA DE PRESTAMO</t>
  </si>
  <si>
    <t>INTERES</t>
  </si>
  <si>
    <t>PRESTAMOS 1</t>
  </si>
  <si>
    <t>PRESTAMOS 2</t>
  </si>
  <si>
    <t>PRESTAMOS 3</t>
  </si>
  <si>
    <t>PRESTAMOS 4</t>
  </si>
  <si>
    <t>PRESTAMOS 5</t>
  </si>
  <si>
    <t>PRESTAMOS 6</t>
  </si>
  <si>
    <t>PRESTAMOS 7</t>
  </si>
  <si>
    <t>PRESTAMOS 8</t>
  </si>
  <si>
    <t xml:space="preserve">TOTAL </t>
  </si>
  <si>
    <t xml:space="preserve">MES </t>
  </si>
  <si>
    <t>ENERO</t>
  </si>
  <si>
    <t>FEBRERO</t>
  </si>
  <si>
    <t>MARZO</t>
  </si>
  <si>
    <t xml:space="preserve">GANACIA </t>
  </si>
  <si>
    <t>CAPT MAMA</t>
  </si>
  <si>
    <t xml:space="preserve">GANANCIA </t>
  </si>
  <si>
    <t>ORIGEN - CAPITAL</t>
  </si>
  <si>
    <t>PAGO</t>
  </si>
  <si>
    <t xml:space="preserve">FALTA </t>
  </si>
  <si>
    <t xml:space="preserve">FEHCA </t>
  </si>
  <si>
    <t>PAGO CAPITAL</t>
  </si>
  <si>
    <t xml:space="preserve">CLIENTE </t>
  </si>
  <si>
    <t>CAPITAL PRESTADO</t>
  </si>
  <si>
    <t>FLORA-FEBRERO</t>
  </si>
  <si>
    <t>FLORA-ENERO</t>
  </si>
  <si>
    <t>FECHA</t>
  </si>
  <si>
    <t xml:space="preserve">FEHCA Q PAGO </t>
  </si>
  <si>
    <t xml:space="preserve"> FECHA Q TIENE Q PAGAR </t>
  </si>
  <si>
    <t>ESATDO</t>
  </si>
  <si>
    <t>F</t>
  </si>
  <si>
    <t>ESTADO</t>
  </si>
  <si>
    <t>FEBRO</t>
  </si>
  <si>
    <t>/</t>
  </si>
  <si>
    <t>MONICA-FEBRERO</t>
  </si>
  <si>
    <t>MONICA-ENERO</t>
  </si>
  <si>
    <t>YAQUI-ENERO</t>
  </si>
  <si>
    <t>YAQUI-FEBRERO</t>
  </si>
  <si>
    <t>LEYLA-ENERO</t>
  </si>
  <si>
    <t>LEYLA-FEBRERO</t>
  </si>
  <si>
    <t>COMPLETO</t>
  </si>
  <si>
    <t>SOLO 30 SOLES</t>
  </si>
  <si>
    <t>CAPITAL PAPA</t>
  </si>
  <si>
    <t>PEDRO-ENERO</t>
  </si>
  <si>
    <t>PEDRO-FEBRERO</t>
  </si>
  <si>
    <t>CAPITAL MAMA</t>
  </si>
  <si>
    <t>JHON-ENERO</t>
  </si>
  <si>
    <t>JHON-FEBRERO</t>
  </si>
  <si>
    <t>RENZO-FEBRERO</t>
  </si>
  <si>
    <t>GANACIA</t>
  </si>
  <si>
    <t>CELIA-FEBRERO</t>
  </si>
  <si>
    <t>DEL AÑO PASADO  2021 DEBE TRES MESE 600 SOLES</t>
  </si>
  <si>
    <t>CELIA-ENERO</t>
  </si>
  <si>
    <t>PRESTAMO1</t>
  </si>
  <si>
    <t>PRESTAMO2</t>
  </si>
  <si>
    <t>ELIZABET-ENERO</t>
  </si>
  <si>
    <t>ELIZABET-FEBRERO</t>
  </si>
  <si>
    <t>DEL AÑO PASADO  2021 DEBE 6 MESE</t>
  </si>
  <si>
    <t>TOTAL PAGADO</t>
  </si>
  <si>
    <t>USO</t>
  </si>
  <si>
    <t xml:space="preserve">PRESTE LEYLA </t>
  </si>
  <si>
    <t>DENI</t>
  </si>
  <si>
    <t>CURSO MITO CODE</t>
  </si>
  <si>
    <t xml:space="preserve">QUEDA </t>
  </si>
  <si>
    <t>TOTAL</t>
  </si>
  <si>
    <t>FALTA  PAGAR</t>
  </si>
  <si>
    <t>FALTA PAGAR  YAQUI</t>
  </si>
  <si>
    <t>NOVIEMBRE</t>
  </si>
  <si>
    <t>CAPITAL INICAL MEA</t>
  </si>
  <si>
    <t>CAPITAL FIN DE MES</t>
  </si>
  <si>
    <t>MI CAPITAL</t>
  </si>
  <si>
    <t>DE Q DEVOLVIO LIZ</t>
  </si>
  <si>
    <t>SUELDO SODIMAC - CAPITAL MARCIANOS-GANANCIA</t>
  </si>
  <si>
    <t>GANANCIA ACUMULADA  QUE SE VOLVIO A PRESTAR</t>
  </si>
  <si>
    <t>SAQUE DEL BANCO</t>
  </si>
  <si>
    <t>TOTAL MIO</t>
  </si>
  <si>
    <t>LO Q PRESTO MAMA</t>
  </si>
  <si>
    <t>PARA PRESTAR A CLIENTES</t>
  </si>
  <si>
    <t>mama presto 27/11</t>
  </si>
  <si>
    <t>papa presto 12/12</t>
  </si>
  <si>
    <t>TOTAL MAMA</t>
  </si>
  <si>
    <t>TOTAL PRESTADO</t>
  </si>
  <si>
    <t>TOTAL DISPONIBLE PARA PRESTAR</t>
  </si>
  <si>
    <t xml:space="preserve"> MOVIMIENTOS CAPITAL  NOVIEMBRE</t>
  </si>
  <si>
    <t>CAPITAL  PRESTADO</t>
  </si>
  <si>
    <t>presto mama o papa</t>
  </si>
  <si>
    <t>DEVOLICONES DE CAPITAL</t>
  </si>
  <si>
    <t>GANANCIA NOVIEMBRE</t>
  </si>
  <si>
    <t>INGRESO</t>
  </si>
  <si>
    <t>SALIDAS</t>
  </si>
  <si>
    <t xml:space="preserve">GANACIA ACUMILADA </t>
  </si>
  <si>
    <t>peluqueria + DEPILACION</t>
  </si>
  <si>
    <t>hija de flora</t>
  </si>
  <si>
    <t>panti</t>
  </si>
  <si>
    <t>cuco</t>
  </si>
  <si>
    <t>makro</t>
  </si>
  <si>
    <t>leyla</t>
  </si>
  <si>
    <t>trapillo</t>
  </si>
  <si>
    <t>gasolina</t>
  </si>
  <si>
    <t>yaky</t>
  </si>
  <si>
    <t>pasaje de regreso matri</t>
  </si>
  <si>
    <t>señor pedro</t>
  </si>
  <si>
    <t>areglo de compu</t>
  </si>
  <si>
    <t xml:space="preserve">flora </t>
  </si>
  <si>
    <t>cadena para cartera</t>
  </si>
  <si>
    <t>PANTOJA</t>
  </si>
  <si>
    <t>PIZZA</t>
  </si>
  <si>
    <t>presta a yaky</t>
  </si>
  <si>
    <t>señor jhon</t>
  </si>
  <si>
    <t>perdida por cambio de dólar</t>
  </si>
  <si>
    <t>compre saco</t>
  </si>
  <si>
    <t>PRESTE A YAQUI</t>
  </si>
  <si>
    <t>TAXI EXE MEDICO</t>
  </si>
  <si>
    <t>preste a leyla</t>
  </si>
  <si>
    <t>TOTAL DISPONIBLE</t>
  </si>
  <si>
    <t>LO QUE GASTE</t>
  </si>
  <si>
    <t>LO Q PRESTE</t>
  </si>
  <si>
    <t>LO Q PUEDO GASTAR</t>
  </si>
  <si>
    <t>LO Q PUEDO PRESTAR</t>
  </si>
  <si>
    <t>mama presto 26/01  PARA RENZO</t>
  </si>
  <si>
    <t>mama presto 26/01  PARA JHON</t>
  </si>
  <si>
    <t>mama presto 15/02 PARA RENZO</t>
  </si>
  <si>
    <t xml:space="preserve">presto mama </t>
  </si>
  <si>
    <t xml:space="preserve">SE TIENE Q AGREGAR </t>
  </si>
  <si>
    <t>SE PRESTO A RENZO EN FEBRERO SE COBRE EN MARZO</t>
  </si>
  <si>
    <t>LEYLA SE PRESTO FEBRERO SE COBRE EN MARZO</t>
  </si>
  <si>
    <t>COBRAR A MIDIAN</t>
  </si>
  <si>
    <t xml:space="preserve">TOTal prestado </t>
  </si>
  <si>
    <t>APORTES DE CAPITAL</t>
  </si>
  <si>
    <t>SI  CUADRA AL 20/02</t>
  </si>
  <si>
    <t>PRESA DENI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</si>
</sst>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0" xfId="0" applyFill="1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applyBorder="1" applyAlignment="1"/>
    <xf numFmtId="0" fontId="0" fillId="0" borderId="12" xfId="0" applyBorder="1" applyAlignment="1"/>
    <xf numFmtId="0" fontId="0" fillId="0" borderId="4" xfId="0" applyFill="1" applyBorder="1"/>
    <xf numFmtId="16" fontId="0" fillId="0" borderId="4" xfId="0" applyNumberFormat="1" applyBorder="1"/>
    <xf numFmtId="0" fontId="0" fillId="0" borderId="0" xfId="0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3" fillId="0" borderId="0" xfId="0" applyFont="1"/>
    <xf numFmtId="16" fontId="0" fillId="0" borderId="0" xfId="0" applyNumberFormat="1"/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9" fontId="0" fillId="0" borderId="4" xfId="1" applyFont="1" applyFill="1" applyBorder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/>
    <xf numFmtId="9" fontId="0" fillId="0" borderId="4" xfId="1" applyFont="1" applyBorder="1"/>
    <xf numFmtId="14" fontId="0" fillId="0" borderId="0" xfId="0" applyNumberFormat="1" applyAlignment="1">
      <alignment horizontal="center"/>
    </xf>
    <xf numFmtId="0" fontId="0" fillId="3" borderId="0" xfId="0" applyFill="1" applyAlignment="1"/>
    <xf numFmtId="0" fontId="4" fillId="0" borderId="0" xfId="0" applyFont="1" applyFill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1" fontId="6" fillId="0" borderId="19" xfId="0" applyNumberFormat="1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 wrapText="1"/>
    </xf>
    <xf numFmtId="0" fontId="5" fillId="0" borderId="21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 wrapText="1"/>
    </xf>
    <xf numFmtId="0" fontId="5" fillId="0" borderId="13" xfId="0" applyFont="1" applyFill="1" applyBorder="1" applyAlignment="1">
      <alignment horizontal="center" wrapText="1"/>
    </xf>
    <xf numFmtId="0" fontId="5" fillId="0" borderId="22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1" fontId="0" fillId="0" borderId="0" xfId="0" applyNumberFormat="1" applyFill="1"/>
    <xf numFmtId="0" fontId="4" fillId="0" borderId="29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7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0" fillId="0" borderId="0" xfId="0" applyFill="1" applyBorder="1" applyAlignment="1"/>
    <xf numFmtId="16" fontId="0" fillId="0" borderId="4" xfId="0" applyNumberFormat="1" applyFont="1" applyBorder="1" applyAlignment="1">
      <alignment textRotation="90"/>
    </xf>
    <xf numFmtId="0" fontId="0" fillId="3" borderId="4" xfId="0" applyFill="1" applyBorder="1" applyAlignment="1"/>
    <xf numFmtId="0" fontId="0" fillId="3" borderId="4" xfId="0" applyFill="1" applyBorder="1"/>
    <xf numFmtId="16" fontId="0" fillId="3" borderId="4" xfId="0" applyNumberFormat="1" applyFill="1" applyBorder="1"/>
    <xf numFmtId="1" fontId="0" fillId="3" borderId="4" xfId="0" applyNumberFormat="1" applyFill="1" applyBorder="1"/>
    <xf numFmtId="0" fontId="0" fillId="3" borderId="4" xfId="0" applyFill="1" applyBorder="1" applyAlignment="1">
      <alignment horizontal="center" vertical="center" wrapText="1"/>
    </xf>
    <xf numFmtId="0" fontId="3" fillId="0" borderId="0" xfId="0" applyFont="1" applyBorder="1"/>
    <xf numFmtId="0" fontId="0" fillId="0" borderId="4" xfId="0" applyFill="1" applyBorder="1" applyAlignment="1"/>
    <xf numFmtId="16" fontId="0" fillId="0" borderId="4" xfId="0" applyNumberFormat="1" applyFill="1" applyBorder="1"/>
    <xf numFmtId="0" fontId="0" fillId="3" borderId="4" xfId="0" applyFill="1" applyBorder="1" applyAlignment="1">
      <alignment horizontal="center" wrapText="1"/>
    </xf>
    <xf numFmtId="1" fontId="0" fillId="0" borderId="4" xfId="0" applyNumberFormat="1" applyBorder="1"/>
    <xf numFmtId="0" fontId="0" fillId="5" borderId="0" xfId="0" applyFill="1"/>
    <xf numFmtId="0" fontId="0" fillId="0" borderId="0" xfId="0" applyFill="1" applyAlignment="1"/>
    <xf numFmtId="0" fontId="0" fillId="2" borderId="4" xfId="0" applyFill="1" applyBorder="1"/>
    <xf numFmtId="16" fontId="8" fillId="0" borderId="4" xfId="0" applyNumberFormat="1" applyFont="1" applyBorder="1"/>
    <xf numFmtId="164" fontId="0" fillId="2" borderId="4" xfId="0" applyNumberFormat="1" applyFill="1" applyBorder="1"/>
    <xf numFmtId="0" fontId="3" fillId="0" borderId="0" xfId="0" applyFont="1" applyAlignment="1"/>
    <xf numFmtId="0" fontId="0" fillId="0" borderId="0" xfId="0" applyBorder="1" applyAlignment="1"/>
    <xf numFmtId="0" fontId="0" fillId="2" borderId="4" xfId="0" applyFill="1" applyBorder="1" applyAlignment="1"/>
    <xf numFmtId="16" fontId="0" fillId="0" borderId="12" xfId="0" applyNumberFormat="1" applyBorder="1"/>
    <xf numFmtId="2" fontId="0" fillId="0" borderId="0" xfId="0" applyNumberFormat="1"/>
    <xf numFmtId="0" fontId="5" fillId="0" borderId="3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7" xfId="0" applyFont="1" applyFill="1" applyBorder="1" applyAlignment="1">
      <alignment horizontal="center" wrapText="1"/>
    </xf>
    <xf numFmtId="0" fontId="5" fillId="0" borderId="35" xfId="0" applyFont="1" applyFill="1" applyBorder="1" applyAlignment="1">
      <alignment horizontal="center" wrapText="1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" fontId="0" fillId="0" borderId="0" xfId="0" applyNumberFormat="1" applyBorder="1"/>
    <xf numFmtId="0" fontId="0" fillId="6" borderId="0" xfId="0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0" xfId="0" applyNumberFormat="1" applyFill="1"/>
    <xf numFmtId="164" fontId="0" fillId="3" borderId="4" xfId="0" applyNumberFormat="1" applyFill="1" applyBorder="1"/>
    <xf numFmtId="164" fontId="4" fillId="3" borderId="16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1" fontId="4" fillId="3" borderId="31" xfId="0" applyNumberFormat="1" applyFont="1" applyFill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17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 wrapText="1"/>
    </xf>
    <xf numFmtId="0" fontId="4" fillId="3" borderId="30" xfId="0" applyFont="1" applyFill="1" applyBorder="1" applyAlignment="1">
      <alignment horizontal="center" wrapText="1"/>
    </xf>
    <xf numFmtId="0" fontId="4" fillId="3" borderId="32" xfId="0" applyFont="1" applyFill="1" applyBorder="1" applyAlignment="1">
      <alignment horizontal="center" wrapText="1"/>
    </xf>
    <xf numFmtId="0" fontId="4" fillId="3" borderId="26" xfId="0" applyFont="1" applyFill="1" applyBorder="1" applyAlignment="1">
      <alignment horizontal="center" wrapText="1"/>
    </xf>
    <xf numFmtId="0" fontId="4" fillId="3" borderId="31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 wrapText="1"/>
    </xf>
    <xf numFmtId="0" fontId="5" fillId="0" borderId="12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 wrapText="1"/>
    </xf>
    <xf numFmtId="0" fontId="5" fillId="0" borderId="13" xfId="0" applyFont="1" applyFill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5" fillId="0" borderId="4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wrapText="1"/>
    </xf>
    <xf numFmtId="0" fontId="5" fillId="0" borderId="9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0" fillId="0" borderId="17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wrapText="1"/>
    </xf>
    <xf numFmtId="0" fontId="0" fillId="3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lissa/melissa%201/PRESTAMOS%202021/PRESTAMOS%20NOVIEM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"/>
      <sheetName val="NOVIEMBRE"/>
      <sheetName val="PRESTAMOS"/>
      <sheetName val="TARGETA"/>
    </sheetNames>
    <sheetDataSet>
      <sheetData sheetId="0">
        <row r="18">
          <cell r="C18" t="str">
            <v>CAPITAL  DISPONIBLE PARA PRESTAS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F41" sqref="F41"/>
    </sheetView>
  </sheetViews>
  <sheetFormatPr baseColWidth="10" defaultRowHeight="15" x14ac:dyDescent="0.25"/>
  <cols>
    <col min="1" max="1" width="20.140625" customWidth="1"/>
    <col min="2" max="2" width="18" customWidth="1"/>
    <col min="5" max="5" width="14.42578125" customWidth="1"/>
    <col min="6" max="6" width="16.42578125" customWidth="1"/>
    <col min="8" max="8" width="15.140625" customWidth="1"/>
    <col min="10" max="10" width="17.5703125" customWidth="1"/>
  </cols>
  <sheetData>
    <row r="1" spans="1:15" x14ac:dyDescent="0.25">
      <c r="A1" s="100">
        <v>2021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</row>
    <row r="2" spans="1:15" x14ac:dyDescent="0.25">
      <c r="A2" s="38" t="s">
        <v>71</v>
      </c>
      <c r="B2" s="38">
        <v>770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5" spans="1:15" x14ac:dyDescent="0.25">
      <c r="A5" s="100">
        <v>2022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</row>
    <row r="6" spans="1:15" x14ac:dyDescent="0.25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</row>
    <row r="9" spans="1:15" ht="29.25" customHeight="1" x14ac:dyDescent="0.25">
      <c r="A9" s="3" t="s">
        <v>27</v>
      </c>
      <c r="B9" s="3" t="s">
        <v>28</v>
      </c>
      <c r="C9" s="3" t="s">
        <v>5</v>
      </c>
      <c r="D9" s="3" t="s">
        <v>23</v>
      </c>
      <c r="E9" s="27" t="s">
        <v>32</v>
      </c>
      <c r="F9" s="28" t="s">
        <v>33</v>
      </c>
      <c r="G9" s="98" t="s">
        <v>34</v>
      </c>
      <c r="H9" s="99"/>
    </row>
    <row r="10" spans="1:15" x14ac:dyDescent="0.25">
      <c r="A10" s="3" t="s">
        <v>41</v>
      </c>
      <c r="B10" s="3">
        <f>+VLOOKUP(A10,YAQUI!$A:$H,2,0)</f>
        <v>9600</v>
      </c>
      <c r="C10" s="3">
        <f>+VLOOKUP(A10,YAQUI!$A:$H,3,0)</f>
        <v>960</v>
      </c>
      <c r="D10" s="3">
        <f>+VLOOKUP(A10,YAQUI!$A:$H,4,0)</f>
        <v>0</v>
      </c>
      <c r="E10" s="22" t="str">
        <f>+VLOOKUP(A10,YAQUI!$A:$H,5,0)</f>
        <v>F</v>
      </c>
      <c r="F10" s="22">
        <v>44589</v>
      </c>
      <c r="G10" s="3" t="str">
        <f t="shared" ref="G10:G15" si="0">+IF(D10=0,"NO PAGO","SI PAGO")</f>
        <v>NO PAGO</v>
      </c>
      <c r="H10" s="3"/>
      <c r="J10" t="s">
        <v>63</v>
      </c>
      <c r="K10">
        <f>+SUM(D10:D17)</f>
        <v>782.5</v>
      </c>
    </row>
    <row r="11" spans="1:15" x14ac:dyDescent="0.25">
      <c r="A11" s="3" t="s">
        <v>30</v>
      </c>
      <c r="B11" s="3">
        <f>+VLOOKUP(A11,FLORA!$A:$H,2,0)</f>
        <v>850</v>
      </c>
      <c r="C11" s="3">
        <f>+VLOOKUP(A11,FLORA!$A:$H,3,0)</f>
        <v>127.5</v>
      </c>
      <c r="D11" s="3">
        <f>+VLOOKUP(A11,FLORA!$A:$H,4,0)</f>
        <v>127.5</v>
      </c>
      <c r="E11" s="22">
        <f>+VLOOKUP(A11,FLORA!$A:$H,5,0)</f>
        <v>44581</v>
      </c>
      <c r="F11" s="22">
        <v>44579</v>
      </c>
      <c r="G11" s="3" t="str">
        <f t="shared" si="0"/>
        <v>SI PAGO</v>
      </c>
      <c r="H11" s="3" t="s">
        <v>45</v>
      </c>
    </row>
    <row r="12" spans="1:15" x14ac:dyDescent="0.25">
      <c r="A12" s="3" t="s">
        <v>40</v>
      </c>
      <c r="B12" s="3">
        <f>+VLOOKUP(A12,MONICA!$A:$H,2,0)</f>
        <v>3000</v>
      </c>
      <c r="C12" s="3">
        <f>+VLOOKUP(A12,MONICA!$A:$H,3,0)</f>
        <v>300</v>
      </c>
      <c r="D12" s="3">
        <f>+VLOOKUP(A12,MONICA!$A:$H,4,0)</f>
        <v>300</v>
      </c>
      <c r="E12" s="22">
        <f>+VLOOKUP(A12,MONICA!$A:$H,5,0)</f>
        <v>44588</v>
      </c>
      <c r="F12" s="22">
        <v>44579</v>
      </c>
      <c r="G12" s="3" t="str">
        <f t="shared" si="0"/>
        <v>SI PAGO</v>
      </c>
      <c r="H12" s="3" t="s">
        <v>45</v>
      </c>
      <c r="J12" t="s">
        <v>64</v>
      </c>
    </row>
    <row r="13" spans="1:15" x14ac:dyDescent="0.25">
      <c r="A13" s="3" t="s">
        <v>43</v>
      </c>
      <c r="B13" s="3">
        <f>+VLOOKUP(A13,LEYLA!$A:$H,2,0)</f>
        <v>3050</v>
      </c>
      <c r="C13" s="3">
        <f>+VLOOKUP(A13,LEYLA!$A:$H,4,0)</f>
        <v>305</v>
      </c>
      <c r="D13" s="3">
        <f>+VLOOKUP(A13,LEYLA!$A:$H,4,0)</f>
        <v>305</v>
      </c>
      <c r="E13" s="22">
        <f>+VLOOKUP(A13,LEYLA!$A:$H,5,0)</f>
        <v>44601</v>
      </c>
      <c r="F13" s="22">
        <v>44589</v>
      </c>
      <c r="G13" s="3" t="str">
        <f t="shared" si="0"/>
        <v>SI PAGO</v>
      </c>
      <c r="H13" s="3" t="s">
        <v>45</v>
      </c>
      <c r="J13" t="s">
        <v>65</v>
      </c>
      <c r="K13">
        <v>250</v>
      </c>
    </row>
    <row r="14" spans="1:15" x14ac:dyDescent="0.25">
      <c r="A14" s="3" t="s">
        <v>48</v>
      </c>
      <c r="B14" s="3">
        <f>+VLOOKUP(A14,PEDRO!$A:$H,2,0)</f>
        <v>3500</v>
      </c>
      <c r="C14" s="3">
        <f>+VLOOKUP(A14,PEDRO!$A:$H,3,0)</f>
        <v>525</v>
      </c>
      <c r="D14" s="3">
        <f>+VLOOKUP(A14,PEDRO!$A:$H,4,0)</f>
        <v>0</v>
      </c>
      <c r="E14" s="15" t="str">
        <f>+VLOOKUP(A14,PEDRO!$A:$H,5,0)</f>
        <v>F</v>
      </c>
      <c r="F14" s="22">
        <v>44589</v>
      </c>
      <c r="G14" s="3" t="str">
        <f t="shared" si="0"/>
        <v>NO PAGO</v>
      </c>
      <c r="H14" s="3"/>
      <c r="J14" t="s">
        <v>66</v>
      </c>
      <c r="K14">
        <v>300</v>
      </c>
    </row>
    <row r="15" spans="1:15" x14ac:dyDescent="0.25">
      <c r="A15" s="3" t="s">
        <v>51</v>
      </c>
      <c r="B15" s="3">
        <f>+VLOOKUP(A15,JHON!$A:$H,2,0)</f>
        <v>500</v>
      </c>
      <c r="C15" s="3">
        <f>+VLOOKUP(A15,JHON!$A:$H,3,0)</f>
        <v>50</v>
      </c>
      <c r="D15" s="3">
        <f>+VLOOKUP(A15,JHON!$A:$H,4,0)</f>
        <v>50</v>
      </c>
      <c r="E15" s="22">
        <f>+VLOOKUP(A15,JHON!$A:$H,5,0)</f>
        <v>44586</v>
      </c>
      <c r="F15" s="22">
        <v>44586</v>
      </c>
      <c r="G15" s="3" t="str">
        <f t="shared" si="0"/>
        <v>SI PAGO</v>
      </c>
      <c r="H15" s="3"/>
      <c r="J15" t="s">
        <v>67</v>
      </c>
      <c r="K15">
        <v>200</v>
      </c>
    </row>
    <row r="16" spans="1:15" x14ac:dyDescent="0.25">
      <c r="A16" s="16" t="s">
        <v>57</v>
      </c>
      <c r="B16" s="3">
        <f>+VLOOKUP(A16,CELIA!$A:$H,2,0)</f>
        <v>2000</v>
      </c>
      <c r="C16" s="3">
        <f>+VLOOKUP(A16,CELIA!$A:$H,3,0)</f>
        <v>200</v>
      </c>
      <c r="D16" s="3">
        <f>+VLOOKUP(A16,CELIA!$A:$H,4,0)</f>
        <v>0</v>
      </c>
      <c r="E16" s="15" t="str">
        <f>+VLOOKUP(A16,CELIA!$A:$H,5,0)</f>
        <v>F</v>
      </c>
      <c r="F16" s="22">
        <v>44584</v>
      </c>
      <c r="G16" s="3" t="str">
        <f t="shared" ref="G16:G17" si="1">+IF(D16=0,"NO PAGO","SI PAGO")</f>
        <v>NO PAGO</v>
      </c>
      <c r="H16" s="3"/>
    </row>
    <row r="17" spans="1:14" x14ac:dyDescent="0.25">
      <c r="A17" s="16" t="s">
        <v>60</v>
      </c>
      <c r="B17" s="3">
        <f>+VLOOKUP(A17,ELIZABET!$A:$H,2,0)</f>
        <v>332.5</v>
      </c>
      <c r="C17" s="3">
        <f>+VLOOKUP(A17,ELIZABET!$A:$H,3,0)</f>
        <v>49.875</v>
      </c>
      <c r="D17" s="3">
        <f>+VLOOKUP(A17,ELIZABET!$A:$H,4,0)</f>
        <v>0</v>
      </c>
      <c r="E17" s="3" t="str">
        <f>+VLOOKUP(A17,ELIZABET!$A:$H,5,0)</f>
        <v>F</v>
      </c>
      <c r="F17" s="22">
        <v>44587</v>
      </c>
      <c r="G17" s="3" t="str">
        <f t="shared" si="1"/>
        <v>NO PAGO</v>
      </c>
      <c r="H17" s="3"/>
      <c r="J17" t="s">
        <v>68</v>
      </c>
      <c r="K17">
        <f>+K10-SUM(K13:K15)</f>
        <v>32.5</v>
      </c>
    </row>
    <row r="18" spans="1:14" x14ac:dyDescent="0.25">
      <c r="E18" t="s">
        <v>70</v>
      </c>
    </row>
    <row r="19" spans="1:14" x14ac:dyDescent="0.25">
      <c r="A19" t="s">
        <v>69</v>
      </c>
      <c r="B19">
        <f>+SUM(B10:B17)</f>
        <v>22832.5</v>
      </c>
      <c r="C19">
        <f>+SUM(C10:C15)</f>
        <v>2267.5</v>
      </c>
      <c r="D19">
        <f>+SUM(D10:D17)</f>
        <v>782.5</v>
      </c>
      <c r="E19">
        <f>+C19-D19</f>
        <v>1485</v>
      </c>
    </row>
    <row r="21" spans="1:14" x14ac:dyDescent="0.25">
      <c r="N21" s="66"/>
    </row>
    <row r="23" spans="1:14" ht="27" customHeight="1" x14ac:dyDescent="0.25">
      <c r="A23" s="3" t="s">
        <v>27</v>
      </c>
      <c r="B23" s="3" t="s">
        <v>28</v>
      </c>
      <c r="C23" s="3" t="s">
        <v>5</v>
      </c>
      <c r="D23" s="3" t="s">
        <v>23</v>
      </c>
      <c r="E23" s="21" t="s">
        <v>31</v>
      </c>
      <c r="F23" s="29" t="s">
        <v>33</v>
      </c>
      <c r="G23" s="97" t="s">
        <v>36</v>
      </c>
      <c r="H23" s="97"/>
    </row>
    <row r="24" spans="1:14" x14ac:dyDescent="0.25">
      <c r="A24" s="3" t="s">
        <v>42</v>
      </c>
      <c r="B24" s="3">
        <f>+VLOOKUP(A24,YAQUI!$A:$H,2,0)</f>
        <v>9600</v>
      </c>
      <c r="C24" s="3">
        <f>+VLOOKUP(A24,YAQUI!$A:$H,3,0)</f>
        <v>960</v>
      </c>
      <c r="D24" s="3">
        <v>0</v>
      </c>
      <c r="E24" s="22" t="str">
        <f>+VLOOKUP(A24,YAQUI!$A:$H,5,0)</f>
        <v>F</v>
      </c>
      <c r="F24" s="22">
        <v>44620</v>
      </c>
      <c r="G24" s="2" t="str">
        <f t="shared" ref="G24:G30" si="2">+IF(D24=0,"NO PAGO","SI PAGO")</f>
        <v>NO PAGO</v>
      </c>
      <c r="H24" s="3"/>
      <c r="J24" t="s">
        <v>63</v>
      </c>
      <c r="K24">
        <f>+SUM(D24:D31)</f>
        <v>157.5</v>
      </c>
    </row>
    <row r="25" spans="1:14" x14ac:dyDescent="0.25">
      <c r="A25" s="3" t="s">
        <v>29</v>
      </c>
      <c r="B25" s="3">
        <f>+VLOOKUP(A25,FLORA!$A:$H,2,0)</f>
        <v>850</v>
      </c>
      <c r="C25" s="3">
        <f>+VLOOKUP(A25,FLORA!$A:$H,3,0)</f>
        <v>127.5</v>
      </c>
      <c r="D25" s="3">
        <f>+VLOOKUP(A25,FLORA!$A:$H,4,0)</f>
        <v>127.5</v>
      </c>
      <c r="E25" s="22">
        <f>+VLOOKUP(A25,FLORA!$A:$H,5,0)</f>
        <v>44609</v>
      </c>
      <c r="F25" s="22">
        <v>44610</v>
      </c>
      <c r="G25" s="3" t="str">
        <f t="shared" si="2"/>
        <v>SI PAGO</v>
      </c>
      <c r="H25" s="3" t="s">
        <v>45</v>
      </c>
    </row>
    <row r="26" spans="1:14" x14ac:dyDescent="0.25">
      <c r="A26" s="3" t="s">
        <v>39</v>
      </c>
      <c r="B26" s="3">
        <f>+VLOOKUP(A26,MONICA!$A:$H,2,0)</f>
        <v>3000</v>
      </c>
      <c r="C26" s="3">
        <f>+VLOOKUP(A26,MONICA!$A:$H,3,0)</f>
        <v>300</v>
      </c>
      <c r="D26" s="3">
        <f>+VLOOKUP(A26,MONICA!$A:$H,4,0)</f>
        <v>0</v>
      </c>
      <c r="E26" s="22" t="str">
        <f>+VLOOKUP(A26,MONICA!$A:$H,5,0)</f>
        <v>F</v>
      </c>
      <c r="F26" s="22">
        <v>44610</v>
      </c>
      <c r="G26" s="3" t="str">
        <f t="shared" si="2"/>
        <v>NO PAGO</v>
      </c>
      <c r="H26" s="3" t="s">
        <v>45</v>
      </c>
    </row>
    <row r="27" spans="1:14" x14ac:dyDescent="0.25">
      <c r="A27" s="3" t="s">
        <v>44</v>
      </c>
      <c r="B27" s="3">
        <f>+VLOOKUP(A27,LEYLA!$A:$H,2,0)</f>
        <v>3050</v>
      </c>
      <c r="C27" s="3">
        <f>+VLOOKUP(A27,LEYLA!$A:$H,3,0)</f>
        <v>305</v>
      </c>
      <c r="D27" s="3">
        <f>+VLOOKUP(A27,LEYLA!$A:$H,4,0)</f>
        <v>30</v>
      </c>
      <c r="E27" s="22">
        <f>+VLOOKUP(A27,LEYLA!$A:$H,5,0)</f>
        <v>44601</v>
      </c>
      <c r="F27" s="22">
        <v>44589</v>
      </c>
      <c r="G27" s="3" t="str">
        <f t="shared" si="2"/>
        <v>SI PAGO</v>
      </c>
      <c r="H27" s="3" t="s">
        <v>46</v>
      </c>
    </row>
    <row r="28" spans="1:14" x14ac:dyDescent="0.25">
      <c r="A28" s="3" t="s">
        <v>49</v>
      </c>
      <c r="B28" s="3">
        <f>+VLOOKUP(A28,PEDRO!$A:$H,2,0)</f>
        <v>3500</v>
      </c>
      <c r="C28" s="3">
        <f>+VLOOKUP(A28,PEDRO!$A:$H,3,0)</f>
        <v>525</v>
      </c>
      <c r="D28" s="3">
        <f>+VLOOKUP(A28,PEDRO!$A:$H,4,0)</f>
        <v>0</v>
      </c>
      <c r="E28" s="3" t="str">
        <f>+VLOOKUP(A28,PEDRO!$A:$H,5,0)</f>
        <v>F</v>
      </c>
      <c r="F28" s="22">
        <v>44589</v>
      </c>
      <c r="G28" s="3" t="str">
        <f t="shared" si="2"/>
        <v>NO PAGO</v>
      </c>
      <c r="H28" s="3"/>
    </row>
    <row r="29" spans="1:14" x14ac:dyDescent="0.25">
      <c r="A29" s="3" t="s">
        <v>52</v>
      </c>
      <c r="B29" s="3">
        <f>+VLOOKUP(A29,JHON!$A:$H,2,0)</f>
        <v>1500</v>
      </c>
      <c r="C29" s="3">
        <f>+VLOOKUP(A29,JHON!$A:$H,3,0)</f>
        <v>150</v>
      </c>
      <c r="D29" s="3">
        <f>+VLOOKUP(A29,JHON!$A:$H,4,0)</f>
        <v>0</v>
      </c>
      <c r="E29" s="3" t="str">
        <f>+VLOOKUP(A29,JHON!$A:$H,5,0)</f>
        <v>F</v>
      </c>
      <c r="F29" s="22">
        <v>44590</v>
      </c>
      <c r="G29" s="3" t="str">
        <f t="shared" si="2"/>
        <v>NO PAGO</v>
      </c>
      <c r="H29" s="3"/>
    </row>
    <row r="30" spans="1:14" x14ac:dyDescent="0.25">
      <c r="A30" s="16" t="s">
        <v>53</v>
      </c>
      <c r="B30" s="3">
        <f>+VLOOKUP(A30,RENZO!$A:$H,2,0)</f>
        <v>500</v>
      </c>
      <c r="C30" s="3">
        <f>+VLOOKUP(A30,RENZO!$A:$H,3,0)</f>
        <v>50</v>
      </c>
      <c r="D30" s="3">
        <f>+VLOOKUP(A30,RENZO!$A:$H,4,0)</f>
        <v>0</v>
      </c>
      <c r="E30" s="3" t="str">
        <f>+VLOOKUP(A30,RENZO!$A:$H,5,0)</f>
        <v>F</v>
      </c>
      <c r="F30" s="22">
        <v>44618</v>
      </c>
      <c r="G30" s="3" t="str">
        <f t="shared" si="2"/>
        <v>NO PAGO</v>
      </c>
      <c r="H30" s="3"/>
    </row>
    <row r="31" spans="1:14" x14ac:dyDescent="0.25">
      <c r="A31" s="16" t="s">
        <v>55</v>
      </c>
      <c r="B31" s="3">
        <f>+VLOOKUP(A31,CELIA!$A:$H,2,0)</f>
        <v>2000</v>
      </c>
      <c r="C31" s="3">
        <f>+VLOOKUP(A31,CELIA!$A:$H,3,0)</f>
        <v>200</v>
      </c>
      <c r="D31" s="3">
        <f>+VLOOKUP(A31,CELIA!$A:$H,4,0)</f>
        <v>0</v>
      </c>
      <c r="E31" s="3" t="str">
        <f>+VLOOKUP(A31,CELIA!$A:$H,5,0)</f>
        <v>F</v>
      </c>
      <c r="F31" s="22">
        <v>44584</v>
      </c>
      <c r="G31" s="3" t="str">
        <f t="shared" ref="G31:G32" si="3">+IF(D31=0,"NO PAGO","SI PAGO")</f>
        <v>NO PAGO</v>
      </c>
    </row>
    <row r="32" spans="1:14" x14ac:dyDescent="0.25">
      <c r="A32" s="16" t="s">
        <v>61</v>
      </c>
      <c r="B32" s="3">
        <f>+VLOOKUP(A32,ELIZABET!$A:$H,2,0)</f>
        <v>332.5</v>
      </c>
      <c r="C32" s="3">
        <f>+VLOOKUP(A32,ELIZABET!$A:$H,3,0)</f>
        <v>49.875</v>
      </c>
      <c r="D32" s="3">
        <f>+VLOOKUP(A32,ELIZABET!$A:$H,4,0)</f>
        <v>0</v>
      </c>
      <c r="E32" s="3" t="str">
        <f>+VLOOKUP(A32,ELIZABET!$A:$H,5,0)</f>
        <v>F</v>
      </c>
      <c r="F32" s="22">
        <v>44587</v>
      </c>
      <c r="G32" s="3" t="str">
        <f t="shared" si="3"/>
        <v>NO PAGO</v>
      </c>
    </row>
    <row r="35" spans="1:3" x14ac:dyDescent="0.25">
      <c r="A35" s="23" t="s">
        <v>128</v>
      </c>
      <c r="B35">
        <v>150</v>
      </c>
      <c r="C35" t="s">
        <v>129</v>
      </c>
    </row>
    <row r="36" spans="1:3" x14ac:dyDescent="0.25">
      <c r="B36">
        <v>250</v>
      </c>
      <c r="C36" t="s">
        <v>130</v>
      </c>
    </row>
    <row r="37" spans="1:3" x14ac:dyDescent="0.25">
      <c r="B37">
        <v>20</v>
      </c>
      <c r="C37" t="s">
        <v>131</v>
      </c>
    </row>
    <row r="38" spans="1:3" x14ac:dyDescent="0.25">
      <c r="B38">
        <v>300</v>
      </c>
      <c r="C38" t="s">
        <v>135</v>
      </c>
    </row>
    <row r="40" spans="1:3" x14ac:dyDescent="0.25">
      <c r="A40" t="s">
        <v>132</v>
      </c>
      <c r="B40">
        <f>+SUM(B24:B38)</f>
        <v>25052.5</v>
      </c>
    </row>
    <row r="41" spans="1:3" x14ac:dyDescent="0.25">
      <c r="A41" t="s">
        <v>133</v>
      </c>
      <c r="B41">
        <f>+'APORTE DE CAPITAL'!BF20</f>
        <v>25052.5</v>
      </c>
    </row>
    <row r="42" spans="1:3" x14ac:dyDescent="0.25">
      <c r="B42">
        <f>+B41-B40</f>
        <v>0</v>
      </c>
      <c r="C42" t="s">
        <v>134</v>
      </c>
    </row>
  </sheetData>
  <mergeCells count="4">
    <mergeCell ref="G23:H23"/>
    <mergeCell ref="G9:H9"/>
    <mergeCell ref="A5:O6"/>
    <mergeCell ref="A1:O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D21" sqref="D21"/>
    </sheetView>
  </sheetViews>
  <sheetFormatPr baseColWidth="10" defaultRowHeight="15" x14ac:dyDescent="0.25"/>
  <cols>
    <col min="1" max="1" width="14.140625" customWidth="1"/>
    <col min="2" max="2" width="17.140625" customWidth="1"/>
    <col min="3" max="3" width="18.42578125" customWidth="1"/>
    <col min="4" max="4" width="15.5703125" customWidth="1"/>
    <col min="5" max="5" width="10" customWidth="1"/>
    <col min="6" max="6" width="9.7109375" customWidth="1"/>
    <col min="7" max="7" width="10.5703125" customWidth="1"/>
    <col min="8" max="8" width="14.28515625" customWidth="1"/>
  </cols>
  <sheetData>
    <row r="1" spans="1:10" x14ac:dyDescent="0.25">
      <c r="A1" s="100" t="s">
        <v>17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</row>
    <row r="3" spans="1:10" s="34" customForma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</row>
    <row r="4" spans="1:10" x14ac:dyDescent="0.25">
      <c r="A4" s="16" t="s">
        <v>15</v>
      </c>
      <c r="B4" s="14" t="s">
        <v>2</v>
      </c>
      <c r="C4" s="14" t="s">
        <v>3</v>
      </c>
      <c r="D4" s="14" t="s">
        <v>4</v>
      </c>
      <c r="E4" s="157" t="s">
        <v>22</v>
      </c>
      <c r="F4" s="158"/>
      <c r="G4" s="158"/>
      <c r="H4" s="159"/>
    </row>
    <row r="5" spans="1:10" x14ac:dyDescent="0.25">
      <c r="A5" s="16"/>
      <c r="B5" s="16" t="s">
        <v>58</v>
      </c>
      <c r="C5" s="16">
        <v>1000</v>
      </c>
      <c r="D5" s="17">
        <v>44808</v>
      </c>
      <c r="E5" s="19" t="s">
        <v>54</v>
      </c>
      <c r="F5" s="20"/>
      <c r="G5" s="102"/>
      <c r="H5" s="104"/>
    </row>
    <row r="6" spans="1:10" x14ac:dyDescent="0.25">
      <c r="A6" s="16"/>
      <c r="B6" s="16" t="s">
        <v>59</v>
      </c>
      <c r="C6" s="16">
        <v>1000</v>
      </c>
      <c r="D6" s="18">
        <v>44827</v>
      </c>
      <c r="E6" s="19" t="s">
        <v>54</v>
      </c>
      <c r="F6" s="8"/>
      <c r="G6" s="7"/>
      <c r="H6" s="8"/>
    </row>
    <row r="7" spans="1:10" x14ac:dyDescent="0.25">
      <c r="A7" s="16"/>
      <c r="B7" s="16"/>
      <c r="C7" s="16"/>
      <c r="D7" s="17"/>
      <c r="E7" s="6"/>
      <c r="F7" s="8"/>
      <c r="G7" s="7"/>
      <c r="H7" s="9"/>
    </row>
    <row r="8" spans="1:10" x14ac:dyDescent="0.25">
      <c r="A8" s="16"/>
      <c r="B8" s="16"/>
      <c r="C8" s="16"/>
      <c r="D8" s="17"/>
      <c r="E8" s="10"/>
      <c r="F8" s="8"/>
      <c r="G8" s="7"/>
      <c r="H8" s="9"/>
    </row>
    <row r="9" spans="1:10" x14ac:dyDescent="0.25">
      <c r="A9" s="16"/>
      <c r="B9" s="16"/>
      <c r="C9" s="16"/>
      <c r="D9" s="17"/>
      <c r="E9" s="10"/>
      <c r="F9" s="8"/>
      <c r="G9" s="7"/>
      <c r="H9" s="8"/>
    </row>
    <row r="10" spans="1:10" x14ac:dyDescent="0.25">
      <c r="A10" s="16"/>
      <c r="B10" s="16"/>
      <c r="C10" s="16"/>
      <c r="D10" s="17"/>
      <c r="E10" s="10"/>
      <c r="F10" s="8"/>
      <c r="G10" s="7"/>
      <c r="H10" s="8"/>
    </row>
    <row r="11" spans="1:10" x14ac:dyDescent="0.25">
      <c r="A11" s="16"/>
      <c r="B11" s="16"/>
      <c r="C11" s="16"/>
      <c r="D11" s="17"/>
      <c r="E11" s="10"/>
      <c r="F11" s="8"/>
      <c r="G11" s="7"/>
      <c r="H11" s="8"/>
    </row>
    <row r="12" spans="1:10" x14ac:dyDescent="0.25">
      <c r="A12" s="16"/>
      <c r="B12" s="16"/>
      <c r="C12" s="16"/>
      <c r="D12" s="17"/>
      <c r="E12" s="10"/>
      <c r="F12" s="8"/>
      <c r="G12" s="7"/>
      <c r="H12" s="8"/>
    </row>
    <row r="14" spans="1:10" x14ac:dyDescent="0.25">
      <c r="B14" s="3" t="s">
        <v>5</v>
      </c>
      <c r="C14" s="36">
        <v>0.1</v>
      </c>
    </row>
    <row r="15" spans="1:10" x14ac:dyDescent="0.25">
      <c r="B15" s="3" t="s">
        <v>14</v>
      </c>
      <c r="C15" s="3">
        <f>+SUM(C5:C12)</f>
        <v>2000</v>
      </c>
    </row>
    <row r="17" spans="1:9" x14ac:dyDescent="0.25">
      <c r="A17" t="s">
        <v>56</v>
      </c>
    </row>
    <row r="18" spans="1:9" x14ac:dyDescent="0.25">
      <c r="A18" s="3"/>
      <c r="B18" s="3" t="s">
        <v>3</v>
      </c>
      <c r="C18" s="3" t="s">
        <v>5</v>
      </c>
      <c r="D18" s="3" t="s">
        <v>23</v>
      </c>
      <c r="E18" s="3" t="s">
        <v>25</v>
      </c>
      <c r="F18" s="3" t="s">
        <v>24</v>
      </c>
      <c r="G18" s="3" t="s">
        <v>25</v>
      </c>
      <c r="H18" s="21" t="s">
        <v>26</v>
      </c>
      <c r="I18" s="3" t="s">
        <v>25</v>
      </c>
    </row>
    <row r="19" spans="1:9" x14ac:dyDescent="0.25">
      <c r="A19" s="16" t="s">
        <v>57</v>
      </c>
      <c r="B19" s="3">
        <f>+C15</f>
        <v>2000</v>
      </c>
      <c r="C19" s="3">
        <f>+C15*C14</f>
        <v>200</v>
      </c>
      <c r="D19" s="3">
        <v>0</v>
      </c>
      <c r="E19" s="22" t="s">
        <v>35</v>
      </c>
      <c r="F19" s="16" t="s">
        <v>38</v>
      </c>
      <c r="G19" s="16" t="s">
        <v>38</v>
      </c>
      <c r="H19" s="16" t="s">
        <v>38</v>
      </c>
      <c r="I19" s="16" t="s">
        <v>38</v>
      </c>
    </row>
    <row r="20" spans="1:9" x14ac:dyDescent="0.25">
      <c r="A20" s="16" t="s">
        <v>55</v>
      </c>
      <c r="B20" s="3">
        <f>+C15</f>
        <v>2000</v>
      </c>
      <c r="C20" s="3">
        <f>+C14*C15</f>
        <v>200</v>
      </c>
      <c r="D20" s="3">
        <v>0</v>
      </c>
      <c r="E20" s="22" t="s">
        <v>35</v>
      </c>
      <c r="F20" s="16" t="s">
        <v>38</v>
      </c>
      <c r="G20" s="16" t="s">
        <v>38</v>
      </c>
      <c r="H20" s="16" t="s">
        <v>38</v>
      </c>
      <c r="I20" s="16" t="s">
        <v>38</v>
      </c>
    </row>
    <row r="22" spans="1:9" x14ac:dyDescent="0.25">
      <c r="B22" s="25"/>
    </row>
  </sheetData>
  <mergeCells count="3">
    <mergeCell ref="A1:J2"/>
    <mergeCell ref="E4:H4"/>
    <mergeCell ref="G5:H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D21" sqref="D21"/>
    </sheetView>
  </sheetViews>
  <sheetFormatPr baseColWidth="10" defaultRowHeight="15" x14ac:dyDescent="0.25"/>
  <cols>
    <col min="1" max="1" width="14.140625" customWidth="1"/>
    <col min="2" max="2" width="21.7109375" customWidth="1"/>
    <col min="3" max="3" width="18.42578125" customWidth="1"/>
    <col min="4" max="4" width="15.5703125" customWidth="1"/>
    <col min="5" max="5" width="10" customWidth="1"/>
    <col min="6" max="6" width="9.7109375" customWidth="1"/>
    <col min="7" max="7" width="10.5703125" customWidth="1"/>
    <col min="8" max="8" width="14.28515625" customWidth="1"/>
  </cols>
  <sheetData>
    <row r="1" spans="1:10" x14ac:dyDescent="0.25">
      <c r="A1" s="100" t="s">
        <v>17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</row>
    <row r="3" spans="1:10" s="34" customForma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</row>
    <row r="4" spans="1:10" x14ac:dyDescent="0.25">
      <c r="A4" s="16" t="s">
        <v>15</v>
      </c>
      <c r="B4" s="14" t="s">
        <v>2</v>
      </c>
      <c r="C4" s="14" t="s">
        <v>3</v>
      </c>
      <c r="D4" s="14" t="s">
        <v>4</v>
      </c>
      <c r="E4" s="157" t="s">
        <v>22</v>
      </c>
      <c r="F4" s="158"/>
      <c r="G4" s="158"/>
      <c r="H4" s="159"/>
    </row>
    <row r="5" spans="1:10" x14ac:dyDescent="0.25">
      <c r="A5" s="16"/>
      <c r="B5" s="16" t="s">
        <v>58</v>
      </c>
      <c r="C5" s="16">
        <v>332.5</v>
      </c>
      <c r="D5" s="17">
        <v>44556</v>
      </c>
      <c r="E5" s="19" t="s">
        <v>54</v>
      </c>
      <c r="F5" s="20"/>
      <c r="G5" s="102"/>
      <c r="H5" s="104"/>
    </row>
    <row r="6" spans="1:10" x14ac:dyDescent="0.25">
      <c r="A6" s="16"/>
      <c r="B6" s="16"/>
      <c r="C6" s="16"/>
      <c r="D6" s="18"/>
      <c r="E6" s="19"/>
      <c r="F6" s="8"/>
      <c r="G6" s="7"/>
      <c r="H6" s="8"/>
    </row>
    <row r="7" spans="1:10" x14ac:dyDescent="0.25">
      <c r="A7" s="16"/>
      <c r="B7" s="16"/>
      <c r="C7" s="16"/>
      <c r="D7" s="17"/>
      <c r="E7" s="6"/>
      <c r="F7" s="8"/>
      <c r="G7" s="7"/>
      <c r="H7" s="9"/>
    </row>
    <row r="8" spans="1:10" x14ac:dyDescent="0.25">
      <c r="A8" s="16"/>
      <c r="B8" s="16"/>
      <c r="C8" s="16"/>
      <c r="D8" s="17"/>
      <c r="E8" s="10"/>
      <c r="F8" s="8"/>
      <c r="G8" s="7"/>
      <c r="H8" s="9"/>
    </row>
    <row r="9" spans="1:10" x14ac:dyDescent="0.25">
      <c r="A9" s="16"/>
      <c r="B9" s="16"/>
      <c r="C9" s="16"/>
      <c r="D9" s="17"/>
      <c r="E9" s="10"/>
      <c r="F9" s="8"/>
      <c r="G9" s="7"/>
      <c r="H9" s="8"/>
    </row>
    <row r="10" spans="1:10" x14ac:dyDescent="0.25">
      <c r="A10" s="16"/>
      <c r="B10" s="16"/>
      <c r="C10" s="16"/>
      <c r="D10" s="17"/>
      <c r="E10" s="10"/>
      <c r="F10" s="8"/>
      <c r="G10" s="7"/>
      <c r="H10" s="8"/>
    </row>
    <row r="11" spans="1:10" x14ac:dyDescent="0.25">
      <c r="A11" s="16"/>
      <c r="B11" s="16"/>
      <c r="C11" s="16"/>
      <c r="D11" s="17"/>
      <c r="E11" s="10"/>
      <c r="F11" s="8"/>
      <c r="G11" s="7"/>
      <c r="H11" s="8"/>
    </row>
    <row r="12" spans="1:10" x14ac:dyDescent="0.25">
      <c r="A12" s="16"/>
      <c r="B12" s="16"/>
      <c r="C12" s="16"/>
      <c r="D12" s="17"/>
      <c r="E12" s="10"/>
      <c r="F12" s="8"/>
      <c r="G12" s="7"/>
      <c r="H12" s="8"/>
    </row>
    <row r="14" spans="1:10" x14ac:dyDescent="0.25">
      <c r="B14" s="3" t="s">
        <v>5</v>
      </c>
      <c r="C14" s="36">
        <v>0.15</v>
      </c>
    </row>
    <row r="15" spans="1:10" x14ac:dyDescent="0.25">
      <c r="B15" s="3" t="s">
        <v>14</v>
      </c>
      <c r="C15" s="3">
        <f>+SUM(C5:C12)</f>
        <v>332.5</v>
      </c>
    </row>
    <row r="17" spans="1:9" x14ac:dyDescent="0.25">
      <c r="A17" t="s">
        <v>62</v>
      </c>
      <c r="C17">
        <f>82.5*6</f>
        <v>495</v>
      </c>
    </row>
    <row r="18" spans="1:9" x14ac:dyDescent="0.25">
      <c r="A18" s="3"/>
      <c r="B18" s="3" t="s">
        <v>3</v>
      </c>
      <c r="C18" s="3" t="s">
        <v>5</v>
      </c>
      <c r="D18" s="3" t="s">
        <v>23</v>
      </c>
      <c r="E18" s="3" t="s">
        <v>25</v>
      </c>
      <c r="F18" s="3" t="s">
        <v>24</v>
      </c>
      <c r="G18" s="3" t="s">
        <v>25</v>
      </c>
      <c r="H18" s="21" t="s">
        <v>26</v>
      </c>
      <c r="I18" s="3" t="s">
        <v>25</v>
      </c>
    </row>
    <row r="19" spans="1:9" x14ac:dyDescent="0.25">
      <c r="A19" s="16" t="s">
        <v>60</v>
      </c>
      <c r="B19" s="3">
        <f>+C15</f>
        <v>332.5</v>
      </c>
      <c r="C19" s="3">
        <f>+C15*C14</f>
        <v>49.875</v>
      </c>
      <c r="D19" s="3">
        <v>0</v>
      </c>
      <c r="E19" s="22" t="s">
        <v>35</v>
      </c>
      <c r="F19" s="16" t="s">
        <v>38</v>
      </c>
      <c r="G19" s="16" t="s">
        <v>38</v>
      </c>
      <c r="H19" s="16" t="s">
        <v>38</v>
      </c>
      <c r="I19" s="16" t="s">
        <v>38</v>
      </c>
    </row>
    <row r="20" spans="1:9" x14ac:dyDescent="0.25">
      <c r="A20" s="16" t="s">
        <v>61</v>
      </c>
      <c r="B20" s="3">
        <f>+C15</f>
        <v>332.5</v>
      </c>
      <c r="C20" s="3">
        <f>+C14*C15</f>
        <v>49.875</v>
      </c>
      <c r="D20" s="3">
        <v>0</v>
      </c>
      <c r="E20" s="22" t="s">
        <v>35</v>
      </c>
      <c r="F20" s="16" t="s">
        <v>38</v>
      </c>
      <c r="G20" s="16" t="s">
        <v>38</v>
      </c>
      <c r="H20" s="16" t="s">
        <v>38</v>
      </c>
      <c r="I20" s="16" t="s">
        <v>38</v>
      </c>
    </row>
    <row r="22" spans="1:9" x14ac:dyDescent="0.25">
      <c r="B22" s="25"/>
    </row>
  </sheetData>
  <mergeCells count="3">
    <mergeCell ref="A1:J2"/>
    <mergeCell ref="E4:H4"/>
    <mergeCell ref="G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M69"/>
  <sheetViews>
    <sheetView tabSelected="1" topLeftCell="AE1" workbookViewId="0">
      <selection activeCell="AR12" sqref="AQ12:AR12"/>
    </sheetView>
  </sheetViews>
  <sheetFormatPr baseColWidth="10" defaultRowHeight="15" x14ac:dyDescent="0.25"/>
  <cols>
    <col min="2" max="2" width="7.42578125" customWidth="1"/>
    <col min="3" max="3" width="16.85546875" customWidth="1"/>
    <col min="4" max="4" width="23.85546875" customWidth="1"/>
    <col min="5" max="5" width="9" customWidth="1"/>
    <col min="6" max="6" width="6.7109375" customWidth="1"/>
    <col min="7" max="7" width="5.140625" customWidth="1"/>
    <col min="8" max="8" width="4" customWidth="1"/>
    <col min="9" max="9" width="4.28515625" customWidth="1"/>
    <col min="10" max="10" width="3.7109375" customWidth="1"/>
    <col min="11" max="11" width="7.42578125" customWidth="1"/>
    <col min="12" max="12" width="6.7109375" customWidth="1"/>
    <col min="13" max="13" width="3.85546875" customWidth="1"/>
    <col min="14" max="14" width="6.7109375" customWidth="1"/>
    <col min="15" max="15" width="4.5703125" customWidth="1"/>
    <col min="16" max="16" width="5.140625" customWidth="1"/>
    <col min="17" max="17" width="3.7109375" customWidth="1"/>
    <col min="18" max="18" width="4.28515625" customWidth="1"/>
    <col min="19" max="19" width="5.28515625" customWidth="1"/>
    <col min="20" max="20" width="4.5703125" customWidth="1"/>
    <col min="21" max="21" width="5.140625" customWidth="1"/>
    <col min="22" max="22" width="5.42578125" customWidth="1"/>
    <col min="23" max="23" width="4.28515625" customWidth="1"/>
    <col min="24" max="24" width="6.7109375" customWidth="1"/>
    <col min="25" max="25" width="5" customWidth="1"/>
    <col min="26" max="26" width="5.28515625" customWidth="1"/>
    <col min="27" max="27" width="4.5703125" customWidth="1"/>
    <col min="28" max="28" width="5.7109375" customWidth="1"/>
    <col min="29" max="29" width="4.5703125" customWidth="1"/>
    <col min="30" max="30" width="4.7109375" customWidth="1"/>
    <col min="31" max="31" width="6.42578125" customWidth="1"/>
    <col min="32" max="32" width="7.5703125" customWidth="1"/>
    <col min="33" max="33" width="3.42578125" customWidth="1"/>
    <col min="34" max="45" width="5.85546875" customWidth="1"/>
    <col min="46" max="46" width="5.28515625" customWidth="1"/>
    <col min="47" max="49" width="5.85546875" customWidth="1"/>
    <col min="50" max="54" width="7.28515625" customWidth="1"/>
    <col min="57" max="57" width="17.42578125" customWidth="1"/>
    <col min="58" max="58" width="18.42578125" customWidth="1"/>
  </cols>
  <sheetData>
    <row r="1" spans="1:59" ht="21.75" thickBot="1" x14ac:dyDescent="0.4">
      <c r="A1" s="149" t="s">
        <v>72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  <c r="BE1" s="149"/>
      <c r="BF1" s="149"/>
      <c r="BG1" s="149"/>
    </row>
    <row r="2" spans="1:59" s="34" customFormat="1" ht="21.75" thickBot="1" x14ac:dyDescent="0.4">
      <c r="A2" s="150" t="s">
        <v>73</v>
      </c>
      <c r="B2" s="151"/>
      <c r="C2" s="151"/>
      <c r="D2" s="152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150" t="s">
        <v>74</v>
      </c>
      <c r="BD2" s="151"/>
      <c r="BE2" s="151"/>
      <c r="BF2" s="152"/>
      <c r="BG2" s="39"/>
    </row>
    <row r="3" spans="1:59" s="34" customFormat="1" ht="21" customHeight="1" thickBot="1" x14ac:dyDescent="0.4">
      <c r="A3" s="153" t="s">
        <v>75</v>
      </c>
      <c r="B3" s="155" t="s">
        <v>76</v>
      </c>
      <c r="C3" s="155"/>
      <c r="D3" s="40">
        <v>2000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153" t="s">
        <v>75</v>
      </c>
      <c r="BD3" s="155" t="s">
        <v>76</v>
      </c>
      <c r="BE3" s="155"/>
      <c r="BF3" s="40">
        <f>+D3</f>
        <v>2000</v>
      </c>
      <c r="BG3" s="39"/>
    </row>
    <row r="4" spans="1:59" s="34" customFormat="1" ht="30.75" customHeight="1" thickBot="1" x14ac:dyDescent="0.4">
      <c r="A4" s="154"/>
      <c r="B4" s="144" t="s">
        <v>77</v>
      </c>
      <c r="C4" s="144"/>
      <c r="D4" s="41">
        <v>3500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154"/>
      <c r="BD4" s="144" t="s">
        <v>77</v>
      </c>
      <c r="BE4" s="144"/>
      <c r="BF4" s="40">
        <f>+D4</f>
        <v>3500</v>
      </c>
      <c r="BG4" s="39"/>
    </row>
    <row r="5" spans="1:59" s="34" customFormat="1" ht="27" customHeight="1" thickBot="1" x14ac:dyDescent="0.4">
      <c r="A5" s="154"/>
      <c r="B5" s="144" t="s">
        <v>78</v>
      </c>
      <c r="C5" s="144"/>
      <c r="D5" s="41">
        <v>6200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154"/>
      <c r="BD5" s="144" t="s">
        <v>78</v>
      </c>
      <c r="BE5" s="144"/>
      <c r="BF5" s="42">
        <f>+D5+BC32</f>
        <v>9452.5</v>
      </c>
      <c r="BG5" s="39"/>
    </row>
    <row r="6" spans="1:59" s="34" customFormat="1" ht="21" customHeight="1" thickBot="1" x14ac:dyDescent="0.4">
      <c r="A6" s="154"/>
      <c r="B6" s="145" t="s">
        <v>79</v>
      </c>
      <c r="C6" s="145"/>
      <c r="D6" s="43">
        <v>4750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154"/>
      <c r="BD6" s="145" t="s">
        <v>79</v>
      </c>
      <c r="BE6" s="145"/>
      <c r="BF6" s="40">
        <f>+D6</f>
        <v>4750</v>
      </c>
      <c r="BG6" s="39"/>
    </row>
    <row r="7" spans="1:59" s="34" customFormat="1" ht="21.75" thickBot="1" x14ac:dyDescent="0.4">
      <c r="A7" s="126" t="s">
        <v>80</v>
      </c>
      <c r="B7" s="127"/>
      <c r="C7" s="128"/>
      <c r="D7" s="44">
        <f>+SUM(D3:D6)</f>
        <v>16450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126" t="s">
        <v>80</v>
      </c>
      <c r="BD7" s="127"/>
      <c r="BE7" s="128"/>
      <c r="BF7" s="45">
        <f>+SUM(BF3:BF6)</f>
        <v>19702.5</v>
      </c>
      <c r="BG7" s="39"/>
    </row>
    <row r="8" spans="1:59" s="34" customFormat="1" ht="21.75" customHeight="1" x14ac:dyDescent="0.35">
      <c r="A8" s="146" t="s">
        <v>81</v>
      </c>
      <c r="B8" s="147" t="s">
        <v>82</v>
      </c>
      <c r="C8" s="148"/>
      <c r="D8" s="46">
        <v>1150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146" t="s">
        <v>81</v>
      </c>
      <c r="BD8" s="147" t="s">
        <v>82</v>
      </c>
      <c r="BE8" s="148"/>
      <c r="BF8" s="46">
        <f>+D8</f>
        <v>1150</v>
      </c>
      <c r="BG8" s="39"/>
    </row>
    <row r="9" spans="1:59" s="34" customFormat="1" ht="21" customHeight="1" x14ac:dyDescent="0.35">
      <c r="A9" s="146"/>
      <c r="B9" s="138" t="s">
        <v>82</v>
      </c>
      <c r="C9" s="139"/>
      <c r="D9" s="47">
        <v>400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146"/>
      <c r="BD9" s="138" t="s">
        <v>82</v>
      </c>
      <c r="BE9" s="139"/>
      <c r="BF9" s="46">
        <f>+D9</f>
        <v>400</v>
      </c>
      <c r="BG9" s="39"/>
    </row>
    <row r="10" spans="1:59" s="34" customFormat="1" ht="21" customHeight="1" x14ac:dyDescent="0.35">
      <c r="A10" s="146"/>
      <c r="B10" s="138" t="s">
        <v>82</v>
      </c>
      <c r="C10" s="139"/>
      <c r="D10" s="47">
        <v>1050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146"/>
      <c r="BD10" s="138" t="s">
        <v>82</v>
      </c>
      <c r="BE10" s="139"/>
      <c r="BF10" s="46">
        <f>+D10</f>
        <v>1050</v>
      </c>
      <c r="BG10" s="39"/>
    </row>
    <row r="11" spans="1:59" s="34" customFormat="1" ht="21" customHeight="1" x14ac:dyDescent="0.35">
      <c r="A11" s="146"/>
      <c r="B11" s="48"/>
      <c r="C11" s="49"/>
      <c r="D11" s="50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146"/>
      <c r="BD11" s="140" t="s">
        <v>82</v>
      </c>
      <c r="BE11" s="141"/>
      <c r="BF11" s="46">
        <f>+D13</f>
        <v>800</v>
      </c>
      <c r="BG11" s="39"/>
    </row>
    <row r="12" spans="1:59" s="34" customFormat="1" ht="21" customHeight="1" x14ac:dyDescent="0.35">
      <c r="A12" s="146"/>
      <c r="B12" s="48"/>
      <c r="C12" s="49"/>
      <c r="D12" s="50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146"/>
      <c r="BD12" s="97" t="s">
        <v>83</v>
      </c>
      <c r="BE12" s="97"/>
      <c r="BF12" s="30">
        <v>300</v>
      </c>
      <c r="BG12" s="39"/>
    </row>
    <row r="13" spans="1:59" s="34" customFormat="1" ht="21" customHeight="1" x14ac:dyDescent="0.35">
      <c r="A13" s="146"/>
      <c r="B13" s="140" t="s">
        <v>82</v>
      </c>
      <c r="C13" s="141"/>
      <c r="D13" s="50">
        <v>800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146"/>
      <c r="BD13" s="142" t="s">
        <v>84</v>
      </c>
      <c r="BE13" s="143"/>
      <c r="BF13" s="34">
        <v>500</v>
      </c>
      <c r="BG13" s="39"/>
    </row>
    <row r="14" spans="1:59" s="34" customFormat="1" ht="21" customHeight="1" x14ac:dyDescent="0.35">
      <c r="A14" s="83"/>
      <c r="B14" s="84"/>
      <c r="C14" s="85"/>
      <c r="D14" s="86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83"/>
      <c r="BD14" s="101" t="s">
        <v>124</v>
      </c>
      <c r="BE14" s="101"/>
      <c r="BF14" s="34">
        <v>500</v>
      </c>
      <c r="BG14" s="39"/>
    </row>
    <row r="15" spans="1:59" s="34" customFormat="1" ht="21" customHeight="1" x14ac:dyDescent="0.35">
      <c r="A15" s="83"/>
      <c r="B15" s="84"/>
      <c r="C15" s="85"/>
      <c r="D15" s="86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83"/>
      <c r="BD15" s="101" t="s">
        <v>125</v>
      </c>
      <c r="BE15" s="101"/>
      <c r="BF15" s="34">
        <v>500</v>
      </c>
      <c r="BG15" s="39"/>
    </row>
    <row r="16" spans="1:59" s="34" customFormat="1" ht="21" customHeight="1" x14ac:dyDescent="0.35">
      <c r="A16" s="83"/>
      <c r="B16" s="84"/>
      <c r="C16" s="85"/>
      <c r="D16" s="86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83"/>
      <c r="BD16" s="101" t="s">
        <v>126</v>
      </c>
      <c r="BE16" s="101"/>
      <c r="BF16" s="34">
        <v>150</v>
      </c>
      <c r="BG16" s="39"/>
    </row>
    <row r="17" spans="1:62" s="34" customFormat="1" ht="21" customHeight="1" thickBot="1" x14ac:dyDescent="0.4">
      <c r="A17" s="83"/>
      <c r="B17" s="84"/>
      <c r="C17" s="85"/>
      <c r="D17" s="86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83"/>
      <c r="BD17" s="23"/>
      <c r="BE17" s="23"/>
      <c r="BG17" s="39"/>
    </row>
    <row r="18" spans="1:62" s="34" customFormat="1" ht="21.75" thickBot="1" x14ac:dyDescent="0.4">
      <c r="A18" s="126" t="s">
        <v>85</v>
      </c>
      <c r="B18" s="127"/>
      <c r="C18" s="128"/>
      <c r="D18" s="44">
        <f>+SUM(D8:D13)</f>
        <v>3400</v>
      </c>
      <c r="E18" s="51"/>
      <c r="F18" s="51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126" t="s">
        <v>85</v>
      </c>
      <c r="BD18" s="129"/>
      <c r="BE18" s="130"/>
      <c r="BF18" s="52">
        <f>+SUM(BF8:BF16)</f>
        <v>5350</v>
      </c>
      <c r="BG18" s="39"/>
    </row>
    <row r="19" spans="1:62" s="34" customFormat="1" ht="21.75" thickBot="1" x14ac:dyDescent="0.4">
      <c r="A19" s="39"/>
      <c r="B19" s="39"/>
      <c r="C19" s="39"/>
      <c r="D19" s="51"/>
      <c r="E19" s="51"/>
      <c r="F19" s="51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G19" s="39"/>
    </row>
    <row r="20" spans="1:62" s="34" customFormat="1" ht="21.75" thickBot="1" x14ac:dyDescent="0.4">
      <c r="A20" s="131" t="s">
        <v>86</v>
      </c>
      <c r="B20" s="132"/>
      <c r="C20" s="132"/>
      <c r="D20" s="53">
        <f>+D18+D7</f>
        <v>19850</v>
      </c>
      <c r="E20" s="51"/>
      <c r="F20" s="51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131" t="s">
        <v>86</v>
      </c>
      <c r="BD20" s="132"/>
      <c r="BE20" s="132"/>
      <c r="BF20" s="96">
        <f>+BC28</f>
        <v>25052.5</v>
      </c>
      <c r="BG20"/>
      <c r="BH20"/>
      <c r="BI20" s="54"/>
    </row>
    <row r="21" spans="1:62" s="34" customFormat="1" ht="21.75" thickBot="1" x14ac:dyDescent="0.4">
      <c r="A21" s="55"/>
      <c r="B21" s="56"/>
      <c r="C21" s="56"/>
      <c r="D21" s="57"/>
      <c r="E21" s="51"/>
      <c r="F21" s="51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55"/>
      <c r="BD21" s="56"/>
      <c r="BE21" s="56"/>
      <c r="BF21" s="57"/>
      <c r="BG21" s="39"/>
    </row>
    <row r="22" spans="1:62" s="34" customFormat="1" ht="21" customHeight="1" x14ac:dyDescent="0.35">
      <c r="A22" s="133" t="s">
        <v>87</v>
      </c>
      <c r="B22" s="134"/>
      <c r="C22" s="134"/>
      <c r="D22" s="137">
        <v>0</v>
      </c>
      <c r="E22" s="51"/>
      <c r="F22" s="51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133" t="s">
        <v>87</v>
      </c>
      <c r="BD22" s="134"/>
      <c r="BE22" s="134"/>
      <c r="BF22" s="118">
        <f>+BC30</f>
        <v>0</v>
      </c>
      <c r="BG22" s="39"/>
    </row>
    <row r="23" spans="1:62" s="34" customFormat="1" ht="21.75" thickBot="1" x14ac:dyDescent="0.4">
      <c r="A23" s="135"/>
      <c r="B23" s="136"/>
      <c r="C23" s="136"/>
      <c r="D23" s="11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135"/>
      <c r="BD23" s="136"/>
      <c r="BE23" s="136"/>
      <c r="BF23" s="119"/>
      <c r="BG23" s="39"/>
    </row>
    <row r="24" spans="1:62" ht="21" x14ac:dyDescent="0.35">
      <c r="A24" s="32"/>
      <c r="B24" s="32"/>
      <c r="C24" s="32"/>
      <c r="D24" s="32"/>
      <c r="BF24" s="58">
        <f>+BF7+BF18-BF20</f>
        <v>0</v>
      </c>
      <c r="BJ24" s="34"/>
    </row>
    <row r="25" spans="1:62" x14ac:dyDescent="0.25">
      <c r="A25" s="120" t="s">
        <v>88</v>
      </c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J25" s="34"/>
    </row>
    <row r="26" spans="1:62" s="60" customFormat="1" x14ac:dyDescent="0.25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</row>
    <row r="27" spans="1:62" ht="44.25" customHeight="1" x14ac:dyDescent="0.25">
      <c r="A27" s="61"/>
      <c r="B27" s="61"/>
      <c r="C27" s="61"/>
      <c r="D27" s="3"/>
      <c r="E27" s="62">
        <v>44501</v>
      </c>
      <c r="F27" s="62">
        <v>44502</v>
      </c>
      <c r="G27" s="62">
        <v>44503</v>
      </c>
      <c r="H27" s="62">
        <v>44504</v>
      </c>
      <c r="I27" s="62">
        <v>44505</v>
      </c>
      <c r="J27" s="62">
        <v>44506</v>
      </c>
      <c r="K27" s="62">
        <v>44507</v>
      </c>
      <c r="L27" s="62">
        <v>44508</v>
      </c>
      <c r="M27" s="62">
        <v>44509</v>
      </c>
      <c r="N27" s="62">
        <v>44510</v>
      </c>
      <c r="O27" s="62">
        <v>44511</v>
      </c>
      <c r="P27" s="62">
        <v>44512</v>
      </c>
      <c r="Q27" s="62">
        <v>44513</v>
      </c>
      <c r="R27" s="62">
        <v>44514</v>
      </c>
      <c r="S27" s="62">
        <v>44515</v>
      </c>
      <c r="T27" s="62">
        <v>44516</v>
      </c>
      <c r="U27" s="62">
        <v>44517</v>
      </c>
      <c r="V27" s="62">
        <v>44518</v>
      </c>
      <c r="W27" s="62">
        <v>44519</v>
      </c>
      <c r="X27" s="62">
        <v>44520</v>
      </c>
      <c r="Y27" s="62">
        <v>44521</v>
      </c>
      <c r="Z27" s="62">
        <v>44522</v>
      </c>
      <c r="AA27" s="62">
        <v>44523</v>
      </c>
      <c r="AB27" s="62">
        <v>44524</v>
      </c>
      <c r="AC27" s="62">
        <v>44525</v>
      </c>
      <c r="AD27" s="62">
        <v>44526</v>
      </c>
      <c r="AE27" s="62">
        <v>44527</v>
      </c>
      <c r="AF27" s="62">
        <v>44528</v>
      </c>
      <c r="AG27" s="62">
        <v>44529</v>
      </c>
      <c r="AH27" s="62">
        <v>44530</v>
      </c>
      <c r="AI27" s="62">
        <v>44531</v>
      </c>
      <c r="AJ27" s="62">
        <v>44532</v>
      </c>
      <c r="AK27" s="62">
        <v>44533</v>
      </c>
      <c r="AL27" s="62">
        <v>44534</v>
      </c>
      <c r="AM27" s="62">
        <v>44535</v>
      </c>
      <c r="AN27" s="62">
        <v>44536</v>
      </c>
      <c r="AO27" s="62">
        <v>44537</v>
      </c>
      <c r="AP27" s="62">
        <v>44538</v>
      </c>
      <c r="AQ27" s="62">
        <v>44539</v>
      </c>
      <c r="AR27" s="62">
        <v>44540</v>
      </c>
      <c r="AS27" s="62">
        <v>44541</v>
      </c>
      <c r="AT27" s="62">
        <v>44542</v>
      </c>
      <c r="AU27" s="62">
        <v>44543</v>
      </c>
      <c r="AV27" s="62">
        <v>44544</v>
      </c>
      <c r="AW27" s="62">
        <v>44545</v>
      </c>
      <c r="AX27" s="62">
        <v>44546</v>
      </c>
      <c r="AY27" s="62">
        <v>44587</v>
      </c>
      <c r="AZ27" s="62">
        <v>44606</v>
      </c>
      <c r="BA27" s="62">
        <v>44607</v>
      </c>
      <c r="BB27" s="62">
        <v>44611</v>
      </c>
      <c r="BC27" s="3" t="s">
        <v>69</v>
      </c>
      <c r="BJ27" s="34"/>
    </row>
    <row r="28" spans="1:62" ht="23.25" customHeight="1" x14ac:dyDescent="0.25">
      <c r="A28" s="4"/>
      <c r="B28" s="4"/>
      <c r="C28" s="4"/>
      <c r="D28" s="63" t="s">
        <v>89</v>
      </c>
      <c r="E28" s="64">
        <f>+D20</f>
        <v>19850</v>
      </c>
      <c r="F28" s="64"/>
      <c r="G28" s="65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>
        <f>+T32</f>
        <v>800</v>
      </c>
      <c r="U28" s="64"/>
      <c r="V28" s="64"/>
      <c r="W28" s="64"/>
      <c r="X28" s="64"/>
      <c r="Y28" s="64"/>
      <c r="Z28" s="64">
        <f>+Z32</f>
        <v>500</v>
      </c>
      <c r="AA28" s="64"/>
      <c r="AB28" s="64"/>
      <c r="AC28" s="64"/>
      <c r="AD28" s="64"/>
      <c r="AE28" s="64">
        <f>+AE32+AE31</f>
        <v>1000</v>
      </c>
      <c r="AF28" s="64"/>
      <c r="AG28" s="64"/>
      <c r="AH28" s="64"/>
      <c r="AI28" s="64"/>
      <c r="AJ28" s="64"/>
      <c r="AK28" s="64"/>
      <c r="AL28" s="64">
        <f>+AL32+AL34</f>
        <v>500</v>
      </c>
      <c r="AM28" s="64"/>
      <c r="AN28" s="64"/>
      <c r="AO28" s="64"/>
      <c r="AP28" s="64"/>
      <c r="AQ28" s="64"/>
      <c r="AR28" s="64">
        <f>+AR34</f>
        <v>300</v>
      </c>
      <c r="AS28" s="64"/>
      <c r="AT28" s="64">
        <v>500</v>
      </c>
      <c r="AU28" s="64"/>
      <c r="AV28" s="64"/>
      <c r="AW28" s="64"/>
      <c r="AX28" s="64"/>
      <c r="AY28" s="64">
        <f>+AY29+AY32</f>
        <v>1300</v>
      </c>
      <c r="AZ28" s="64">
        <f>+AZ32</f>
        <v>250.5</v>
      </c>
      <c r="BA28" s="64">
        <f>+BA29</f>
        <v>150</v>
      </c>
      <c r="BB28" s="64">
        <v>300</v>
      </c>
      <c r="BC28" s="95">
        <f>+E28+SUM(F28:BB28)-BC34</f>
        <v>25052.5</v>
      </c>
      <c r="BJ28" s="34"/>
    </row>
    <row r="29" spans="1:62" x14ac:dyDescent="0.25">
      <c r="A29" s="4"/>
      <c r="B29" s="4"/>
      <c r="C29" s="4"/>
      <c r="D29" s="21" t="s">
        <v>127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>
        <f>500+500</f>
        <v>1000</v>
      </c>
      <c r="AZ29" s="3"/>
      <c r="BA29" s="3">
        <v>150</v>
      </c>
      <c r="BB29" s="3"/>
      <c r="BC29" s="3">
        <f>+E29+SUM(F29:AX29)</f>
        <v>0</v>
      </c>
      <c r="BJ29" s="34"/>
    </row>
    <row r="30" spans="1:62" s="5" customFormat="1" ht="25.5" customHeight="1" x14ac:dyDescent="0.25">
      <c r="A30" s="4"/>
      <c r="B30" s="4"/>
      <c r="C30" s="4"/>
      <c r="D30" s="67" t="str">
        <f>+[1]CAPITAL!C18</f>
        <v>CAPITAL  DISPONIBLE PARA PRESTAS</v>
      </c>
      <c r="E30" s="64">
        <v>0</v>
      </c>
      <c r="F30" s="64"/>
      <c r="G30" s="63"/>
      <c r="H30" s="63"/>
      <c r="I30" s="63"/>
      <c r="J30" s="63"/>
      <c r="K30" s="63"/>
      <c r="L30" s="63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>
        <v>98</v>
      </c>
      <c r="AM30" s="64"/>
      <c r="AN30" s="64"/>
      <c r="AO30" s="64"/>
      <c r="AP30" s="64"/>
      <c r="AQ30" s="64"/>
      <c r="AR30" s="64">
        <v>300</v>
      </c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6">
        <f>+E30-SUM(F30:AX30)+BC34</f>
        <v>0</v>
      </c>
      <c r="BF30" s="68"/>
      <c r="BJ30" s="4"/>
    </row>
    <row r="31" spans="1:62" s="5" customFormat="1" x14ac:dyDescent="0.25">
      <c r="A31" s="4"/>
      <c r="B31" s="4"/>
      <c r="C31" s="4"/>
      <c r="D31" s="69" t="s">
        <v>90</v>
      </c>
      <c r="E31" s="21"/>
      <c r="F31" s="21"/>
      <c r="G31" s="70"/>
      <c r="H31" s="69"/>
      <c r="I31" s="69"/>
      <c r="J31" s="69"/>
      <c r="K31" s="69"/>
      <c r="L31" s="69"/>
      <c r="M31" s="21"/>
      <c r="N31" s="21"/>
      <c r="O31" s="21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>
        <v>300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>
        <v>500</v>
      </c>
      <c r="AU31" s="3"/>
      <c r="AV31" s="3"/>
      <c r="AW31" s="3"/>
      <c r="AX31" s="3"/>
      <c r="AY31" s="3"/>
      <c r="AZ31" s="3"/>
      <c r="BA31" s="3"/>
      <c r="BB31" s="3"/>
      <c r="BC31" s="3">
        <f>+E31+SUM(F31:AX31)</f>
        <v>800</v>
      </c>
      <c r="BJ31" s="4"/>
    </row>
    <row r="32" spans="1:62" ht="26.25" customHeight="1" x14ac:dyDescent="0.25">
      <c r="A32" s="4"/>
      <c r="B32" s="4"/>
      <c r="C32" s="4"/>
      <c r="D32" s="71" t="s">
        <v>78</v>
      </c>
      <c r="E32" s="66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>
        <v>800</v>
      </c>
      <c r="U32" s="64"/>
      <c r="V32" s="64"/>
      <c r="W32" s="64"/>
      <c r="X32" s="64"/>
      <c r="Y32" s="64"/>
      <c r="Z32" s="64">
        <v>500</v>
      </c>
      <c r="AA32" s="64"/>
      <c r="AB32" s="64"/>
      <c r="AC32" s="64"/>
      <c r="AD32" s="64"/>
      <c r="AE32" s="64">
        <v>700</v>
      </c>
      <c r="AF32" s="64"/>
      <c r="AG32" s="64"/>
      <c r="AH32" s="64"/>
      <c r="AI32" s="64"/>
      <c r="AJ32" s="64"/>
      <c r="AK32" s="64"/>
      <c r="AL32" s="64">
        <f>500-98</f>
        <v>402</v>
      </c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>
        <v>300</v>
      </c>
      <c r="AZ32" s="64">
        <v>250.5</v>
      </c>
      <c r="BA32" s="64"/>
      <c r="BB32" s="64">
        <v>300</v>
      </c>
      <c r="BC32" s="66">
        <f>+E32+SUM(F32:BB32)</f>
        <v>3252.5</v>
      </c>
      <c r="BE32" s="25"/>
      <c r="BJ32" s="4"/>
    </row>
    <row r="33" spans="1:195" x14ac:dyDescent="0.25">
      <c r="A33" s="4"/>
      <c r="B33" s="4"/>
      <c r="C33" s="4"/>
      <c r="D33" s="69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M33" s="3"/>
      <c r="AN33" s="3"/>
      <c r="AO33" s="3"/>
      <c r="AP33" s="3"/>
      <c r="AQ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72"/>
      <c r="BJ33" s="4"/>
    </row>
    <row r="34" spans="1:195" x14ac:dyDescent="0.25">
      <c r="A34" s="4"/>
      <c r="B34" s="4"/>
      <c r="C34" s="4"/>
      <c r="D34" s="64" t="s">
        <v>91</v>
      </c>
      <c r="E34" s="64">
        <v>0</v>
      </c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3">
        <v>98</v>
      </c>
      <c r="AM34" s="64"/>
      <c r="AN34" s="64"/>
      <c r="AO34" s="64"/>
      <c r="AP34" s="64"/>
      <c r="AQ34" s="64"/>
      <c r="AR34" s="3">
        <v>300</v>
      </c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6">
        <f>+E34+SUM(F34:AX34)</f>
        <v>398</v>
      </c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</row>
    <row r="35" spans="1:195" x14ac:dyDescent="0.25"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</row>
    <row r="36" spans="1:195" x14ac:dyDescent="0.25">
      <c r="BH36" s="34"/>
      <c r="BI36" s="34"/>
      <c r="BJ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</row>
    <row r="37" spans="1:195" s="73" customFormat="1" x14ac:dyDescent="0.25">
      <c r="A37" s="121" t="s">
        <v>92</v>
      </c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</row>
    <row r="38" spans="1:195" x14ac:dyDescent="0.25">
      <c r="D38" s="1"/>
      <c r="BH38" s="34"/>
      <c r="BI38" s="34"/>
      <c r="BJ38" s="9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</row>
    <row r="40" spans="1:195" x14ac:dyDescent="0.25">
      <c r="B40" s="74"/>
      <c r="C40" s="74"/>
      <c r="D40" s="5"/>
      <c r="F40" s="122" t="s">
        <v>93</v>
      </c>
      <c r="G40" s="122"/>
      <c r="H40" s="122"/>
      <c r="I40" s="122"/>
      <c r="J40" s="122"/>
      <c r="K40" s="122"/>
      <c r="L40" s="122"/>
      <c r="AC40" s="123" t="s">
        <v>94</v>
      </c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5"/>
      <c r="AY40" s="87"/>
      <c r="AZ40" s="87"/>
      <c r="BA40" s="87"/>
      <c r="BB40" s="87"/>
    </row>
    <row r="41" spans="1:195" x14ac:dyDescent="0.25">
      <c r="D41" s="5"/>
      <c r="F41" s="117"/>
      <c r="G41" s="117"/>
      <c r="H41" s="117"/>
      <c r="I41" s="117"/>
      <c r="J41" s="117"/>
      <c r="K41" s="117"/>
      <c r="L41" s="117"/>
      <c r="AC41" s="102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4"/>
      <c r="AY41" s="88"/>
      <c r="AZ41" s="88"/>
      <c r="BA41" s="88"/>
      <c r="BB41" s="88"/>
    </row>
    <row r="42" spans="1:195" x14ac:dyDescent="0.25">
      <c r="D42" s="5"/>
      <c r="F42" s="117" t="s">
        <v>95</v>
      </c>
      <c r="G42" s="117"/>
      <c r="H42" s="117"/>
      <c r="I42" s="117"/>
      <c r="J42" s="117"/>
      <c r="K42" s="3">
        <v>463</v>
      </c>
      <c r="L42" s="22">
        <v>44470</v>
      </c>
      <c r="AC42" s="117" t="s">
        <v>96</v>
      </c>
      <c r="AD42" s="117"/>
      <c r="AE42" s="117"/>
      <c r="AF42" s="117"/>
      <c r="AG42" s="117"/>
      <c r="AH42" s="3">
        <f>35+31</f>
        <v>66</v>
      </c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22">
        <v>44506</v>
      </c>
      <c r="AY42" s="89"/>
      <c r="AZ42" s="89"/>
      <c r="BA42" s="89"/>
      <c r="BB42" s="89"/>
    </row>
    <row r="43" spans="1:195" x14ac:dyDescent="0.25">
      <c r="D43" s="5"/>
      <c r="F43" s="117" t="s">
        <v>97</v>
      </c>
      <c r="G43" s="117"/>
      <c r="H43" s="117"/>
      <c r="I43" s="117"/>
      <c r="J43" s="117"/>
      <c r="K43" s="75">
        <v>150</v>
      </c>
      <c r="L43" s="76">
        <v>44508</v>
      </c>
      <c r="AC43" s="117" t="s">
        <v>98</v>
      </c>
      <c r="AD43" s="117"/>
      <c r="AE43" s="117"/>
      <c r="AF43" s="117"/>
      <c r="AG43" s="117"/>
      <c r="AH43" s="3">
        <v>8</v>
      </c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22">
        <v>44506</v>
      </c>
      <c r="AY43" s="89"/>
      <c r="AZ43" s="89"/>
      <c r="BA43" s="89"/>
      <c r="BB43" s="89"/>
    </row>
    <row r="44" spans="1:195" x14ac:dyDescent="0.25">
      <c r="D44" s="5"/>
      <c r="F44" s="117" t="s">
        <v>99</v>
      </c>
      <c r="G44" s="117"/>
      <c r="H44" s="117"/>
      <c r="I44" s="117"/>
      <c r="J44" s="117"/>
      <c r="K44" s="3">
        <v>30</v>
      </c>
      <c r="L44" s="76">
        <v>44504</v>
      </c>
      <c r="AC44" s="117" t="s">
        <v>100</v>
      </c>
      <c r="AD44" s="117"/>
      <c r="AE44" s="117"/>
      <c r="AF44" s="117"/>
      <c r="AG44" s="117"/>
      <c r="AH44" s="3">
        <v>3</v>
      </c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22">
        <v>44510</v>
      </c>
      <c r="AY44" s="89"/>
      <c r="AZ44" s="89"/>
      <c r="BA44" s="89"/>
      <c r="BB44" s="89"/>
    </row>
    <row r="45" spans="1:195" x14ac:dyDescent="0.25">
      <c r="D45" s="5"/>
      <c r="F45" s="117" t="s">
        <v>101</v>
      </c>
      <c r="G45" s="117"/>
      <c r="H45" s="117"/>
      <c r="I45" s="117"/>
      <c r="J45" s="117"/>
      <c r="K45" s="3">
        <v>200</v>
      </c>
      <c r="L45" s="76">
        <v>44508</v>
      </c>
      <c r="AC45" s="117" t="s">
        <v>102</v>
      </c>
      <c r="AD45" s="117"/>
      <c r="AE45" s="117"/>
      <c r="AF45" s="117"/>
      <c r="AG45" s="117"/>
      <c r="AH45" s="3">
        <v>36</v>
      </c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22">
        <v>44503</v>
      </c>
      <c r="AY45" s="89"/>
      <c r="AZ45" s="89"/>
      <c r="BA45" s="89"/>
      <c r="BB45" s="89"/>
      <c r="BE45" s="25"/>
    </row>
    <row r="46" spans="1:195" x14ac:dyDescent="0.25">
      <c r="D46" s="5"/>
      <c r="F46" s="117" t="s">
        <v>101</v>
      </c>
      <c r="G46" s="117"/>
      <c r="H46" s="117"/>
      <c r="I46" s="117"/>
      <c r="J46" s="117"/>
      <c r="K46" s="3">
        <v>50</v>
      </c>
      <c r="L46" s="76">
        <v>44516</v>
      </c>
      <c r="AC46" s="97" t="s">
        <v>103</v>
      </c>
      <c r="AD46" s="97"/>
      <c r="AE46" s="97"/>
      <c r="AF46" s="97"/>
      <c r="AG46" s="97"/>
      <c r="AH46" s="3">
        <v>30</v>
      </c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22">
        <v>44506</v>
      </c>
      <c r="AY46" s="89"/>
      <c r="AZ46" s="89"/>
      <c r="BA46" s="89"/>
      <c r="BB46" s="89"/>
    </row>
    <row r="47" spans="1:195" x14ac:dyDescent="0.25">
      <c r="D47" s="5"/>
      <c r="F47" s="117" t="s">
        <v>104</v>
      </c>
      <c r="G47" s="117"/>
      <c r="H47" s="117"/>
      <c r="I47" s="117"/>
      <c r="J47" s="117"/>
      <c r="K47" s="21">
        <v>500</v>
      </c>
      <c r="L47" s="76">
        <v>44516</v>
      </c>
      <c r="AC47" s="117" t="s">
        <v>105</v>
      </c>
      <c r="AD47" s="117"/>
      <c r="AE47" s="117"/>
      <c r="AF47" s="117"/>
      <c r="AG47" s="117"/>
      <c r="AH47" s="3">
        <v>50</v>
      </c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22">
        <v>44506</v>
      </c>
      <c r="AY47" s="89"/>
      <c r="AZ47" s="89"/>
      <c r="BA47" s="89"/>
      <c r="BB47" s="89"/>
    </row>
    <row r="48" spans="1:195" x14ac:dyDescent="0.25">
      <c r="D48" s="5"/>
      <c r="F48" s="102" t="s">
        <v>0</v>
      </c>
      <c r="G48" s="103"/>
      <c r="H48" s="103"/>
      <c r="I48" s="103"/>
      <c r="J48" s="104"/>
      <c r="K48" s="75">
        <v>130</v>
      </c>
      <c r="L48" s="76">
        <v>44516</v>
      </c>
      <c r="AC48" s="102"/>
      <c r="AD48" s="103"/>
      <c r="AE48" s="103"/>
      <c r="AF48" s="103"/>
      <c r="AG48" s="104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22"/>
      <c r="AY48" s="89"/>
      <c r="AZ48" s="89"/>
      <c r="BA48" s="89"/>
      <c r="BB48" s="89"/>
    </row>
    <row r="49" spans="1:54" x14ac:dyDescent="0.25">
      <c r="D49" s="5"/>
      <c r="F49" s="117" t="s">
        <v>106</v>
      </c>
      <c r="G49" s="117"/>
      <c r="H49" s="117"/>
      <c r="I49" s="117"/>
      <c r="J49" s="117"/>
      <c r="K49" s="75">
        <f>225+225</f>
        <v>450</v>
      </c>
      <c r="L49" s="76">
        <v>44523</v>
      </c>
      <c r="Q49" s="25"/>
      <c r="AC49" s="117" t="s">
        <v>107</v>
      </c>
      <c r="AD49" s="117"/>
      <c r="AE49" s="117"/>
      <c r="AF49" s="117"/>
      <c r="AG49" s="117"/>
      <c r="AH49" s="3">
        <v>70</v>
      </c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22">
        <v>44513</v>
      </c>
      <c r="AY49" s="89"/>
      <c r="AZ49" s="89"/>
      <c r="BA49" s="89"/>
      <c r="BB49" s="89"/>
    </row>
    <row r="50" spans="1:54" x14ac:dyDescent="0.25">
      <c r="D50" s="5"/>
      <c r="F50" s="117" t="s">
        <v>108</v>
      </c>
      <c r="G50" s="117"/>
      <c r="H50" s="117"/>
      <c r="I50" s="117"/>
      <c r="J50" s="117"/>
      <c r="K50" s="77">
        <f>7.5+15+82.5+37.5</f>
        <v>142.5</v>
      </c>
      <c r="L50" s="76">
        <v>44518</v>
      </c>
      <c r="AC50" s="117" t="s">
        <v>109</v>
      </c>
      <c r="AD50" s="117"/>
      <c r="AE50" s="117"/>
      <c r="AF50" s="117"/>
      <c r="AG50" s="117"/>
      <c r="AH50" s="3">
        <v>30</v>
      </c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22">
        <v>44512</v>
      </c>
      <c r="AY50" s="89"/>
      <c r="AZ50" s="89"/>
      <c r="BA50" s="89"/>
      <c r="BB50" s="89"/>
    </row>
    <row r="51" spans="1:54" x14ac:dyDescent="0.25">
      <c r="A51" s="32"/>
      <c r="B51" s="32"/>
      <c r="C51" s="78"/>
      <c r="D51" s="79"/>
      <c r="F51" s="117" t="s">
        <v>110</v>
      </c>
      <c r="G51" s="117"/>
      <c r="H51" s="117"/>
      <c r="I51" s="117"/>
      <c r="J51" s="117"/>
      <c r="K51" s="80">
        <v>300</v>
      </c>
      <c r="L51" s="76">
        <v>44518</v>
      </c>
      <c r="AC51" s="102" t="s">
        <v>111</v>
      </c>
      <c r="AD51" s="103"/>
      <c r="AE51" s="103"/>
      <c r="AF51" s="103"/>
      <c r="AG51" s="104"/>
      <c r="AH51" s="3">
        <v>20</v>
      </c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1">
        <v>44519</v>
      </c>
      <c r="AY51" s="89"/>
      <c r="AZ51" s="89"/>
      <c r="BA51" s="89"/>
      <c r="BB51" s="89"/>
    </row>
    <row r="52" spans="1:54" x14ac:dyDescent="0.25">
      <c r="D52" s="5"/>
      <c r="F52" s="117" t="s">
        <v>99</v>
      </c>
      <c r="G52" s="117"/>
      <c r="H52" s="117"/>
      <c r="I52" s="117"/>
      <c r="J52" s="117"/>
      <c r="K52" s="75">
        <v>30</v>
      </c>
      <c r="L52" s="76">
        <v>44526</v>
      </c>
      <c r="AC52" s="117" t="s">
        <v>112</v>
      </c>
      <c r="AD52" s="117"/>
      <c r="AE52" s="117"/>
      <c r="AF52" s="117"/>
      <c r="AG52" s="117"/>
      <c r="AH52" s="3">
        <v>800</v>
      </c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22">
        <v>44516</v>
      </c>
      <c r="AY52" s="89"/>
      <c r="AZ52" s="89"/>
      <c r="BA52" s="89"/>
      <c r="BB52" s="89"/>
    </row>
    <row r="53" spans="1:54" x14ac:dyDescent="0.25">
      <c r="D53" s="5"/>
      <c r="F53" s="102" t="s">
        <v>1</v>
      </c>
      <c r="G53" s="103"/>
      <c r="H53" s="103"/>
      <c r="I53" s="103"/>
      <c r="J53" s="104"/>
      <c r="K53" s="75">
        <v>550</v>
      </c>
      <c r="L53" s="22">
        <v>44534</v>
      </c>
      <c r="AC53" s="102" t="s">
        <v>113</v>
      </c>
      <c r="AD53" s="103"/>
      <c r="AE53" s="103"/>
      <c r="AF53" s="103"/>
      <c r="AG53" s="104"/>
      <c r="AH53" s="3">
        <v>500</v>
      </c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22">
        <v>44522</v>
      </c>
      <c r="AY53" s="89"/>
      <c r="AZ53" s="89"/>
      <c r="BA53" s="89"/>
      <c r="BB53" s="89"/>
    </row>
    <row r="54" spans="1:54" x14ac:dyDescent="0.25">
      <c r="D54" s="5"/>
      <c r="F54" s="102" t="s">
        <v>101</v>
      </c>
      <c r="G54" s="103"/>
      <c r="H54" s="103"/>
      <c r="I54" s="103"/>
      <c r="J54" s="104"/>
      <c r="K54" s="3">
        <v>300</v>
      </c>
      <c r="L54" s="22">
        <v>44540</v>
      </c>
      <c r="AC54" s="102" t="s">
        <v>114</v>
      </c>
      <c r="AD54" s="103"/>
      <c r="AE54" s="103"/>
      <c r="AF54" s="103"/>
      <c r="AG54" s="104"/>
      <c r="AH54" s="3">
        <v>10</v>
      </c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22">
        <v>44527</v>
      </c>
      <c r="AY54" s="89"/>
      <c r="AZ54" s="89"/>
      <c r="BA54" s="89"/>
      <c r="BB54" s="89"/>
    </row>
    <row r="55" spans="1:54" x14ac:dyDescent="0.25">
      <c r="D55" s="5"/>
      <c r="F55" s="102"/>
      <c r="G55" s="103"/>
      <c r="H55" s="103"/>
      <c r="I55" s="103"/>
      <c r="J55" s="104"/>
      <c r="K55" s="3"/>
      <c r="L55" s="22"/>
      <c r="AC55" s="102" t="s">
        <v>115</v>
      </c>
      <c r="AD55" s="103"/>
      <c r="AE55" s="103"/>
      <c r="AF55" s="103"/>
      <c r="AG55" s="104"/>
      <c r="AH55" s="3">
        <v>120</v>
      </c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22">
        <v>44523</v>
      </c>
      <c r="AY55" s="89"/>
      <c r="AZ55" s="89"/>
      <c r="BA55" s="89"/>
      <c r="BB55" s="89"/>
    </row>
    <row r="56" spans="1:54" x14ac:dyDescent="0.25">
      <c r="D56" s="5"/>
      <c r="F56" s="11"/>
      <c r="G56" s="12"/>
      <c r="H56" s="12"/>
      <c r="I56" s="12"/>
      <c r="J56" s="13"/>
      <c r="K56" s="3"/>
      <c r="L56" s="22"/>
      <c r="AC56" s="102" t="s">
        <v>116</v>
      </c>
      <c r="AD56" s="103"/>
      <c r="AE56" s="103"/>
      <c r="AF56" s="103"/>
      <c r="AG56" s="104"/>
      <c r="AH56" s="3">
        <v>700</v>
      </c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22">
        <v>44527</v>
      </c>
      <c r="AY56" s="89"/>
      <c r="AZ56" s="89"/>
      <c r="BA56" s="89"/>
      <c r="BB56" s="89"/>
    </row>
    <row r="57" spans="1:54" x14ac:dyDescent="0.25">
      <c r="D57" s="5"/>
      <c r="F57" s="11"/>
      <c r="G57" s="12"/>
      <c r="H57" s="12"/>
      <c r="I57" s="12"/>
      <c r="J57" s="13"/>
      <c r="K57" s="3"/>
      <c r="L57" s="22"/>
      <c r="AC57" s="102"/>
      <c r="AD57" s="103"/>
      <c r="AE57" s="103"/>
      <c r="AF57" s="103"/>
      <c r="AG57" s="104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22"/>
      <c r="AY57" s="89"/>
      <c r="AZ57" s="89"/>
      <c r="BA57" s="89"/>
      <c r="BB57" s="89"/>
    </row>
    <row r="58" spans="1:54" x14ac:dyDescent="0.25">
      <c r="D58" s="5"/>
      <c r="F58" s="11"/>
      <c r="G58" s="12"/>
      <c r="H58" s="12"/>
      <c r="I58" s="12"/>
      <c r="J58" s="13"/>
      <c r="K58" s="3"/>
      <c r="L58" s="22"/>
      <c r="AC58" s="102" t="s">
        <v>116</v>
      </c>
      <c r="AD58" s="103"/>
      <c r="AE58" s="103"/>
      <c r="AF58" s="103"/>
      <c r="AG58" s="104"/>
      <c r="AH58" s="3">
        <v>500</v>
      </c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22">
        <v>44534</v>
      </c>
      <c r="AY58" s="89"/>
      <c r="AZ58" s="89"/>
      <c r="BA58" s="89"/>
      <c r="BB58" s="89"/>
    </row>
    <row r="59" spans="1:54" x14ac:dyDescent="0.25">
      <c r="D59" s="5"/>
      <c r="F59" s="11"/>
      <c r="G59" s="12"/>
      <c r="H59" s="12"/>
      <c r="I59" s="12"/>
      <c r="J59" s="13"/>
      <c r="K59" s="3"/>
      <c r="L59" s="22"/>
      <c r="AC59" s="102" t="s">
        <v>117</v>
      </c>
      <c r="AD59" s="103"/>
      <c r="AE59" s="103"/>
      <c r="AF59" s="103"/>
      <c r="AG59" s="104"/>
      <c r="AH59" s="3">
        <v>10</v>
      </c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22">
        <v>44531</v>
      </c>
      <c r="AY59" s="89"/>
      <c r="AZ59" s="89"/>
      <c r="BA59" s="89"/>
      <c r="BB59" s="89"/>
    </row>
    <row r="60" spans="1:54" x14ac:dyDescent="0.25">
      <c r="D60" s="5"/>
      <c r="F60" s="11"/>
      <c r="G60" s="12"/>
      <c r="H60" s="12"/>
      <c r="I60" s="12"/>
      <c r="J60" s="13"/>
      <c r="K60" s="3"/>
      <c r="L60" s="22"/>
      <c r="AC60" s="102" t="s">
        <v>118</v>
      </c>
      <c r="AD60" s="103"/>
      <c r="AE60" s="103"/>
      <c r="AF60" s="103"/>
      <c r="AG60" s="104"/>
      <c r="AH60" s="3">
        <v>300</v>
      </c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22">
        <v>44540</v>
      </c>
      <c r="AY60" s="89"/>
      <c r="AZ60" s="89"/>
      <c r="BA60" s="89"/>
      <c r="BB60" s="89"/>
    </row>
    <row r="61" spans="1:54" x14ac:dyDescent="0.25">
      <c r="F61" s="109" t="s">
        <v>69</v>
      </c>
      <c r="G61" s="109"/>
      <c r="H61" s="109"/>
      <c r="I61" s="109"/>
      <c r="J61" s="109"/>
      <c r="K61" s="109">
        <f>+SUM(K42:K54)</f>
        <v>3295.5</v>
      </c>
      <c r="L61" s="109"/>
      <c r="AC61" s="113" t="s">
        <v>69</v>
      </c>
      <c r="AD61" s="113"/>
      <c r="AE61" s="113"/>
      <c r="AF61" s="113"/>
      <c r="AG61" s="113"/>
      <c r="AH61" s="109">
        <f>+SUM(AH42:AH52)</f>
        <v>1113</v>
      </c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90"/>
      <c r="AZ61" s="90"/>
      <c r="BA61" s="90"/>
      <c r="BB61" s="90"/>
    </row>
    <row r="62" spans="1:54" x14ac:dyDescent="0.25">
      <c r="F62" s="26"/>
    </row>
    <row r="64" spans="1:54" x14ac:dyDescent="0.25">
      <c r="E64" s="110" t="s">
        <v>119</v>
      </c>
      <c r="F64" s="111"/>
      <c r="G64" s="111"/>
      <c r="H64" s="111"/>
      <c r="I64" s="111"/>
      <c r="J64" s="111"/>
      <c r="K64" s="111"/>
      <c r="L64" s="111"/>
      <c r="M64" s="111"/>
      <c r="N64" s="112"/>
      <c r="P64" s="113">
        <f>+K61</f>
        <v>3295.5</v>
      </c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  <c r="AY64" s="91"/>
      <c r="AZ64" s="91"/>
      <c r="BA64" s="91"/>
      <c r="BB64" s="91"/>
    </row>
    <row r="65" spans="5:57" x14ac:dyDescent="0.25">
      <c r="E65" s="102" t="s">
        <v>120</v>
      </c>
      <c r="F65" s="103"/>
      <c r="G65" s="103"/>
      <c r="H65" s="103"/>
      <c r="I65" s="103"/>
      <c r="J65" s="103"/>
      <c r="K65" s="103"/>
      <c r="L65" s="103"/>
      <c r="M65" s="103"/>
      <c r="N65" s="104"/>
      <c r="P65" s="105">
        <f>+SUM(AH42:AH51)+AH55+AH54+AH57+AH59</f>
        <v>453</v>
      </c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7"/>
      <c r="AY65" s="92"/>
      <c r="AZ65" s="92"/>
      <c r="BA65" s="92"/>
      <c r="BB65" s="92"/>
    </row>
    <row r="66" spans="5:57" x14ac:dyDescent="0.25">
      <c r="E66" s="114" t="s">
        <v>121</v>
      </c>
      <c r="F66" s="115"/>
      <c r="G66" s="115"/>
      <c r="H66" s="115"/>
      <c r="I66" s="115"/>
      <c r="J66" s="115"/>
      <c r="K66" s="115"/>
      <c r="L66" s="115"/>
      <c r="M66" s="115"/>
      <c r="N66" s="116"/>
      <c r="P66" s="105">
        <f>+AH52+AH53+AH56+AH58+AH60</f>
        <v>2800</v>
      </c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7"/>
      <c r="AY66" s="92"/>
      <c r="AZ66" s="92"/>
      <c r="BA66" s="92"/>
      <c r="BB66" s="92"/>
    </row>
    <row r="67" spans="5:57" x14ac:dyDescent="0.25"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</row>
    <row r="68" spans="5:57" x14ac:dyDescent="0.25">
      <c r="E68" s="102" t="s">
        <v>122</v>
      </c>
      <c r="F68" s="103"/>
      <c r="G68" s="103"/>
      <c r="H68" s="103"/>
      <c r="I68" s="103"/>
      <c r="J68" s="103"/>
      <c r="K68" s="103"/>
      <c r="L68" s="103"/>
      <c r="M68" s="103"/>
      <c r="N68" s="104"/>
      <c r="P68" s="105">
        <v>0</v>
      </c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7"/>
      <c r="AY68" s="92"/>
      <c r="AZ68" s="92"/>
      <c r="BA68" s="92"/>
      <c r="BB68" s="92"/>
      <c r="BE68" s="25"/>
    </row>
    <row r="69" spans="5:57" x14ac:dyDescent="0.25">
      <c r="E69" s="102" t="s">
        <v>123</v>
      </c>
      <c r="F69" s="103"/>
      <c r="G69" s="103"/>
      <c r="H69" s="103"/>
      <c r="I69" s="103"/>
      <c r="J69" s="103"/>
      <c r="K69" s="103"/>
      <c r="L69" s="103"/>
      <c r="M69" s="103"/>
      <c r="N69" s="104"/>
      <c r="P69" s="108">
        <f>+P64-P65-P66</f>
        <v>42.5</v>
      </c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  <c r="AK69" s="108"/>
      <c r="AL69" s="108"/>
      <c r="AM69" s="108"/>
      <c r="AN69" s="108"/>
      <c r="AO69" s="108"/>
      <c r="AP69" s="108"/>
      <c r="AQ69" s="108"/>
      <c r="AR69" s="108"/>
      <c r="AS69" s="108"/>
      <c r="AT69" s="108"/>
      <c r="AU69" s="108"/>
      <c r="AV69" s="108"/>
      <c r="AW69" s="108"/>
      <c r="AX69" s="108"/>
      <c r="AY69" s="92"/>
      <c r="AZ69" s="92"/>
      <c r="BA69" s="92"/>
      <c r="BB69" s="92"/>
    </row>
  </sheetData>
  <mergeCells count="91">
    <mergeCell ref="A1:BG1"/>
    <mergeCell ref="A2:D2"/>
    <mergeCell ref="BC2:BF2"/>
    <mergeCell ref="A3:A6"/>
    <mergeCell ref="B3:C3"/>
    <mergeCell ref="BC3:BC6"/>
    <mergeCell ref="BD3:BE3"/>
    <mergeCell ref="B4:C4"/>
    <mergeCell ref="BD4:BE4"/>
    <mergeCell ref="B5:C5"/>
    <mergeCell ref="B13:C13"/>
    <mergeCell ref="BD13:BE13"/>
    <mergeCell ref="BD5:BE5"/>
    <mergeCell ref="B6:C6"/>
    <mergeCell ref="BD6:BE6"/>
    <mergeCell ref="A7:C7"/>
    <mergeCell ref="BC7:BE7"/>
    <mergeCell ref="A8:A13"/>
    <mergeCell ref="B8:C8"/>
    <mergeCell ref="BC8:BC13"/>
    <mergeCell ref="BD8:BE8"/>
    <mergeCell ref="B9:C9"/>
    <mergeCell ref="BD9:BE9"/>
    <mergeCell ref="B10:C10"/>
    <mergeCell ref="BD10:BE10"/>
    <mergeCell ref="BD11:BE11"/>
    <mergeCell ref="BD12:BE12"/>
    <mergeCell ref="F41:L41"/>
    <mergeCell ref="AC41:AX41"/>
    <mergeCell ref="A18:C18"/>
    <mergeCell ref="BC18:BE18"/>
    <mergeCell ref="A20:C20"/>
    <mergeCell ref="BC20:BE20"/>
    <mergeCell ref="A22:C23"/>
    <mergeCell ref="D22:D23"/>
    <mergeCell ref="BC22:BE23"/>
    <mergeCell ref="BF22:BF23"/>
    <mergeCell ref="A25:BG25"/>
    <mergeCell ref="A37:BG37"/>
    <mergeCell ref="F40:L40"/>
    <mergeCell ref="AC40:AX40"/>
    <mergeCell ref="F42:J42"/>
    <mergeCell ref="AC42:AG42"/>
    <mergeCell ref="F43:J43"/>
    <mergeCell ref="AC43:AG43"/>
    <mergeCell ref="F44:J44"/>
    <mergeCell ref="AC44:AG44"/>
    <mergeCell ref="F45:J45"/>
    <mergeCell ref="AC45:AG45"/>
    <mergeCell ref="F46:J46"/>
    <mergeCell ref="AC46:AG46"/>
    <mergeCell ref="F47:J47"/>
    <mergeCell ref="AC47:AG47"/>
    <mergeCell ref="F52:J52"/>
    <mergeCell ref="AC52:AG52"/>
    <mergeCell ref="F53:J53"/>
    <mergeCell ref="AC53:AG53"/>
    <mergeCell ref="F48:J48"/>
    <mergeCell ref="AC48:AG48"/>
    <mergeCell ref="F49:J49"/>
    <mergeCell ref="AC49:AG49"/>
    <mergeCell ref="F50:J50"/>
    <mergeCell ref="AC50:AG50"/>
    <mergeCell ref="E69:N69"/>
    <mergeCell ref="P69:AX69"/>
    <mergeCell ref="AH61:AX61"/>
    <mergeCell ref="E64:N64"/>
    <mergeCell ref="P64:AX64"/>
    <mergeCell ref="E65:N65"/>
    <mergeCell ref="P65:AX65"/>
    <mergeCell ref="E66:N66"/>
    <mergeCell ref="P66:AX66"/>
    <mergeCell ref="F61:J61"/>
    <mergeCell ref="K61:L61"/>
    <mergeCell ref="AC61:AG61"/>
    <mergeCell ref="BD14:BE14"/>
    <mergeCell ref="BD15:BE15"/>
    <mergeCell ref="BD16:BE16"/>
    <mergeCell ref="E68:N68"/>
    <mergeCell ref="P68:AX68"/>
    <mergeCell ref="AC58:AG58"/>
    <mergeCell ref="AC59:AG59"/>
    <mergeCell ref="AC60:AG60"/>
    <mergeCell ref="F54:J54"/>
    <mergeCell ref="AC54:AG54"/>
    <mergeCell ref="F55:J55"/>
    <mergeCell ref="AC55:AG55"/>
    <mergeCell ref="AC56:AG56"/>
    <mergeCell ref="AC57:AG57"/>
    <mergeCell ref="F51:J51"/>
    <mergeCell ref="AC51:AG5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14.7109375" customWidth="1"/>
    <col min="2" max="2" width="17.42578125" customWidth="1"/>
    <col min="3" max="3" width="23.140625" customWidth="1"/>
    <col min="4" max="4" width="21.28515625" customWidth="1"/>
    <col min="8" max="8" width="14.140625" customWidth="1"/>
  </cols>
  <sheetData>
    <row r="1" spans="1:10" x14ac:dyDescent="0.25">
      <c r="A1" s="156" t="s">
        <v>16</v>
      </c>
      <c r="B1" s="156"/>
      <c r="C1" s="156"/>
      <c r="D1" s="156"/>
      <c r="E1" s="156"/>
      <c r="F1" s="156"/>
      <c r="G1" s="156"/>
      <c r="H1" s="156"/>
      <c r="I1" s="156"/>
      <c r="J1" s="156"/>
    </row>
    <row r="2" spans="1:10" x14ac:dyDescent="0.25">
      <c r="A2" s="156"/>
      <c r="B2" s="156"/>
      <c r="C2" s="156"/>
      <c r="D2" s="156"/>
      <c r="E2" s="156"/>
      <c r="F2" s="156"/>
      <c r="G2" s="156"/>
      <c r="H2" s="156"/>
      <c r="I2" s="156"/>
      <c r="J2" s="156"/>
    </row>
    <row r="4" spans="1:10" ht="27.75" customHeight="1" x14ac:dyDescent="0.25">
      <c r="A4" s="16" t="s">
        <v>15</v>
      </c>
      <c r="B4" s="14" t="s">
        <v>2</v>
      </c>
      <c r="C4" s="14" t="s">
        <v>3</v>
      </c>
      <c r="D4" s="14" t="s">
        <v>4</v>
      </c>
      <c r="E4" s="157" t="s">
        <v>22</v>
      </c>
      <c r="F4" s="158"/>
      <c r="G4" s="158"/>
      <c r="H4" s="159"/>
    </row>
    <row r="5" spans="1:10" x14ac:dyDescent="0.25">
      <c r="A5" s="16" t="s">
        <v>16</v>
      </c>
      <c r="B5" s="16" t="s">
        <v>6</v>
      </c>
      <c r="C5" s="16">
        <v>2000</v>
      </c>
      <c r="D5" s="17">
        <v>44274</v>
      </c>
      <c r="E5" s="19" t="s">
        <v>3</v>
      </c>
      <c r="F5" s="20">
        <v>2000</v>
      </c>
      <c r="G5" s="102"/>
      <c r="H5" s="104"/>
    </row>
    <row r="6" spans="1:10" x14ac:dyDescent="0.25">
      <c r="A6" s="16" t="s">
        <v>16</v>
      </c>
      <c r="B6" s="16" t="s">
        <v>7</v>
      </c>
      <c r="C6" s="16">
        <v>1500</v>
      </c>
      <c r="D6" s="18">
        <v>44363</v>
      </c>
      <c r="E6" s="6" t="s">
        <v>19</v>
      </c>
      <c r="F6" s="8">
        <v>450</v>
      </c>
      <c r="G6" s="7" t="s">
        <v>20</v>
      </c>
      <c r="H6" s="8">
        <v>1050</v>
      </c>
    </row>
    <row r="7" spans="1:10" x14ac:dyDescent="0.25">
      <c r="A7" s="16" t="s">
        <v>16</v>
      </c>
      <c r="B7" s="16" t="s">
        <v>8</v>
      </c>
      <c r="C7" s="16">
        <v>1500</v>
      </c>
      <c r="D7" s="17">
        <v>44431</v>
      </c>
      <c r="E7" s="6" t="s">
        <v>3</v>
      </c>
      <c r="F7" s="8">
        <v>1400</v>
      </c>
      <c r="G7" s="7" t="s">
        <v>21</v>
      </c>
      <c r="H7" s="9">
        <v>100</v>
      </c>
    </row>
    <row r="8" spans="1:10" x14ac:dyDescent="0.25">
      <c r="A8" s="16" t="s">
        <v>16</v>
      </c>
      <c r="B8" s="16" t="s">
        <v>9</v>
      </c>
      <c r="C8" s="16">
        <v>1300</v>
      </c>
      <c r="D8" s="17">
        <v>44440</v>
      </c>
      <c r="E8" s="10" t="s">
        <v>19</v>
      </c>
      <c r="F8" s="8">
        <v>500</v>
      </c>
      <c r="G8" s="7" t="s">
        <v>20</v>
      </c>
      <c r="H8" s="9">
        <v>800</v>
      </c>
    </row>
    <row r="9" spans="1:10" x14ac:dyDescent="0.25">
      <c r="A9" s="16" t="s">
        <v>16</v>
      </c>
      <c r="B9" s="16" t="s">
        <v>10</v>
      </c>
      <c r="C9" s="16">
        <v>1000</v>
      </c>
      <c r="D9" s="17">
        <v>44491</v>
      </c>
      <c r="E9" s="10" t="s">
        <v>3</v>
      </c>
      <c r="F9" s="8">
        <v>1000</v>
      </c>
      <c r="G9" s="7"/>
      <c r="H9" s="8"/>
    </row>
    <row r="10" spans="1:10" x14ac:dyDescent="0.25">
      <c r="A10" s="16" t="s">
        <v>16</v>
      </c>
      <c r="B10" s="16" t="s">
        <v>11</v>
      </c>
      <c r="C10" s="16">
        <v>800</v>
      </c>
      <c r="D10" s="17">
        <v>44516</v>
      </c>
      <c r="E10" s="10" t="s">
        <v>19</v>
      </c>
      <c r="F10" s="8">
        <v>800</v>
      </c>
      <c r="G10" s="7"/>
      <c r="H10" s="8"/>
    </row>
    <row r="11" spans="1:10" x14ac:dyDescent="0.25">
      <c r="A11" s="16" t="s">
        <v>16</v>
      </c>
      <c r="B11" s="16" t="s">
        <v>12</v>
      </c>
      <c r="C11" s="16">
        <v>1000</v>
      </c>
      <c r="D11" s="17">
        <v>44527</v>
      </c>
      <c r="E11" s="10" t="s">
        <v>19</v>
      </c>
      <c r="F11" s="8">
        <v>1000</v>
      </c>
      <c r="G11" s="7"/>
      <c r="H11" s="8"/>
    </row>
    <row r="12" spans="1:10" x14ac:dyDescent="0.25">
      <c r="A12" s="16" t="s">
        <v>16</v>
      </c>
      <c r="B12" s="16" t="s">
        <v>13</v>
      </c>
      <c r="C12" s="16">
        <v>500</v>
      </c>
      <c r="D12" s="17">
        <v>44534</v>
      </c>
      <c r="E12" s="10" t="s">
        <v>19</v>
      </c>
      <c r="F12" s="8">
        <v>500</v>
      </c>
      <c r="G12" s="7"/>
      <c r="H12" s="8"/>
    </row>
    <row r="14" spans="1:10" x14ac:dyDescent="0.25">
      <c r="B14" s="30" t="s">
        <v>5</v>
      </c>
      <c r="C14" s="31">
        <v>0.1</v>
      </c>
    </row>
    <row r="15" spans="1:10" x14ac:dyDescent="0.25">
      <c r="B15" s="3" t="s">
        <v>14</v>
      </c>
      <c r="C15" s="3">
        <f>+SUM(C5:C12)</f>
        <v>9600</v>
      </c>
    </row>
    <row r="18" spans="1:10" x14ac:dyDescent="0.25">
      <c r="A18" s="3"/>
      <c r="B18" s="3" t="s">
        <v>3</v>
      </c>
      <c r="C18" s="3" t="s">
        <v>5</v>
      </c>
      <c r="D18" s="3" t="s">
        <v>23</v>
      </c>
      <c r="E18" s="3" t="s">
        <v>25</v>
      </c>
      <c r="F18" s="3" t="s">
        <v>24</v>
      </c>
      <c r="G18" s="3" t="s">
        <v>25</v>
      </c>
      <c r="H18" s="21" t="s">
        <v>26</v>
      </c>
      <c r="I18" s="3" t="s">
        <v>25</v>
      </c>
      <c r="J18" s="3" t="s">
        <v>25</v>
      </c>
    </row>
    <row r="19" spans="1:10" x14ac:dyDescent="0.25">
      <c r="A19" s="3" t="s">
        <v>41</v>
      </c>
      <c r="B19" s="3">
        <f>+C15</f>
        <v>9600</v>
      </c>
      <c r="C19" s="3">
        <f>+C15*C14</f>
        <v>960</v>
      </c>
      <c r="D19" s="3">
        <v>0</v>
      </c>
      <c r="E19" s="22" t="s">
        <v>35</v>
      </c>
      <c r="F19" s="3"/>
      <c r="G19" s="3"/>
      <c r="H19" s="3"/>
      <c r="I19" s="3"/>
      <c r="J19" s="3"/>
    </row>
    <row r="21" spans="1:10" x14ac:dyDescent="0.25">
      <c r="A21" s="100" t="s">
        <v>37</v>
      </c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x14ac:dyDescent="0.25">
      <c r="A22" s="100"/>
      <c r="B22" s="100"/>
      <c r="C22" s="100"/>
      <c r="D22" s="100"/>
      <c r="E22" s="100"/>
      <c r="F22" s="100"/>
      <c r="G22" s="100"/>
      <c r="H22" s="100"/>
      <c r="I22" s="100"/>
      <c r="J22" s="100"/>
    </row>
    <row r="25" spans="1:10" x14ac:dyDescent="0.25">
      <c r="A25" s="16" t="s">
        <v>15</v>
      </c>
      <c r="B25" s="14" t="s">
        <v>2</v>
      </c>
      <c r="C25" s="14" t="s">
        <v>3</v>
      </c>
      <c r="D25" s="14" t="s">
        <v>4</v>
      </c>
      <c r="E25" s="157" t="s">
        <v>22</v>
      </c>
      <c r="F25" s="158"/>
      <c r="G25" s="158"/>
      <c r="H25" s="159"/>
    </row>
    <row r="26" spans="1:10" x14ac:dyDescent="0.25">
      <c r="A26" s="16" t="s">
        <v>17</v>
      </c>
      <c r="B26" s="16" t="s">
        <v>6</v>
      </c>
      <c r="C26" s="16">
        <v>2000</v>
      </c>
      <c r="D26" s="17">
        <v>44274</v>
      </c>
      <c r="E26" s="19" t="s">
        <v>3</v>
      </c>
      <c r="F26" s="20">
        <v>2000</v>
      </c>
      <c r="G26" s="102"/>
      <c r="H26" s="104"/>
    </row>
    <row r="27" spans="1:10" x14ac:dyDescent="0.25">
      <c r="A27" s="16" t="s">
        <v>17</v>
      </c>
      <c r="B27" s="16" t="s">
        <v>7</v>
      </c>
      <c r="C27" s="16">
        <v>1500</v>
      </c>
      <c r="D27" s="18">
        <v>44363</v>
      </c>
      <c r="E27" s="6" t="s">
        <v>19</v>
      </c>
      <c r="F27" s="8">
        <v>450</v>
      </c>
      <c r="G27" s="7" t="s">
        <v>20</v>
      </c>
      <c r="H27" s="8">
        <v>1050</v>
      </c>
    </row>
    <row r="28" spans="1:10" x14ac:dyDescent="0.25">
      <c r="A28" s="16" t="s">
        <v>17</v>
      </c>
      <c r="B28" s="16" t="s">
        <v>8</v>
      </c>
      <c r="C28" s="16">
        <v>1500</v>
      </c>
      <c r="D28" s="17">
        <v>44431</v>
      </c>
      <c r="E28" s="6" t="s">
        <v>3</v>
      </c>
      <c r="F28" s="8">
        <v>1400</v>
      </c>
      <c r="G28" s="7" t="s">
        <v>21</v>
      </c>
      <c r="H28" s="9">
        <v>100</v>
      </c>
    </row>
    <row r="29" spans="1:10" x14ac:dyDescent="0.25">
      <c r="A29" s="16" t="s">
        <v>17</v>
      </c>
      <c r="B29" s="16" t="s">
        <v>9</v>
      </c>
      <c r="C29" s="16">
        <v>1300</v>
      </c>
      <c r="D29" s="17">
        <v>44440</v>
      </c>
      <c r="E29" s="10" t="s">
        <v>19</v>
      </c>
      <c r="F29" s="8">
        <v>500</v>
      </c>
      <c r="G29" s="7" t="s">
        <v>20</v>
      </c>
      <c r="H29" s="9">
        <v>800</v>
      </c>
    </row>
    <row r="30" spans="1:10" x14ac:dyDescent="0.25">
      <c r="A30" s="16" t="s">
        <v>17</v>
      </c>
      <c r="B30" s="16" t="s">
        <v>10</v>
      </c>
      <c r="C30" s="16">
        <v>1000</v>
      </c>
      <c r="D30" s="17">
        <v>44491</v>
      </c>
      <c r="E30" s="10" t="s">
        <v>3</v>
      </c>
      <c r="F30" s="8">
        <v>1000</v>
      </c>
      <c r="G30" s="7"/>
      <c r="H30" s="8"/>
    </row>
    <row r="31" spans="1:10" x14ac:dyDescent="0.25">
      <c r="A31" s="16" t="s">
        <v>17</v>
      </c>
      <c r="B31" s="16" t="s">
        <v>11</v>
      </c>
      <c r="C31" s="16">
        <v>800</v>
      </c>
      <c r="D31" s="17">
        <v>44516</v>
      </c>
      <c r="E31" s="10" t="s">
        <v>19</v>
      </c>
      <c r="F31" s="8">
        <v>800</v>
      </c>
      <c r="G31" s="7"/>
      <c r="H31" s="8"/>
    </row>
    <row r="32" spans="1:10" x14ac:dyDescent="0.25">
      <c r="A32" s="16" t="s">
        <v>17</v>
      </c>
      <c r="B32" s="16" t="s">
        <v>12</v>
      </c>
      <c r="C32" s="16">
        <v>1000</v>
      </c>
      <c r="D32" s="17">
        <v>44527</v>
      </c>
      <c r="E32" s="10" t="s">
        <v>19</v>
      </c>
      <c r="F32" s="8">
        <v>1000</v>
      </c>
      <c r="G32" s="7"/>
      <c r="H32" s="8"/>
    </row>
    <row r="33" spans="1:10" x14ac:dyDescent="0.25">
      <c r="A33" s="16" t="s">
        <v>17</v>
      </c>
      <c r="B33" s="16" t="s">
        <v>13</v>
      </c>
      <c r="C33" s="16">
        <v>500</v>
      </c>
      <c r="D33" s="17">
        <v>44534</v>
      </c>
      <c r="E33" s="10" t="s">
        <v>19</v>
      </c>
      <c r="F33" s="8">
        <v>500</v>
      </c>
      <c r="G33" s="7"/>
      <c r="H33" s="8"/>
    </row>
    <row r="35" spans="1:10" x14ac:dyDescent="0.25">
      <c r="B35" s="23" t="s">
        <v>5</v>
      </c>
      <c r="C35" s="24">
        <v>0.1</v>
      </c>
    </row>
    <row r="36" spans="1:10" x14ac:dyDescent="0.25">
      <c r="B36" s="3" t="s">
        <v>14</v>
      </c>
      <c r="C36" s="3">
        <f>+SUM(C26:C33)</f>
        <v>9600</v>
      </c>
    </row>
    <row r="39" spans="1:10" x14ac:dyDescent="0.25">
      <c r="A39" s="3"/>
      <c r="B39" s="3" t="s">
        <v>3</v>
      </c>
      <c r="C39" s="3" t="s">
        <v>5</v>
      </c>
      <c r="D39" s="3" t="s">
        <v>23</v>
      </c>
      <c r="E39" s="3" t="s">
        <v>25</v>
      </c>
      <c r="F39" s="3" t="s">
        <v>24</v>
      </c>
      <c r="G39" s="3" t="s">
        <v>25</v>
      </c>
      <c r="H39" s="21" t="s">
        <v>26</v>
      </c>
      <c r="I39" s="3" t="s">
        <v>25</v>
      </c>
      <c r="J39" s="3" t="s">
        <v>25</v>
      </c>
    </row>
    <row r="40" spans="1:10" x14ac:dyDescent="0.25">
      <c r="A40" s="3" t="s">
        <v>42</v>
      </c>
      <c r="B40" s="3">
        <f>+C36</f>
        <v>9600</v>
      </c>
      <c r="C40" s="3">
        <f>+C36*C35</f>
        <v>960</v>
      </c>
      <c r="D40" s="3">
        <v>0</v>
      </c>
      <c r="E40" s="22" t="s">
        <v>35</v>
      </c>
      <c r="F40" s="3"/>
      <c r="G40" s="3"/>
      <c r="H40" s="3"/>
      <c r="I40" s="3"/>
      <c r="J40" s="3"/>
    </row>
  </sheetData>
  <mergeCells count="6">
    <mergeCell ref="G26:H26"/>
    <mergeCell ref="A1:J2"/>
    <mergeCell ref="A21:J22"/>
    <mergeCell ref="E4:H4"/>
    <mergeCell ref="G5:H5"/>
    <mergeCell ref="E25:H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4" workbookViewId="0">
      <selection activeCell="C16" sqref="C16"/>
    </sheetView>
  </sheetViews>
  <sheetFormatPr baseColWidth="10" defaultRowHeight="15" x14ac:dyDescent="0.25"/>
  <cols>
    <col min="1" max="1" width="14.140625" customWidth="1"/>
    <col min="2" max="2" width="17.140625" customWidth="1"/>
    <col min="3" max="3" width="18.42578125" customWidth="1"/>
    <col min="4" max="4" width="15.5703125" customWidth="1"/>
    <col min="5" max="5" width="10" customWidth="1"/>
    <col min="6" max="6" width="9.7109375" customWidth="1"/>
    <col min="7" max="7" width="10.5703125" customWidth="1"/>
    <col min="8" max="8" width="14.28515625" customWidth="1"/>
  </cols>
  <sheetData>
    <row r="1" spans="1:10" x14ac:dyDescent="0.25">
      <c r="A1" s="100" t="s">
        <v>16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</row>
    <row r="3" spans="1:10" s="34" customForma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</row>
    <row r="4" spans="1:10" x14ac:dyDescent="0.25">
      <c r="A4" s="16" t="s">
        <v>15</v>
      </c>
      <c r="B4" s="14" t="s">
        <v>2</v>
      </c>
      <c r="C4" s="14" t="s">
        <v>3</v>
      </c>
      <c r="D4" s="14" t="s">
        <v>4</v>
      </c>
      <c r="E4" s="157" t="s">
        <v>22</v>
      </c>
      <c r="F4" s="158"/>
      <c r="G4" s="158"/>
      <c r="H4" s="159"/>
    </row>
    <row r="5" spans="1:10" x14ac:dyDescent="0.25">
      <c r="A5" s="16" t="s">
        <v>16</v>
      </c>
      <c r="B5" s="16" t="s">
        <v>6</v>
      </c>
      <c r="C5" s="16">
        <v>50</v>
      </c>
      <c r="D5" s="17">
        <v>44274</v>
      </c>
      <c r="E5" s="19" t="s">
        <v>3</v>
      </c>
      <c r="F5" s="20">
        <v>50</v>
      </c>
      <c r="G5" s="102"/>
      <c r="H5" s="104"/>
    </row>
    <row r="6" spans="1:10" x14ac:dyDescent="0.25">
      <c r="A6" s="16" t="s">
        <v>16</v>
      </c>
      <c r="B6" s="16" t="s">
        <v>7</v>
      </c>
      <c r="C6" s="16">
        <v>550</v>
      </c>
      <c r="D6" s="18">
        <v>44363</v>
      </c>
      <c r="E6" s="6" t="s">
        <v>19</v>
      </c>
      <c r="F6" s="8">
        <v>550</v>
      </c>
      <c r="G6" s="7"/>
      <c r="H6" s="8"/>
    </row>
    <row r="7" spans="1:10" x14ac:dyDescent="0.25">
      <c r="A7" s="16" t="s">
        <v>16</v>
      </c>
      <c r="B7" s="16" t="s">
        <v>8</v>
      </c>
      <c r="C7" s="16">
        <v>250</v>
      </c>
      <c r="D7" s="17">
        <v>44431</v>
      </c>
      <c r="E7" s="6" t="s">
        <v>19</v>
      </c>
      <c r="F7" s="8">
        <v>250</v>
      </c>
      <c r="G7" s="7"/>
      <c r="H7" s="9"/>
    </row>
    <row r="8" spans="1:10" x14ac:dyDescent="0.25">
      <c r="A8" s="16"/>
      <c r="B8" s="16"/>
      <c r="C8" s="16"/>
      <c r="D8" s="17"/>
      <c r="E8" s="10"/>
      <c r="F8" s="8"/>
      <c r="G8" s="7"/>
      <c r="H8" s="9"/>
    </row>
    <row r="9" spans="1:10" x14ac:dyDescent="0.25">
      <c r="A9" s="16"/>
      <c r="B9" s="16"/>
      <c r="C9" s="16"/>
      <c r="D9" s="17"/>
      <c r="E9" s="10"/>
      <c r="F9" s="8"/>
      <c r="G9" s="7"/>
      <c r="H9" s="8"/>
    </row>
    <row r="10" spans="1:10" x14ac:dyDescent="0.25">
      <c r="A10" s="16"/>
      <c r="B10" s="16"/>
      <c r="C10" s="16"/>
      <c r="D10" s="17"/>
      <c r="E10" s="10"/>
      <c r="F10" s="8"/>
      <c r="G10" s="7"/>
      <c r="H10" s="8"/>
    </row>
    <row r="11" spans="1:10" x14ac:dyDescent="0.25">
      <c r="A11" s="16"/>
      <c r="B11" s="16"/>
      <c r="C11" s="16"/>
      <c r="D11" s="17"/>
      <c r="E11" s="10"/>
      <c r="F11" s="8"/>
      <c r="G11" s="7"/>
      <c r="H11" s="8"/>
    </row>
    <row r="12" spans="1:10" x14ac:dyDescent="0.25">
      <c r="A12" s="16"/>
      <c r="B12" s="16"/>
      <c r="C12" s="16"/>
      <c r="D12" s="17"/>
      <c r="E12" s="10"/>
      <c r="F12" s="8"/>
      <c r="G12" s="7"/>
      <c r="H12" s="8"/>
    </row>
    <row r="14" spans="1:10" x14ac:dyDescent="0.25">
      <c r="B14" s="3" t="s">
        <v>5</v>
      </c>
      <c r="C14" s="36">
        <v>0.15</v>
      </c>
    </row>
    <row r="15" spans="1:10" x14ac:dyDescent="0.25">
      <c r="B15" s="3" t="s">
        <v>14</v>
      </c>
      <c r="C15" s="3">
        <f>+SUM(C5:C12)</f>
        <v>850</v>
      </c>
    </row>
    <row r="18" spans="1:10" x14ac:dyDescent="0.25">
      <c r="A18" s="3"/>
      <c r="B18" s="3" t="s">
        <v>3</v>
      </c>
      <c r="C18" s="3" t="s">
        <v>5</v>
      </c>
      <c r="D18" s="3" t="s">
        <v>23</v>
      </c>
      <c r="E18" s="3" t="s">
        <v>25</v>
      </c>
      <c r="F18" s="3" t="s">
        <v>24</v>
      </c>
      <c r="G18" s="3" t="s">
        <v>25</v>
      </c>
      <c r="H18" s="21" t="s">
        <v>26</v>
      </c>
      <c r="I18" s="3" t="s">
        <v>25</v>
      </c>
    </row>
    <row r="19" spans="1:10" x14ac:dyDescent="0.25">
      <c r="A19" s="3" t="s">
        <v>30</v>
      </c>
      <c r="B19" s="3">
        <f>+C15</f>
        <v>850</v>
      </c>
      <c r="C19" s="3">
        <f>+C15*C14</f>
        <v>127.5</v>
      </c>
      <c r="D19" s="3">
        <f>+C19</f>
        <v>127.5</v>
      </c>
      <c r="E19" s="22">
        <v>44581</v>
      </c>
      <c r="F19" s="16" t="s">
        <v>38</v>
      </c>
      <c r="G19" s="16" t="s">
        <v>38</v>
      </c>
      <c r="H19" s="16" t="s">
        <v>38</v>
      </c>
      <c r="I19" s="16" t="s">
        <v>38</v>
      </c>
    </row>
    <row r="21" spans="1:10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</row>
    <row r="22" spans="1:10" x14ac:dyDescent="0.25">
      <c r="A22" s="100" t="s">
        <v>17</v>
      </c>
      <c r="B22" s="100"/>
      <c r="C22" s="100"/>
      <c r="D22" s="100"/>
      <c r="E22" s="100"/>
      <c r="F22" s="100"/>
      <c r="G22" s="100"/>
      <c r="H22" s="100"/>
      <c r="I22" s="100"/>
      <c r="J22" s="100"/>
    </row>
    <row r="23" spans="1:10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0" x14ac:dyDescent="0.25">
      <c r="A24" s="16" t="s">
        <v>15</v>
      </c>
      <c r="B24" s="14" t="s">
        <v>2</v>
      </c>
      <c r="C24" s="14" t="s">
        <v>3</v>
      </c>
      <c r="D24" s="14" t="s">
        <v>4</v>
      </c>
      <c r="E24" s="157" t="s">
        <v>22</v>
      </c>
      <c r="F24" s="158"/>
      <c r="G24" s="158"/>
      <c r="H24" s="159"/>
    </row>
    <row r="25" spans="1:10" x14ac:dyDescent="0.25">
      <c r="A25" s="16" t="s">
        <v>17</v>
      </c>
      <c r="B25" s="16" t="s">
        <v>6</v>
      </c>
      <c r="C25" s="16">
        <v>50</v>
      </c>
      <c r="D25" s="17">
        <v>44274</v>
      </c>
      <c r="E25" s="19" t="s">
        <v>3</v>
      </c>
      <c r="F25" s="20">
        <v>50</v>
      </c>
      <c r="G25" s="102"/>
      <c r="H25" s="104"/>
    </row>
    <row r="26" spans="1:10" x14ac:dyDescent="0.25">
      <c r="A26" s="16" t="s">
        <v>17</v>
      </c>
      <c r="B26" s="16" t="s">
        <v>7</v>
      </c>
      <c r="C26" s="16">
        <v>550</v>
      </c>
      <c r="D26" s="18">
        <v>44363</v>
      </c>
      <c r="E26" s="6" t="s">
        <v>19</v>
      </c>
      <c r="F26" s="8">
        <v>550</v>
      </c>
      <c r="G26" s="7"/>
      <c r="H26" s="8"/>
    </row>
    <row r="27" spans="1:10" x14ac:dyDescent="0.25">
      <c r="A27" s="16" t="s">
        <v>17</v>
      </c>
      <c r="B27" s="16" t="s">
        <v>8</v>
      </c>
      <c r="C27" s="16">
        <v>250</v>
      </c>
      <c r="D27" s="17">
        <v>44431</v>
      </c>
      <c r="E27" s="6" t="s">
        <v>19</v>
      </c>
      <c r="F27" s="8">
        <v>250</v>
      </c>
      <c r="G27" s="7"/>
      <c r="H27" s="9"/>
    </row>
    <row r="28" spans="1:10" x14ac:dyDescent="0.25">
      <c r="A28" s="16"/>
      <c r="B28" s="16"/>
      <c r="C28" s="16"/>
      <c r="D28" s="17"/>
      <c r="E28" s="10"/>
      <c r="F28" s="8"/>
      <c r="G28" s="7"/>
      <c r="H28" s="9"/>
    </row>
    <row r="29" spans="1:10" x14ac:dyDescent="0.25">
      <c r="A29" s="16"/>
      <c r="B29" s="16"/>
      <c r="C29" s="16"/>
      <c r="D29" s="17"/>
      <c r="E29" s="10"/>
      <c r="F29" s="8"/>
      <c r="G29" s="7"/>
      <c r="H29" s="8"/>
    </row>
    <row r="30" spans="1:10" x14ac:dyDescent="0.25">
      <c r="A30" s="16"/>
      <c r="B30" s="16"/>
      <c r="C30" s="16"/>
      <c r="D30" s="17"/>
      <c r="E30" s="10"/>
      <c r="F30" s="8"/>
      <c r="G30" s="7"/>
      <c r="H30" s="8"/>
    </row>
    <row r="31" spans="1:10" x14ac:dyDescent="0.25">
      <c r="A31" s="16"/>
      <c r="B31" s="16"/>
      <c r="C31" s="16"/>
      <c r="D31" s="17"/>
      <c r="E31" s="10"/>
      <c r="F31" s="8"/>
      <c r="G31" s="7"/>
      <c r="H31" s="8"/>
    </row>
    <row r="32" spans="1:10" x14ac:dyDescent="0.25">
      <c r="A32" s="16"/>
      <c r="B32" s="16"/>
      <c r="C32" s="16"/>
      <c r="D32" s="17"/>
      <c r="E32" s="10"/>
      <c r="F32" s="8"/>
      <c r="G32" s="7"/>
      <c r="H32" s="8"/>
    </row>
    <row r="34" spans="1:9" x14ac:dyDescent="0.25">
      <c r="B34" s="3" t="s">
        <v>5</v>
      </c>
      <c r="C34" s="36">
        <v>0.15</v>
      </c>
    </row>
    <row r="35" spans="1:9" x14ac:dyDescent="0.25">
      <c r="B35" s="3" t="s">
        <v>14</v>
      </c>
      <c r="C35" s="3">
        <f>+SUM(C25:C32)</f>
        <v>850</v>
      </c>
    </row>
    <row r="38" spans="1:9" x14ac:dyDescent="0.25">
      <c r="A38" s="3"/>
      <c r="B38" s="3" t="s">
        <v>3</v>
      </c>
      <c r="C38" s="3" t="s">
        <v>5</v>
      </c>
      <c r="D38" s="3" t="s">
        <v>23</v>
      </c>
      <c r="E38" s="3" t="s">
        <v>25</v>
      </c>
      <c r="F38" s="3" t="s">
        <v>24</v>
      </c>
      <c r="G38" s="3" t="s">
        <v>25</v>
      </c>
      <c r="H38" s="21" t="s">
        <v>26</v>
      </c>
      <c r="I38" s="3" t="s">
        <v>25</v>
      </c>
    </row>
    <row r="39" spans="1:9" x14ac:dyDescent="0.25">
      <c r="A39" s="3" t="s">
        <v>29</v>
      </c>
      <c r="B39" s="3">
        <f>+C35</f>
        <v>850</v>
      </c>
      <c r="C39" s="3">
        <f>+C35*C34</f>
        <v>127.5</v>
      </c>
      <c r="D39" s="3">
        <f>+C39</f>
        <v>127.5</v>
      </c>
      <c r="E39" s="22">
        <v>44609</v>
      </c>
      <c r="F39" s="16" t="s">
        <v>38</v>
      </c>
      <c r="G39" s="16" t="s">
        <v>38</v>
      </c>
      <c r="H39" s="16" t="s">
        <v>38</v>
      </c>
      <c r="I39" s="16" t="s">
        <v>38</v>
      </c>
    </row>
    <row r="44" spans="1:9" x14ac:dyDescent="0.25">
      <c r="B44" s="25"/>
    </row>
  </sheetData>
  <mergeCells count="6">
    <mergeCell ref="G25:H25"/>
    <mergeCell ref="A1:J2"/>
    <mergeCell ref="E4:H4"/>
    <mergeCell ref="G5:H5"/>
    <mergeCell ref="A22:J22"/>
    <mergeCell ref="E24:H2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7" workbookViewId="0">
      <selection activeCell="C38" sqref="C38"/>
    </sheetView>
  </sheetViews>
  <sheetFormatPr baseColWidth="10" defaultRowHeight="15" x14ac:dyDescent="0.25"/>
  <cols>
    <col min="1" max="1" width="14.7109375" customWidth="1"/>
    <col min="2" max="2" width="17.42578125" customWidth="1"/>
    <col min="3" max="3" width="23.140625" customWidth="1"/>
    <col min="4" max="4" width="21.28515625" customWidth="1"/>
    <col min="8" max="8" width="14.140625" customWidth="1"/>
  </cols>
  <sheetData>
    <row r="1" spans="1:10" x14ac:dyDescent="0.25">
      <c r="A1" s="156" t="s">
        <v>16</v>
      </c>
      <c r="B1" s="156"/>
      <c r="C1" s="156"/>
      <c r="D1" s="156"/>
      <c r="E1" s="156"/>
      <c r="F1" s="156"/>
      <c r="G1" s="156"/>
      <c r="H1" s="156"/>
      <c r="I1" s="156"/>
      <c r="J1" s="156"/>
    </row>
    <row r="2" spans="1:10" x14ac:dyDescent="0.25">
      <c r="A2" s="156"/>
      <c r="B2" s="156"/>
      <c r="C2" s="156"/>
      <c r="D2" s="156"/>
      <c r="E2" s="156"/>
      <c r="F2" s="156"/>
      <c r="G2" s="156"/>
      <c r="H2" s="156"/>
      <c r="I2" s="156"/>
      <c r="J2" s="156"/>
    </row>
    <row r="4" spans="1:10" ht="27.75" customHeight="1" x14ac:dyDescent="0.25">
      <c r="A4" s="16" t="s">
        <v>15</v>
      </c>
      <c r="B4" s="14" t="s">
        <v>2</v>
      </c>
      <c r="C4" s="14" t="s">
        <v>3</v>
      </c>
      <c r="D4" s="14" t="s">
        <v>4</v>
      </c>
      <c r="E4" s="157" t="s">
        <v>22</v>
      </c>
      <c r="F4" s="158"/>
      <c r="G4" s="158"/>
      <c r="H4" s="159"/>
    </row>
    <row r="5" spans="1:10" x14ac:dyDescent="0.25">
      <c r="A5" s="16" t="s">
        <v>16</v>
      </c>
      <c r="B5" s="16" t="s">
        <v>6</v>
      </c>
      <c r="C5" s="16">
        <v>200</v>
      </c>
      <c r="D5" s="37">
        <v>44289</v>
      </c>
      <c r="E5" s="19" t="s">
        <v>3</v>
      </c>
      <c r="F5" s="20">
        <v>2000</v>
      </c>
      <c r="G5" s="102"/>
      <c r="H5" s="104"/>
    </row>
    <row r="6" spans="1:10" x14ac:dyDescent="0.25">
      <c r="A6" s="16" t="s">
        <v>16</v>
      </c>
      <c r="B6" s="16" t="s">
        <v>7</v>
      </c>
      <c r="C6" s="16">
        <v>1000</v>
      </c>
      <c r="D6" s="17">
        <v>44207</v>
      </c>
      <c r="E6" s="6" t="s">
        <v>19</v>
      </c>
      <c r="F6" s="8">
        <v>450</v>
      </c>
      <c r="G6" s="7" t="s">
        <v>20</v>
      </c>
      <c r="H6" s="8">
        <v>1050</v>
      </c>
    </row>
    <row r="7" spans="1:10" x14ac:dyDescent="0.25">
      <c r="A7" s="16" t="s">
        <v>16</v>
      </c>
      <c r="B7" s="16" t="s">
        <v>8</v>
      </c>
      <c r="C7" s="16">
        <v>200</v>
      </c>
      <c r="D7" s="18">
        <v>44313</v>
      </c>
      <c r="E7" s="6" t="s">
        <v>3</v>
      </c>
      <c r="F7" s="8">
        <v>1400</v>
      </c>
      <c r="G7" s="7" t="s">
        <v>21</v>
      </c>
      <c r="H7" s="9">
        <v>100</v>
      </c>
    </row>
    <row r="8" spans="1:10" x14ac:dyDescent="0.25">
      <c r="A8" s="16" t="s">
        <v>16</v>
      </c>
      <c r="B8" s="16" t="s">
        <v>9</v>
      </c>
      <c r="C8" s="16">
        <v>100</v>
      </c>
      <c r="D8" s="17">
        <v>44342</v>
      </c>
      <c r="E8" s="10" t="s">
        <v>19</v>
      </c>
      <c r="F8" s="8">
        <v>500</v>
      </c>
      <c r="G8" s="7" t="s">
        <v>20</v>
      </c>
      <c r="H8" s="9">
        <v>800</v>
      </c>
    </row>
    <row r="9" spans="1:10" x14ac:dyDescent="0.25">
      <c r="A9" s="16" t="s">
        <v>16</v>
      </c>
      <c r="B9" s="16" t="s">
        <v>10</v>
      </c>
      <c r="C9" s="16">
        <v>350</v>
      </c>
      <c r="D9" s="17">
        <v>44349</v>
      </c>
      <c r="E9" s="10" t="s">
        <v>3</v>
      </c>
      <c r="F9" s="8">
        <v>1000</v>
      </c>
      <c r="G9" s="7"/>
      <c r="H9" s="8"/>
    </row>
    <row r="10" spans="1:10" x14ac:dyDescent="0.25">
      <c r="A10" s="16" t="s">
        <v>16</v>
      </c>
      <c r="B10" s="16" t="s">
        <v>11</v>
      </c>
      <c r="C10" s="16">
        <v>400</v>
      </c>
      <c r="D10" s="17">
        <v>44368</v>
      </c>
      <c r="E10" s="10" t="s">
        <v>19</v>
      </c>
      <c r="F10" s="8">
        <v>800</v>
      </c>
      <c r="G10" s="7"/>
      <c r="H10" s="8"/>
    </row>
    <row r="11" spans="1:10" x14ac:dyDescent="0.25">
      <c r="A11" s="16" t="s">
        <v>16</v>
      </c>
      <c r="B11" s="16" t="s">
        <v>12</v>
      </c>
      <c r="C11" s="16">
        <v>500</v>
      </c>
      <c r="D11" s="17">
        <v>44469</v>
      </c>
      <c r="E11" s="10" t="s">
        <v>19</v>
      </c>
      <c r="F11" s="8">
        <v>1000</v>
      </c>
      <c r="G11" s="7"/>
      <c r="H11" s="8"/>
    </row>
    <row r="12" spans="1:10" x14ac:dyDescent="0.25">
      <c r="A12" s="16" t="s">
        <v>16</v>
      </c>
      <c r="B12" s="16" t="s">
        <v>13</v>
      </c>
      <c r="C12" s="16">
        <v>300</v>
      </c>
      <c r="D12" s="17">
        <v>44540</v>
      </c>
      <c r="E12" s="10" t="s">
        <v>19</v>
      </c>
      <c r="F12" s="8">
        <v>500</v>
      </c>
      <c r="G12" s="7"/>
      <c r="H12" s="8"/>
    </row>
    <row r="14" spans="1:10" x14ac:dyDescent="0.25">
      <c r="B14" s="30" t="s">
        <v>5</v>
      </c>
      <c r="C14" s="31">
        <v>0.1</v>
      </c>
    </row>
    <row r="15" spans="1:10" x14ac:dyDescent="0.25">
      <c r="B15" s="3" t="s">
        <v>14</v>
      </c>
      <c r="C15" s="3">
        <f>+SUM(C5:C12)</f>
        <v>3050</v>
      </c>
    </row>
    <row r="18" spans="1:10" x14ac:dyDescent="0.25">
      <c r="A18" s="3"/>
      <c r="B18" s="3" t="s">
        <v>3</v>
      </c>
      <c r="C18" s="3" t="s">
        <v>5</v>
      </c>
      <c r="D18" s="3" t="s">
        <v>23</v>
      </c>
      <c r="E18" s="3" t="s">
        <v>25</v>
      </c>
      <c r="F18" s="3" t="s">
        <v>24</v>
      </c>
      <c r="G18" s="3" t="s">
        <v>25</v>
      </c>
      <c r="H18" s="21" t="s">
        <v>26</v>
      </c>
      <c r="I18" s="3" t="s">
        <v>25</v>
      </c>
      <c r="J18" s="3" t="s">
        <v>25</v>
      </c>
    </row>
    <row r="19" spans="1:10" x14ac:dyDescent="0.25">
      <c r="A19" s="3" t="s">
        <v>43</v>
      </c>
      <c r="B19" s="3">
        <f>+C15</f>
        <v>3050</v>
      </c>
      <c r="C19" s="3">
        <f>+C15*C14</f>
        <v>305</v>
      </c>
      <c r="D19" s="3">
        <f>315+240-220-30</f>
        <v>305</v>
      </c>
      <c r="E19" s="22">
        <v>44601</v>
      </c>
      <c r="F19" s="3"/>
      <c r="G19" s="3"/>
      <c r="H19" s="3"/>
      <c r="I19" s="3"/>
      <c r="J19" s="3"/>
    </row>
    <row r="21" spans="1:10" x14ac:dyDescent="0.25">
      <c r="A21" s="100" t="s">
        <v>37</v>
      </c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x14ac:dyDescent="0.25">
      <c r="A22" s="100"/>
      <c r="B22" s="100"/>
      <c r="C22" s="100"/>
      <c r="D22" s="100"/>
      <c r="E22" s="100"/>
      <c r="F22" s="100"/>
      <c r="G22" s="100"/>
      <c r="H22" s="100"/>
      <c r="I22" s="100"/>
      <c r="J22" s="100"/>
    </row>
    <row r="25" spans="1:10" x14ac:dyDescent="0.25">
      <c r="A25" s="16" t="s">
        <v>15</v>
      </c>
      <c r="B25" s="14" t="s">
        <v>2</v>
      </c>
      <c r="C25" s="14" t="s">
        <v>3</v>
      </c>
      <c r="D25" s="14" t="s">
        <v>4</v>
      </c>
      <c r="E25" s="157" t="s">
        <v>22</v>
      </c>
      <c r="F25" s="158"/>
      <c r="G25" s="158"/>
      <c r="H25" s="159"/>
    </row>
    <row r="26" spans="1:10" x14ac:dyDescent="0.25">
      <c r="A26" s="16" t="s">
        <v>17</v>
      </c>
      <c r="B26" s="16" t="s">
        <v>6</v>
      </c>
      <c r="C26" s="16">
        <v>200</v>
      </c>
      <c r="D26" s="37">
        <v>44289</v>
      </c>
      <c r="E26" s="19" t="s">
        <v>3</v>
      </c>
      <c r="F26" s="20">
        <v>2000</v>
      </c>
      <c r="G26" s="102"/>
      <c r="H26" s="104"/>
    </row>
    <row r="27" spans="1:10" x14ac:dyDescent="0.25">
      <c r="A27" s="16" t="s">
        <v>17</v>
      </c>
      <c r="B27" s="16" t="s">
        <v>7</v>
      </c>
      <c r="C27" s="16">
        <v>1000</v>
      </c>
      <c r="D27" s="17">
        <v>44207</v>
      </c>
      <c r="E27" s="6" t="s">
        <v>19</v>
      </c>
      <c r="F27" s="8">
        <v>450</v>
      </c>
      <c r="G27" s="7" t="s">
        <v>20</v>
      </c>
      <c r="H27" s="8">
        <v>1050</v>
      </c>
    </row>
    <row r="28" spans="1:10" x14ac:dyDescent="0.25">
      <c r="A28" s="16" t="s">
        <v>17</v>
      </c>
      <c r="B28" s="16" t="s">
        <v>8</v>
      </c>
      <c r="C28" s="16">
        <v>200</v>
      </c>
      <c r="D28" s="18">
        <v>44313</v>
      </c>
      <c r="E28" s="6" t="s">
        <v>3</v>
      </c>
      <c r="F28" s="8">
        <v>1400</v>
      </c>
      <c r="G28" s="7" t="s">
        <v>21</v>
      </c>
      <c r="H28" s="9">
        <v>100</v>
      </c>
    </row>
    <row r="29" spans="1:10" x14ac:dyDescent="0.25">
      <c r="A29" s="16" t="s">
        <v>17</v>
      </c>
      <c r="B29" s="16" t="s">
        <v>9</v>
      </c>
      <c r="C29" s="16">
        <v>100</v>
      </c>
      <c r="D29" s="17">
        <v>44342</v>
      </c>
      <c r="E29" s="10" t="s">
        <v>19</v>
      </c>
      <c r="F29" s="8">
        <v>500</v>
      </c>
      <c r="G29" s="7" t="s">
        <v>20</v>
      </c>
      <c r="H29" s="9">
        <v>800</v>
      </c>
    </row>
    <row r="30" spans="1:10" x14ac:dyDescent="0.25">
      <c r="A30" s="16" t="s">
        <v>17</v>
      </c>
      <c r="B30" s="16" t="s">
        <v>10</v>
      </c>
      <c r="C30" s="16">
        <v>350</v>
      </c>
      <c r="D30" s="17">
        <v>44349</v>
      </c>
      <c r="E30" s="10" t="s">
        <v>3</v>
      </c>
      <c r="F30" s="8">
        <v>1000</v>
      </c>
      <c r="G30" s="7"/>
      <c r="H30" s="8"/>
    </row>
    <row r="31" spans="1:10" x14ac:dyDescent="0.25">
      <c r="A31" s="16" t="s">
        <v>17</v>
      </c>
      <c r="B31" s="16" t="s">
        <v>11</v>
      </c>
      <c r="C31" s="16">
        <v>400</v>
      </c>
      <c r="D31" s="17">
        <v>44368</v>
      </c>
      <c r="E31" s="10" t="s">
        <v>19</v>
      </c>
      <c r="F31" s="8">
        <v>800</v>
      </c>
      <c r="G31" s="7"/>
      <c r="H31" s="8"/>
    </row>
    <row r="32" spans="1:10" x14ac:dyDescent="0.25">
      <c r="A32" s="16" t="s">
        <v>17</v>
      </c>
      <c r="B32" s="16" t="s">
        <v>12</v>
      </c>
      <c r="C32" s="16">
        <v>500</v>
      </c>
      <c r="D32" s="17">
        <v>44469</v>
      </c>
      <c r="E32" s="10" t="s">
        <v>19</v>
      </c>
      <c r="F32" s="8">
        <v>1000</v>
      </c>
      <c r="G32" s="7"/>
      <c r="H32" s="8"/>
    </row>
    <row r="33" spans="1:10" x14ac:dyDescent="0.25">
      <c r="A33" s="16" t="s">
        <v>17</v>
      </c>
      <c r="B33" s="16" t="s">
        <v>13</v>
      </c>
      <c r="C33" s="16">
        <v>300</v>
      </c>
      <c r="D33" s="17">
        <v>44540</v>
      </c>
      <c r="E33" s="10" t="s">
        <v>19</v>
      </c>
      <c r="F33" s="8">
        <v>500</v>
      </c>
      <c r="G33" s="7"/>
      <c r="H33" s="8"/>
    </row>
    <row r="34" spans="1:10" x14ac:dyDescent="0.25">
      <c r="A34" s="88"/>
      <c r="B34" s="16"/>
      <c r="C34" s="88"/>
      <c r="D34" s="93"/>
      <c r="E34" s="4"/>
      <c r="F34" s="5"/>
      <c r="G34" s="5"/>
      <c r="H34" s="5"/>
    </row>
    <row r="36" spans="1:10" x14ac:dyDescent="0.25">
      <c r="B36" s="23" t="s">
        <v>5</v>
      </c>
      <c r="C36" s="24">
        <v>0.1</v>
      </c>
    </row>
    <row r="37" spans="1:10" x14ac:dyDescent="0.25">
      <c r="B37" s="3" t="s">
        <v>14</v>
      </c>
      <c r="C37" s="3">
        <f>+SUM(C26:C33)</f>
        <v>3050</v>
      </c>
    </row>
    <row r="40" spans="1:10" x14ac:dyDescent="0.25">
      <c r="A40" s="3"/>
      <c r="B40" s="3" t="s">
        <v>3</v>
      </c>
      <c r="C40" s="3" t="s">
        <v>5</v>
      </c>
      <c r="D40" s="3" t="s">
        <v>23</v>
      </c>
      <c r="E40" s="3" t="s">
        <v>25</v>
      </c>
      <c r="F40" s="3" t="s">
        <v>24</v>
      </c>
      <c r="G40" s="3" t="s">
        <v>25</v>
      </c>
      <c r="H40" s="21" t="s">
        <v>26</v>
      </c>
      <c r="I40" s="3" t="s">
        <v>25</v>
      </c>
      <c r="J40" s="3" t="s">
        <v>25</v>
      </c>
    </row>
    <row r="41" spans="1:10" x14ac:dyDescent="0.25">
      <c r="A41" s="3" t="s">
        <v>44</v>
      </c>
      <c r="B41" s="3">
        <f>+C37</f>
        <v>3050</v>
      </c>
      <c r="C41" s="3">
        <f>+C37*C36</f>
        <v>305</v>
      </c>
      <c r="D41" s="3">
        <v>30</v>
      </c>
      <c r="E41" s="22">
        <v>44601</v>
      </c>
      <c r="F41" s="3"/>
      <c r="G41" s="3"/>
      <c r="H41" s="3"/>
      <c r="I41" s="3"/>
      <c r="J41" s="3"/>
    </row>
  </sheetData>
  <mergeCells count="6">
    <mergeCell ref="G26:H26"/>
    <mergeCell ref="A1:J2"/>
    <mergeCell ref="E4:H4"/>
    <mergeCell ref="G5:H5"/>
    <mergeCell ref="A21:J22"/>
    <mergeCell ref="E25:H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A19" sqref="A19"/>
    </sheetView>
  </sheetViews>
  <sheetFormatPr baseColWidth="10" defaultRowHeight="15" x14ac:dyDescent="0.25"/>
  <cols>
    <col min="1" max="1" width="14.140625" customWidth="1"/>
    <col min="2" max="2" width="17.140625" customWidth="1"/>
    <col min="3" max="3" width="18.42578125" customWidth="1"/>
    <col min="4" max="4" width="15.5703125" customWidth="1"/>
    <col min="5" max="5" width="10" customWidth="1"/>
    <col min="6" max="6" width="9.7109375" customWidth="1"/>
    <col min="7" max="7" width="10.5703125" customWidth="1"/>
    <col min="8" max="8" width="14.28515625" customWidth="1"/>
  </cols>
  <sheetData>
    <row r="1" spans="1:10" x14ac:dyDescent="0.25">
      <c r="A1" s="100" t="s">
        <v>16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</row>
    <row r="3" spans="1:10" s="34" customForma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</row>
    <row r="4" spans="1:10" x14ac:dyDescent="0.25">
      <c r="A4" s="16" t="s">
        <v>15</v>
      </c>
      <c r="B4" s="14" t="s">
        <v>2</v>
      </c>
      <c r="C4" s="14" t="s">
        <v>3</v>
      </c>
      <c r="D4" s="14" t="s">
        <v>4</v>
      </c>
      <c r="E4" s="157" t="s">
        <v>22</v>
      </c>
      <c r="F4" s="158"/>
      <c r="G4" s="158"/>
      <c r="H4" s="159"/>
    </row>
    <row r="5" spans="1:10" x14ac:dyDescent="0.25">
      <c r="A5" s="16" t="s">
        <v>16</v>
      </c>
      <c r="B5" s="16" t="s">
        <v>6</v>
      </c>
      <c r="C5" s="16">
        <v>3000</v>
      </c>
      <c r="D5" s="17">
        <v>44348</v>
      </c>
      <c r="E5" s="19" t="s">
        <v>3</v>
      </c>
      <c r="F5" s="20">
        <v>3000</v>
      </c>
      <c r="G5" s="102"/>
      <c r="H5" s="104"/>
    </row>
    <row r="6" spans="1:10" x14ac:dyDescent="0.25">
      <c r="A6" s="16"/>
      <c r="B6" s="16"/>
      <c r="C6" s="16"/>
      <c r="D6" s="18"/>
      <c r="E6" s="6"/>
      <c r="F6" s="8"/>
      <c r="G6" s="7"/>
      <c r="H6" s="8"/>
    </row>
    <row r="7" spans="1:10" x14ac:dyDescent="0.25">
      <c r="A7" s="16"/>
      <c r="B7" s="16"/>
      <c r="C7" s="16"/>
      <c r="D7" s="17"/>
      <c r="E7" s="6"/>
      <c r="F7" s="8"/>
      <c r="G7" s="7"/>
      <c r="H7" s="9"/>
    </row>
    <row r="8" spans="1:10" x14ac:dyDescent="0.25">
      <c r="A8" s="16"/>
      <c r="B8" s="16"/>
      <c r="C8" s="16"/>
      <c r="D8" s="17"/>
      <c r="E8" s="10"/>
      <c r="F8" s="8"/>
      <c r="G8" s="7"/>
      <c r="H8" s="9"/>
    </row>
    <row r="9" spans="1:10" x14ac:dyDescent="0.25">
      <c r="A9" s="16"/>
      <c r="B9" s="16"/>
      <c r="C9" s="16"/>
      <c r="D9" s="17"/>
      <c r="E9" s="10"/>
      <c r="F9" s="8"/>
      <c r="G9" s="7"/>
      <c r="H9" s="8"/>
    </row>
    <row r="10" spans="1:10" x14ac:dyDescent="0.25">
      <c r="A10" s="16"/>
      <c r="B10" s="16"/>
      <c r="C10" s="16"/>
      <c r="D10" s="17"/>
      <c r="E10" s="10"/>
      <c r="F10" s="8"/>
      <c r="G10" s="7"/>
      <c r="H10" s="8"/>
    </row>
    <row r="11" spans="1:10" x14ac:dyDescent="0.25">
      <c r="A11" s="16"/>
      <c r="B11" s="16"/>
      <c r="C11" s="16"/>
      <c r="D11" s="17"/>
      <c r="E11" s="10"/>
      <c r="F11" s="8"/>
      <c r="G11" s="7"/>
      <c r="H11" s="8"/>
    </row>
    <row r="12" spans="1:10" x14ac:dyDescent="0.25">
      <c r="A12" s="16"/>
      <c r="B12" s="16"/>
      <c r="C12" s="16"/>
      <c r="D12" s="17"/>
      <c r="E12" s="10"/>
      <c r="F12" s="8"/>
      <c r="G12" s="7"/>
      <c r="H12" s="8"/>
    </row>
    <row r="14" spans="1:10" x14ac:dyDescent="0.25">
      <c r="B14" s="3" t="s">
        <v>5</v>
      </c>
      <c r="C14" s="36">
        <v>0.1</v>
      </c>
    </row>
    <row r="15" spans="1:10" x14ac:dyDescent="0.25">
      <c r="B15" s="3" t="s">
        <v>14</v>
      </c>
      <c r="C15" s="3">
        <f>+SUM(C5:C12)</f>
        <v>3000</v>
      </c>
    </row>
    <row r="18" spans="1:13" x14ac:dyDescent="0.25">
      <c r="A18" s="3"/>
      <c r="B18" s="3" t="s">
        <v>3</v>
      </c>
      <c r="C18" s="3" t="s">
        <v>5</v>
      </c>
      <c r="D18" s="3" t="s">
        <v>23</v>
      </c>
      <c r="E18" s="3" t="s">
        <v>25</v>
      </c>
      <c r="F18" s="3" t="s">
        <v>24</v>
      </c>
      <c r="G18" s="3" t="s">
        <v>25</v>
      </c>
      <c r="H18" s="21" t="s">
        <v>26</v>
      </c>
      <c r="I18" s="3" t="s">
        <v>25</v>
      </c>
    </row>
    <row r="19" spans="1:13" x14ac:dyDescent="0.25">
      <c r="A19" s="3" t="s">
        <v>40</v>
      </c>
      <c r="B19" s="3">
        <f>+C15</f>
        <v>3000</v>
      </c>
      <c r="C19" s="3">
        <f>+C15*C14</f>
        <v>300</v>
      </c>
      <c r="D19" s="3">
        <f>+C19</f>
        <v>300</v>
      </c>
      <c r="E19" s="22">
        <v>44588</v>
      </c>
      <c r="F19" s="16" t="s">
        <v>38</v>
      </c>
      <c r="G19" s="16" t="s">
        <v>38</v>
      </c>
      <c r="H19" s="16" t="s">
        <v>38</v>
      </c>
      <c r="I19" s="16" t="s">
        <v>38</v>
      </c>
    </row>
    <row r="21" spans="1:13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</row>
    <row r="22" spans="1:13" x14ac:dyDescent="0.25">
      <c r="A22" s="100" t="s">
        <v>17</v>
      </c>
      <c r="B22" s="100"/>
      <c r="C22" s="100"/>
      <c r="D22" s="100"/>
      <c r="E22" s="100"/>
      <c r="F22" s="100"/>
      <c r="G22" s="100"/>
      <c r="H22" s="100"/>
      <c r="I22" s="100"/>
      <c r="J22" s="100"/>
    </row>
    <row r="23" spans="1:13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3" x14ac:dyDescent="0.25">
      <c r="A24" s="16" t="s">
        <v>15</v>
      </c>
      <c r="B24" s="14" t="s">
        <v>2</v>
      </c>
      <c r="C24" s="14" t="s">
        <v>3</v>
      </c>
      <c r="D24" s="14" t="s">
        <v>4</v>
      </c>
      <c r="E24" s="157" t="s">
        <v>22</v>
      </c>
      <c r="F24" s="158"/>
      <c r="G24" s="158"/>
      <c r="H24" s="159"/>
    </row>
    <row r="25" spans="1:13" x14ac:dyDescent="0.25">
      <c r="A25" s="16" t="s">
        <v>17</v>
      </c>
      <c r="B25" s="16" t="s">
        <v>6</v>
      </c>
      <c r="C25" s="16">
        <v>3000</v>
      </c>
      <c r="D25" s="17">
        <f>+D5</f>
        <v>44348</v>
      </c>
      <c r="E25" s="19" t="s">
        <v>3</v>
      </c>
      <c r="F25" s="20">
        <v>3000</v>
      </c>
      <c r="G25" s="102"/>
      <c r="H25" s="104"/>
      <c r="M25" s="25"/>
    </row>
    <row r="26" spans="1:13" x14ac:dyDescent="0.25">
      <c r="A26" s="16"/>
      <c r="B26" s="16"/>
      <c r="C26" s="16"/>
      <c r="D26" s="18"/>
      <c r="E26" s="6"/>
      <c r="F26" s="8"/>
      <c r="G26" s="7"/>
      <c r="H26" s="8"/>
    </row>
    <row r="27" spans="1:13" x14ac:dyDescent="0.25">
      <c r="A27" s="16"/>
      <c r="B27" s="16"/>
      <c r="C27" s="16"/>
      <c r="D27" s="17"/>
      <c r="E27" s="6"/>
      <c r="F27" s="8"/>
      <c r="G27" s="7"/>
      <c r="H27" s="9"/>
    </row>
    <row r="28" spans="1:13" x14ac:dyDescent="0.25">
      <c r="A28" s="16"/>
      <c r="B28" s="16"/>
      <c r="C28" s="16"/>
      <c r="D28" s="17"/>
      <c r="E28" s="10"/>
      <c r="F28" s="8"/>
      <c r="G28" s="7"/>
      <c r="H28" s="9"/>
    </row>
    <row r="29" spans="1:13" x14ac:dyDescent="0.25">
      <c r="A29" s="16"/>
      <c r="B29" s="16"/>
      <c r="C29" s="16"/>
      <c r="D29" s="17"/>
      <c r="E29" s="10"/>
      <c r="F29" s="8"/>
      <c r="G29" s="7"/>
      <c r="H29" s="8"/>
    </row>
    <row r="30" spans="1:13" x14ac:dyDescent="0.25">
      <c r="A30" s="16"/>
      <c r="B30" s="16"/>
      <c r="C30" s="16"/>
      <c r="D30" s="17"/>
      <c r="E30" s="10"/>
      <c r="F30" s="8"/>
      <c r="G30" s="7"/>
      <c r="H30" s="8"/>
    </row>
    <row r="31" spans="1:13" x14ac:dyDescent="0.25">
      <c r="A31" s="16"/>
      <c r="B31" s="16"/>
      <c r="C31" s="16"/>
      <c r="D31" s="17"/>
      <c r="E31" s="10"/>
      <c r="F31" s="8"/>
      <c r="G31" s="7"/>
      <c r="H31" s="8"/>
    </row>
    <row r="32" spans="1:13" x14ac:dyDescent="0.25">
      <c r="A32" s="16"/>
      <c r="B32" s="16"/>
      <c r="C32" s="16"/>
      <c r="D32" s="17"/>
      <c r="E32" s="10"/>
      <c r="F32" s="8"/>
      <c r="G32" s="7"/>
      <c r="H32" s="8"/>
    </row>
    <row r="34" spans="1:9" x14ac:dyDescent="0.25">
      <c r="B34" s="3" t="s">
        <v>5</v>
      </c>
      <c r="C34" s="36">
        <v>0.1</v>
      </c>
    </row>
    <row r="35" spans="1:9" x14ac:dyDescent="0.25">
      <c r="B35" s="3" t="s">
        <v>14</v>
      </c>
      <c r="C35" s="3">
        <f>+SUM(C25:C32)</f>
        <v>3000</v>
      </c>
    </row>
    <row r="38" spans="1:9" x14ac:dyDescent="0.25">
      <c r="A38" s="3"/>
      <c r="B38" s="3" t="s">
        <v>3</v>
      </c>
      <c r="C38" s="3" t="s">
        <v>5</v>
      </c>
      <c r="D38" s="3" t="s">
        <v>23</v>
      </c>
      <c r="E38" s="3" t="s">
        <v>25</v>
      </c>
      <c r="F38" s="3" t="s">
        <v>24</v>
      </c>
      <c r="G38" s="3" t="s">
        <v>25</v>
      </c>
      <c r="H38" s="21" t="s">
        <v>26</v>
      </c>
      <c r="I38" s="3" t="s">
        <v>25</v>
      </c>
    </row>
    <row r="39" spans="1:9" x14ac:dyDescent="0.25">
      <c r="A39" s="3" t="s">
        <v>39</v>
      </c>
      <c r="B39" s="3">
        <f>+C35</f>
        <v>3000</v>
      </c>
      <c r="C39" s="3">
        <f>+C35*C34</f>
        <v>300</v>
      </c>
      <c r="D39" s="3">
        <v>0</v>
      </c>
      <c r="E39" s="22" t="s">
        <v>35</v>
      </c>
      <c r="F39" s="16" t="s">
        <v>38</v>
      </c>
      <c r="G39" s="16" t="s">
        <v>38</v>
      </c>
      <c r="H39" s="16" t="s">
        <v>38</v>
      </c>
      <c r="I39" s="16" t="s">
        <v>38</v>
      </c>
    </row>
    <row r="44" spans="1:9" x14ac:dyDescent="0.25">
      <c r="B44" s="25"/>
    </row>
  </sheetData>
  <mergeCells count="6">
    <mergeCell ref="G25:H25"/>
    <mergeCell ref="A1:J2"/>
    <mergeCell ref="E4:H4"/>
    <mergeCell ref="G5:H5"/>
    <mergeCell ref="A22:J22"/>
    <mergeCell ref="E24:H2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4" workbookViewId="0">
      <selection activeCell="K36" sqref="K36"/>
    </sheetView>
  </sheetViews>
  <sheetFormatPr baseColWidth="10" defaultRowHeight="15" x14ac:dyDescent="0.25"/>
  <cols>
    <col min="1" max="1" width="14.140625" customWidth="1"/>
    <col min="2" max="2" width="17.140625" customWidth="1"/>
    <col min="3" max="3" width="18.42578125" customWidth="1"/>
    <col min="4" max="4" width="15.5703125" customWidth="1"/>
    <col min="5" max="5" width="13.140625" customWidth="1"/>
    <col min="6" max="6" width="9.7109375" customWidth="1"/>
    <col min="7" max="7" width="10.5703125" customWidth="1"/>
    <col min="8" max="8" width="14.28515625" customWidth="1"/>
  </cols>
  <sheetData>
    <row r="1" spans="1:10" x14ac:dyDescent="0.25">
      <c r="A1" s="100" t="s">
        <v>16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</row>
    <row r="3" spans="1:10" s="34" customForma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</row>
    <row r="4" spans="1:10" x14ac:dyDescent="0.25">
      <c r="A4" s="16" t="s">
        <v>15</v>
      </c>
      <c r="B4" s="14" t="s">
        <v>2</v>
      </c>
      <c r="C4" s="14" t="s">
        <v>3</v>
      </c>
      <c r="D4" s="14" t="s">
        <v>4</v>
      </c>
      <c r="E4" s="157" t="s">
        <v>22</v>
      </c>
      <c r="F4" s="158"/>
      <c r="G4" s="158"/>
      <c r="H4" s="159"/>
    </row>
    <row r="5" spans="1:10" x14ac:dyDescent="0.25">
      <c r="A5" s="16" t="s">
        <v>16</v>
      </c>
      <c r="B5" s="16" t="s">
        <v>6</v>
      </c>
      <c r="C5" s="16">
        <v>1500</v>
      </c>
      <c r="D5" s="17">
        <v>44490</v>
      </c>
      <c r="E5" s="19" t="s">
        <v>3</v>
      </c>
      <c r="F5" s="20">
        <v>1500</v>
      </c>
      <c r="G5" s="102"/>
      <c r="H5" s="104"/>
    </row>
    <row r="6" spans="1:10" x14ac:dyDescent="0.25">
      <c r="A6" s="16" t="s">
        <v>17</v>
      </c>
      <c r="B6" s="16" t="s">
        <v>7</v>
      </c>
      <c r="C6" s="16">
        <v>1500</v>
      </c>
      <c r="D6" s="18">
        <v>44497</v>
      </c>
      <c r="E6" s="6" t="s">
        <v>3</v>
      </c>
      <c r="F6" s="8">
        <v>1500</v>
      </c>
      <c r="G6" s="7"/>
      <c r="H6" s="8"/>
    </row>
    <row r="7" spans="1:10" x14ac:dyDescent="0.25">
      <c r="A7" s="16" t="s">
        <v>18</v>
      </c>
      <c r="B7" s="16" t="s">
        <v>8</v>
      </c>
      <c r="C7" s="16">
        <v>500</v>
      </c>
      <c r="D7" s="17">
        <v>44542</v>
      </c>
      <c r="E7" s="6" t="s">
        <v>47</v>
      </c>
      <c r="F7" s="8">
        <v>500</v>
      </c>
      <c r="G7" s="7"/>
      <c r="H7" s="9"/>
    </row>
    <row r="8" spans="1:10" x14ac:dyDescent="0.25">
      <c r="A8" s="16"/>
      <c r="B8" s="16"/>
      <c r="C8" s="16"/>
      <c r="D8" s="17"/>
      <c r="E8" s="10"/>
      <c r="F8" s="8"/>
      <c r="G8" s="7"/>
      <c r="H8" s="9"/>
    </row>
    <row r="9" spans="1:10" x14ac:dyDescent="0.25">
      <c r="A9" s="16"/>
      <c r="B9" s="16"/>
      <c r="C9" s="16"/>
      <c r="D9" s="17"/>
      <c r="E9" s="10"/>
      <c r="F9" s="8"/>
      <c r="G9" s="7"/>
      <c r="H9" s="8"/>
    </row>
    <row r="10" spans="1:10" x14ac:dyDescent="0.25">
      <c r="A10" s="16"/>
      <c r="B10" s="16"/>
      <c r="C10" s="16"/>
      <c r="D10" s="17"/>
      <c r="E10" s="10"/>
      <c r="F10" s="8"/>
      <c r="G10" s="7"/>
      <c r="H10" s="8"/>
    </row>
    <row r="11" spans="1:10" x14ac:dyDescent="0.25">
      <c r="A11" s="16"/>
      <c r="B11" s="16"/>
      <c r="C11" s="16"/>
      <c r="D11" s="17"/>
      <c r="E11" s="10"/>
      <c r="F11" s="8"/>
      <c r="G11" s="7"/>
      <c r="H11" s="8"/>
    </row>
    <row r="12" spans="1:10" x14ac:dyDescent="0.25">
      <c r="A12" s="16"/>
      <c r="B12" s="16"/>
      <c r="C12" s="16"/>
      <c r="D12" s="17"/>
      <c r="E12" s="10"/>
      <c r="F12" s="8"/>
      <c r="G12" s="7"/>
      <c r="H12" s="8"/>
    </row>
    <row r="14" spans="1:10" x14ac:dyDescent="0.25">
      <c r="B14" s="3" t="s">
        <v>5</v>
      </c>
      <c r="C14" s="36">
        <v>0.15</v>
      </c>
    </row>
    <row r="15" spans="1:10" x14ac:dyDescent="0.25">
      <c r="B15" s="3" t="s">
        <v>14</v>
      </c>
      <c r="C15" s="3">
        <f>+SUM(C5:C12)</f>
        <v>3500</v>
      </c>
    </row>
    <row r="18" spans="1:13" x14ac:dyDescent="0.25">
      <c r="A18" s="3"/>
      <c r="B18" s="3" t="s">
        <v>3</v>
      </c>
      <c r="C18" s="3" t="s">
        <v>5</v>
      </c>
      <c r="D18" s="3" t="s">
        <v>23</v>
      </c>
      <c r="E18" s="3" t="s">
        <v>25</v>
      </c>
      <c r="F18" s="3" t="s">
        <v>24</v>
      </c>
      <c r="G18" s="3" t="s">
        <v>25</v>
      </c>
      <c r="H18" s="21" t="s">
        <v>26</v>
      </c>
      <c r="I18" s="3" t="s">
        <v>25</v>
      </c>
    </row>
    <row r="19" spans="1:13" x14ac:dyDescent="0.25">
      <c r="A19" s="3" t="s">
        <v>48</v>
      </c>
      <c r="B19" s="3">
        <f>+C15</f>
        <v>3500</v>
      </c>
      <c r="C19" s="3">
        <f>+C15*C14</f>
        <v>525</v>
      </c>
      <c r="D19" s="3">
        <v>0</v>
      </c>
      <c r="E19" s="22" t="s">
        <v>35</v>
      </c>
      <c r="F19" s="16" t="s">
        <v>38</v>
      </c>
      <c r="G19" s="16" t="s">
        <v>38</v>
      </c>
      <c r="H19" s="16" t="s">
        <v>38</v>
      </c>
      <c r="I19" s="16" t="s">
        <v>38</v>
      </c>
    </row>
    <row r="21" spans="1:13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</row>
    <row r="22" spans="1:13" x14ac:dyDescent="0.25">
      <c r="A22" s="100" t="s">
        <v>17</v>
      </c>
      <c r="B22" s="100"/>
      <c r="C22" s="100"/>
      <c r="D22" s="100"/>
      <c r="E22" s="100"/>
      <c r="F22" s="100"/>
      <c r="G22" s="100"/>
      <c r="H22" s="100"/>
      <c r="I22" s="100"/>
      <c r="J22" s="100"/>
    </row>
    <row r="23" spans="1:13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3" x14ac:dyDescent="0.25">
      <c r="A24" s="16" t="s">
        <v>15</v>
      </c>
      <c r="B24" s="14" t="s">
        <v>2</v>
      </c>
      <c r="C24" s="14" t="s">
        <v>3</v>
      </c>
      <c r="D24" s="14" t="s">
        <v>4</v>
      </c>
      <c r="E24" s="157" t="s">
        <v>22</v>
      </c>
      <c r="F24" s="158"/>
      <c r="G24" s="158"/>
      <c r="H24" s="159"/>
    </row>
    <row r="25" spans="1:13" x14ac:dyDescent="0.25">
      <c r="A25" s="16" t="s">
        <v>16</v>
      </c>
      <c r="B25" s="16" t="s">
        <v>6</v>
      </c>
      <c r="C25" s="16">
        <v>1500</v>
      </c>
      <c r="D25" s="17">
        <v>44490</v>
      </c>
      <c r="E25" s="19" t="s">
        <v>3</v>
      </c>
      <c r="F25" s="20">
        <v>1500</v>
      </c>
      <c r="G25" s="102"/>
      <c r="H25" s="104"/>
      <c r="M25" s="25"/>
    </row>
    <row r="26" spans="1:13" x14ac:dyDescent="0.25">
      <c r="A26" s="16" t="s">
        <v>17</v>
      </c>
      <c r="B26" s="16" t="s">
        <v>7</v>
      </c>
      <c r="C26" s="16">
        <v>1500</v>
      </c>
      <c r="D26" s="18">
        <v>44497</v>
      </c>
      <c r="E26" s="6" t="s">
        <v>3</v>
      </c>
      <c r="F26" s="8">
        <v>1500</v>
      </c>
      <c r="G26" s="7"/>
      <c r="H26" s="8"/>
    </row>
    <row r="27" spans="1:13" x14ac:dyDescent="0.25">
      <c r="A27" s="16" t="s">
        <v>18</v>
      </c>
      <c r="B27" s="16" t="s">
        <v>8</v>
      </c>
      <c r="C27" s="16">
        <v>500</v>
      </c>
      <c r="D27" s="17">
        <v>44542</v>
      </c>
      <c r="E27" s="6" t="s">
        <v>47</v>
      </c>
      <c r="F27" s="8">
        <v>500</v>
      </c>
      <c r="G27" s="7"/>
      <c r="H27" s="9"/>
    </row>
    <row r="28" spans="1:13" x14ac:dyDescent="0.25">
      <c r="A28" s="16"/>
      <c r="B28" s="16"/>
      <c r="C28" s="16"/>
      <c r="D28" s="17"/>
      <c r="E28" s="6"/>
      <c r="F28" s="8"/>
      <c r="G28" s="7"/>
      <c r="H28" s="9"/>
    </row>
    <row r="29" spans="1:13" x14ac:dyDescent="0.25">
      <c r="A29" s="16"/>
      <c r="B29" s="16"/>
      <c r="C29" s="16"/>
      <c r="D29" s="17"/>
      <c r="E29" s="10"/>
      <c r="F29" s="8"/>
      <c r="G29" s="7"/>
      <c r="H29" s="8"/>
    </row>
    <row r="30" spans="1:13" x14ac:dyDescent="0.25">
      <c r="A30" s="16"/>
      <c r="B30" s="16"/>
      <c r="C30" s="16"/>
      <c r="D30" s="17"/>
      <c r="E30" s="10"/>
      <c r="F30" s="8"/>
      <c r="G30" s="7"/>
      <c r="H30" s="8"/>
    </row>
    <row r="31" spans="1:13" x14ac:dyDescent="0.25">
      <c r="A31" s="16"/>
      <c r="B31" s="16"/>
      <c r="C31" s="16"/>
      <c r="D31" s="17"/>
      <c r="E31" s="10"/>
      <c r="F31" s="8"/>
      <c r="G31" s="7"/>
      <c r="H31" s="8"/>
    </row>
    <row r="32" spans="1:13" x14ac:dyDescent="0.25">
      <c r="A32" s="16"/>
      <c r="B32" s="16"/>
      <c r="C32" s="16"/>
      <c r="D32" s="17"/>
      <c r="E32" s="10"/>
      <c r="F32" s="8"/>
      <c r="G32" s="7"/>
      <c r="H32" s="8"/>
    </row>
    <row r="34" spans="1:9" x14ac:dyDescent="0.25">
      <c r="B34" s="3" t="s">
        <v>5</v>
      </c>
      <c r="C34" s="36">
        <v>0.15</v>
      </c>
    </row>
    <row r="35" spans="1:9" x14ac:dyDescent="0.25">
      <c r="B35" s="3" t="s">
        <v>14</v>
      </c>
      <c r="C35" s="3">
        <f>+SUM(C25:C32)</f>
        <v>3500</v>
      </c>
    </row>
    <row r="38" spans="1:9" x14ac:dyDescent="0.25">
      <c r="A38" s="3"/>
      <c r="B38" s="3" t="s">
        <v>3</v>
      </c>
      <c r="C38" s="3" t="s">
        <v>5</v>
      </c>
      <c r="D38" s="3" t="s">
        <v>23</v>
      </c>
      <c r="E38" s="3" t="s">
        <v>25</v>
      </c>
      <c r="F38" s="3" t="s">
        <v>24</v>
      </c>
      <c r="G38" s="3" t="s">
        <v>25</v>
      </c>
      <c r="H38" s="21" t="s">
        <v>26</v>
      </c>
      <c r="I38" s="3" t="s">
        <v>25</v>
      </c>
    </row>
    <row r="39" spans="1:9" x14ac:dyDescent="0.25">
      <c r="A39" s="3" t="s">
        <v>49</v>
      </c>
      <c r="B39" s="3">
        <f>+C35</f>
        <v>3500</v>
      </c>
      <c r="C39" s="3">
        <f>+C35*C34</f>
        <v>525</v>
      </c>
      <c r="D39" s="3">
        <v>0</v>
      </c>
      <c r="E39" s="22" t="s">
        <v>35</v>
      </c>
      <c r="F39" s="16" t="s">
        <v>38</v>
      </c>
      <c r="G39" s="16" t="s">
        <v>38</v>
      </c>
      <c r="H39" s="16" t="s">
        <v>38</v>
      </c>
      <c r="I39" s="16" t="s">
        <v>38</v>
      </c>
    </row>
    <row r="44" spans="1:9" x14ac:dyDescent="0.25">
      <c r="B44" s="25"/>
    </row>
  </sheetData>
  <mergeCells count="6">
    <mergeCell ref="G25:H25"/>
    <mergeCell ref="A1:J2"/>
    <mergeCell ref="E4:H4"/>
    <mergeCell ref="G5:H5"/>
    <mergeCell ref="A22:J22"/>
    <mergeCell ref="E24:H2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4" workbookViewId="0">
      <selection activeCell="G27" sqref="G27"/>
    </sheetView>
  </sheetViews>
  <sheetFormatPr baseColWidth="10" defaultRowHeight="15" x14ac:dyDescent="0.25"/>
  <cols>
    <col min="1" max="1" width="14.140625" customWidth="1"/>
    <col min="2" max="2" width="17.140625" customWidth="1"/>
    <col min="3" max="3" width="18.42578125" customWidth="1"/>
    <col min="4" max="4" width="15.5703125" customWidth="1"/>
    <col min="5" max="5" width="10" customWidth="1"/>
    <col min="6" max="6" width="9.7109375" customWidth="1"/>
    <col min="7" max="7" width="10.5703125" customWidth="1"/>
    <col min="8" max="8" width="14.28515625" customWidth="1"/>
  </cols>
  <sheetData>
    <row r="1" spans="1:10" x14ac:dyDescent="0.25">
      <c r="A1" s="100" t="s">
        <v>16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</row>
    <row r="3" spans="1:10" s="34" customForma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</row>
    <row r="4" spans="1:10" x14ac:dyDescent="0.25">
      <c r="A4" s="16" t="s">
        <v>15</v>
      </c>
      <c r="B4" s="14" t="s">
        <v>2</v>
      </c>
      <c r="C4" s="14" t="s">
        <v>3</v>
      </c>
      <c r="D4" s="14" t="s">
        <v>4</v>
      </c>
      <c r="E4" s="157" t="s">
        <v>22</v>
      </c>
      <c r="F4" s="158"/>
      <c r="G4" s="158"/>
      <c r="H4" s="159"/>
    </row>
    <row r="5" spans="1:10" x14ac:dyDescent="0.25">
      <c r="A5" s="16" t="s">
        <v>16</v>
      </c>
      <c r="B5" s="16" t="s">
        <v>6</v>
      </c>
      <c r="C5" s="16">
        <v>500</v>
      </c>
      <c r="D5" s="17">
        <v>44522</v>
      </c>
      <c r="E5" s="19" t="s">
        <v>3</v>
      </c>
      <c r="F5" s="20">
        <v>500</v>
      </c>
      <c r="G5" s="102"/>
      <c r="H5" s="104"/>
    </row>
    <row r="6" spans="1:10" x14ac:dyDescent="0.25">
      <c r="A6" s="16"/>
      <c r="B6" s="16"/>
      <c r="C6" s="16"/>
      <c r="D6" s="18"/>
      <c r="E6" s="6"/>
      <c r="F6" s="8"/>
      <c r="G6" s="7"/>
      <c r="H6" s="8"/>
    </row>
    <row r="7" spans="1:10" x14ac:dyDescent="0.25">
      <c r="A7" s="16"/>
      <c r="B7" s="16"/>
      <c r="C7" s="16"/>
      <c r="D7" s="17"/>
      <c r="E7" s="6"/>
      <c r="F7" s="8"/>
      <c r="G7" s="7"/>
      <c r="H7" s="9"/>
    </row>
    <row r="8" spans="1:10" x14ac:dyDescent="0.25">
      <c r="A8" s="16"/>
      <c r="B8" s="16"/>
      <c r="C8" s="16"/>
      <c r="D8" s="17"/>
      <c r="E8" s="10"/>
      <c r="F8" s="8"/>
      <c r="G8" s="7"/>
      <c r="H8" s="9"/>
    </row>
    <row r="9" spans="1:10" x14ac:dyDescent="0.25">
      <c r="A9" s="16"/>
      <c r="B9" s="16"/>
      <c r="C9" s="16"/>
      <c r="D9" s="17"/>
      <c r="E9" s="10"/>
      <c r="F9" s="8"/>
      <c r="G9" s="7"/>
      <c r="H9" s="8"/>
    </row>
    <row r="10" spans="1:10" x14ac:dyDescent="0.25">
      <c r="A10" s="16"/>
      <c r="B10" s="16"/>
      <c r="C10" s="16"/>
      <c r="D10" s="17"/>
      <c r="E10" s="10"/>
      <c r="F10" s="8"/>
      <c r="G10" s="7"/>
      <c r="H10" s="8"/>
    </row>
    <row r="11" spans="1:10" x14ac:dyDescent="0.25">
      <c r="A11" s="16"/>
      <c r="B11" s="16"/>
      <c r="C11" s="16"/>
      <c r="D11" s="17"/>
      <c r="E11" s="10"/>
      <c r="F11" s="8"/>
      <c r="G11" s="7"/>
      <c r="H11" s="8"/>
    </row>
    <row r="12" spans="1:10" x14ac:dyDescent="0.25">
      <c r="A12" s="16"/>
      <c r="B12" s="16"/>
      <c r="C12" s="16"/>
      <c r="D12" s="17"/>
      <c r="E12" s="10"/>
      <c r="F12" s="8"/>
      <c r="G12" s="7"/>
      <c r="H12" s="8"/>
    </row>
    <row r="14" spans="1:10" x14ac:dyDescent="0.25">
      <c r="B14" s="3" t="s">
        <v>5</v>
      </c>
      <c r="C14" s="36">
        <v>0.1</v>
      </c>
    </row>
    <row r="15" spans="1:10" x14ac:dyDescent="0.25">
      <c r="B15" s="3" t="s">
        <v>14</v>
      </c>
      <c r="C15" s="3">
        <f>+SUM(C5:C12)</f>
        <v>500</v>
      </c>
    </row>
    <row r="18" spans="1:13" x14ac:dyDescent="0.25">
      <c r="A18" s="3"/>
      <c r="B18" s="3" t="s">
        <v>3</v>
      </c>
      <c r="C18" s="3" t="s">
        <v>5</v>
      </c>
      <c r="D18" s="3" t="s">
        <v>23</v>
      </c>
      <c r="E18" s="3" t="s">
        <v>25</v>
      </c>
      <c r="F18" s="3" t="s">
        <v>24</v>
      </c>
      <c r="G18" s="3" t="s">
        <v>25</v>
      </c>
      <c r="H18" s="21" t="s">
        <v>26</v>
      </c>
      <c r="I18" s="3" t="s">
        <v>25</v>
      </c>
    </row>
    <row r="19" spans="1:13" x14ac:dyDescent="0.25">
      <c r="A19" s="3" t="s">
        <v>51</v>
      </c>
      <c r="B19" s="3">
        <f>+C15</f>
        <v>500</v>
      </c>
      <c r="C19" s="3">
        <f>+C15*C14</f>
        <v>50</v>
      </c>
      <c r="D19" s="3">
        <f>+C19</f>
        <v>50</v>
      </c>
      <c r="E19" s="22">
        <v>44586</v>
      </c>
      <c r="F19" s="16" t="s">
        <v>38</v>
      </c>
      <c r="G19" s="16" t="s">
        <v>38</v>
      </c>
      <c r="H19" s="16" t="s">
        <v>38</v>
      </c>
      <c r="I19" s="16" t="s">
        <v>38</v>
      </c>
    </row>
    <row r="21" spans="1:13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</row>
    <row r="22" spans="1:13" x14ac:dyDescent="0.25">
      <c r="A22" s="100" t="s">
        <v>17</v>
      </c>
      <c r="B22" s="100"/>
      <c r="C22" s="100"/>
      <c r="D22" s="100"/>
      <c r="E22" s="100"/>
      <c r="F22" s="100"/>
      <c r="G22" s="100"/>
      <c r="H22" s="100"/>
      <c r="I22" s="100"/>
      <c r="J22" s="100"/>
    </row>
    <row r="23" spans="1:13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3" x14ac:dyDescent="0.25">
      <c r="A24" s="16" t="s">
        <v>15</v>
      </c>
      <c r="B24" s="14" t="s">
        <v>2</v>
      </c>
      <c r="C24" s="14" t="s">
        <v>3</v>
      </c>
      <c r="D24" s="14" t="s">
        <v>4</v>
      </c>
      <c r="E24" s="157" t="s">
        <v>22</v>
      </c>
      <c r="F24" s="158"/>
      <c r="G24" s="158"/>
      <c r="H24" s="159"/>
    </row>
    <row r="25" spans="1:13" x14ac:dyDescent="0.25">
      <c r="A25" s="16" t="s">
        <v>17</v>
      </c>
      <c r="B25" s="16" t="s">
        <v>6</v>
      </c>
      <c r="C25" s="16">
        <v>500</v>
      </c>
      <c r="D25" s="17">
        <v>44522</v>
      </c>
      <c r="E25" s="19" t="s">
        <v>3</v>
      </c>
      <c r="F25" s="20">
        <v>500</v>
      </c>
      <c r="G25" s="102"/>
      <c r="H25" s="104"/>
      <c r="M25" s="25"/>
    </row>
    <row r="26" spans="1:13" x14ac:dyDescent="0.25">
      <c r="A26" s="16" t="s">
        <v>17</v>
      </c>
      <c r="B26" s="16" t="s">
        <v>7</v>
      </c>
      <c r="C26" s="16">
        <v>200</v>
      </c>
      <c r="D26" s="18">
        <v>44576</v>
      </c>
      <c r="E26" s="6" t="s">
        <v>3</v>
      </c>
      <c r="F26" s="8">
        <v>200</v>
      </c>
      <c r="G26" s="7"/>
      <c r="H26" s="8"/>
    </row>
    <row r="27" spans="1:13" x14ac:dyDescent="0.25">
      <c r="A27" s="16" t="s">
        <v>17</v>
      </c>
      <c r="B27" s="16" t="s">
        <v>8</v>
      </c>
      <c r="C27" s="16">
        <v>800</v>
      </c>
      <c r="D27" s="17">
        <v>44587</v>
      </c>
      <c r="E27" s="6" t="s">
        <v>3</v>
      </c>
      <c r="F27" s="8">
        <v>300</v>
      </c>
      <c r="G27" s="7" t="s">
        <v>50</v>
      </c>
      <c r="H27" s="9">
        <v>500</v>
      </c>
    </row>
    <row r="28" spans="1:13" x14ac:dyDescent="0.25">
      <c r="A28" s="16"/>
      <c r="B28" s="16"/>
      <c r="C28" s="16"/>
      <c r="D28" s="17"/>
      <c r="E28" s="10"/>
      <c r="F28" s="8"/>
      <c r="G28" s="7"/>
      <c r="H28" s="9"/>
    </row>
    <row r="29" spans="1:13" x14ac:dyDescent="0.25">
      <c r="A29" s="16"/>
      <c r="B29" s="16"/>
      <c r="C29" s="16"/>
      <c r="D29" s="17"/>
      <c r="E29" s="10"/>
      <c r="F29" s="8"/>
      <c r="G29" s="7"/>
      <c r="H29" s="8"/>
    </row>
    <row r="30" spans="1:13" x14ac:dyDescent="0.25">
      <c r="A30" s="16"/>
      <c r="B30" s="16"/>
      <c r="C30" s="16"/>
      <c r="D30" s="17"/>
      <c r="E30" s="10"/>
      <c r="F30" s="8"/>
      <c r="G30" s="7"/>
      <c r="H30" s="8"/>
    </row>
    <row r="31" spans="1:13" x14ac:dyDescent="0.25">
      <c r="A31" s="16"/>
      <c r="B31" s="16"/>
      <c r="C31" s="16"/>
      <c r="D31" s="17"/>
      <c r="E31" s="10"/>
      <c r="F31" s="8"/>
      <c r="G31" s="7"/>
      <c r="H31" s="8"/>
    </row>
    <row r="32" spans="1:13" x14ac:dyDescent="0.25">
      <c r="A32" s="16"/>
      <c r="B32" s="16"/>
      <c r="C32" s="16"/>
      <c r="D32" s="17"/>
      <c r="E32" s="10"/>
      <c r="F32" s="8"/>
      <c r="G32" s="7"/>
      <c r="H32" s="8"/>
    </row>
    <row r="34" spans="1:9" x14ac:dyDescent="0.25">
      <c r="B34" s="3" t="s">
        <v>5</v>
      </c>
      <c r="C34" s="36">
        <v>0.1</v>
      </c>
    </row>
    <row r="35" spans="1:9" x14ac:dyDescent="0.25">
      <c r="B35" s="3" t="s">
        <v>14</v>
      </c>
      <c r="C35" s="3">
        <f>+SUM(C25:C32)</f>
        <v>1500</v>
      </c>
    </row>
    <row r="38" spans="1:9" x14ac:dyDescent="0.25">
      <c r="A38" s="3"/>
      <c r="B38" s="3" t="s">
        <v>3</v>
      </c>
      <c r="C38" s="3" t="s">
        <v>5</v>
      </c>
      <c r="D38" s="3" t="s">
        <v>23</v>
      </c>
      <c r="E38" s="3" t="s">
        <v>25</v>
      </c>
      <c r="F38" s="3" t="s">
        <v>24</v>
      </c>
      <c r="G38" s="3" t="s">
        <v>25</v>
      </c>
      <c r="H38" s="21" t="s">
        <v>26</v>
      </c>
      <c r="I38" s="3" t="s">
        <v>25</v>
      </c>
    </row>
    <row r="39" spans="1:9" x14ac:dyDescent="0.25">
      <c r="A39" s="3" t="s">
        <v>52</v>
      </c>
      <c r="B39" s="3">
        <f>+C35</f>
        <v>1500</v>
      </c>
      <c r="C39" s="3">
        <f>+C35*C34</f>
        <v>150</v>
      </c>
      <c r="D39" s="3">
        <v>0</v>
      </c>
      <c r="E39" s="22" t="s">
        <v>35</v>
      </c>
      <c r="F39" s="16" t="s">
        <v>38</v>
      </c>
      <c r="G39" s="16" t="s">
        <v>38</v>
      </c>
      <c r="H39" s="16" t="s">
        <v>38</v>
      </c>
      <c r="I39" s="16" t="s">
        <v>38</v>
      </c>
    </row>
    <row r="44" spans="1:9" x14ac:dyDescent="0.25">
      <c r="B44" s="25"/>
    </row>
  </sheetData>
  <mergeCells count="6">
    <mergeCell ref="G25:H25"/>
    <mergeCell ref="A1:J2"/>
    <mergeCell ref="E4:H4"/>
    <mergeCell ref="G5:H5"/>
    <mergeCell ref="A22:J22"/>
    <mergeCell ref="E24:H2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25" sqref="C25"/>
    </sheetView>
  </sheetViews>
  <sheetFormatPr baseColWidth="10" defaultRowHeight="15" x14ac:dyDescent="0.25"/>
  <cols>
    <col min="1" max="1" width="14.140625" customWidth="1"/>
    <col min="2" max="2" width="17.140625" customWidth="1"/>
    <col min="3" max="3" width="18.42578125" customWidth="1"/>
    <col min="4" max="4" width="15.5703125" customWidth="1"/>
    <col min="5" max="5" width="10" customWidth="1"/>
    <col min="6" max="6" width="9.7109375" customWidth="1"/>
    <col min="7" max="7" width="10.5703125" customWidth="1"/>
    <col min="8" max="8" width="14.28515625" customWidth="1"/>
  </cols>
  <sheetData>
    <row r="1" spans="1:10" x14ac:dyDescent="0.25">
      <c r="A1" s="100" t="s">
        <v>17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</row>
    <row r="3" spans="1:10" s="34" customForma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</row>
    <row r="4" spans="1:10" x14ac:dyDescent="0.25">
      <c r="A4" s="16" t="s">
        <v>15</v>
      </c>
      <c r="B4" s="14" t="s">
        <v>2</v>
      </c>
      <c r="C4" s="14" t="s">
        <v>3</v>
      </c>
      <c r="D4" s="14" t="s">
        <v>4</v>
      </c>
      <c r="E4" s="157" t="s">
        <v>22</v>
      </c>
      <c r="F4" s="158"/>
      <c r="G4" s="158"/>
      <c r="H4" s="159"/>
    </row>
    <row r="5" spans="1:10" x14ac:dyDescent="0.25">
      <c r="A5" s="16" t="s">
        <v>17</v>
      </c>
      <c r="B5" s="16" t="s">
        <v>6</v>
      </c>
      <c r="C5" s="16">
        <v>500</v>
      </c>
      <c r="D5" s="17">
        <v>44587</v>
      </c>
      <c r="E5" s="19" t="s">
        <v>50</v>
      </c>
      <c r="F5" s="20">
        <v>500</v>
      </c>
      <c r="G5" s="102"/>
      <c r="H5" s="104"/>
    </row>
    <row r="6" spans="1:10" x14ac:dyDescent="0.25">
      <c r="A6" s="16"/>
      <c r="B6" s="16" t="s">
        <v>7</v>
      </c>
      <c r="C6" s="16">
        <v>150</v>
      </c>
      <c r="D6" s="18">
        <v>44607</v>
      </c>
      <c r="E6" s="19" t="s">
        <v>50</v>
      </c>
      <c r="F6" s="8">
        <v>150</v>
      </c>
      <c r="G6" s="7"/>
      <c r="H6" s="8"/>
    </row>
    <row r="7" spans="1:10" x14ac:dyDescent="0.25">
      <c r="A7" s="16"/>
      <c r="B7" s="16"/>
      <c r="C7" s="16"/>
      <c r="D7" s="17"/>
      <c r="E7" s="6"/>
      <c r="F7" s="8"/>
      <c r="G7" s="7"/>
      <c r="H7" s="9"/>
    </row>
    <row r="8" spans="1:10" x14ac:dyDescent="0.25">
      <c r="A8" s="16"/>
      <c r="B8" s="16"/>
      <c r="C8" s="16"/>
      <c r="D8" s="17"/>
      <c r="E8" s="10"/>
      <c r="F8" s="8"/>
      <c r="G8" s="7"/>
      <c r="H8" s="9"/>
    </row>
    <row r="9" spans="1:10" x14ac:dyDescent="0.25">
      <c r="A9" s="16"/>
      <c r="B9" s="16"/>
      <c r="C9" s="16"/>
      <c r="D9" s="17"/>
      <c r="E9" s="10"/>
      <c r="F9" s="8"/>
      <c r="G9" s="7"/>
      <c r="H9" s="8"/>
    </row>
    <row r="10" spans="1:10" x14ac:dyDescent="0.25">
      <c r="A10" s="16"/>
      <c r="B10" s="16"/>
      <c r="C10" s="16"/>
      <c r="D10" s="17"/>
      <c r="E10" s="10"/>
      <c r="F10" s="8"/>
      <c r="G10" s="7"/>
      <c r="H10" s="8"/>
    </row>
    <row r="11" spans="1:10" x14ac:dyDescent="0.25">
      <c r="A11" s="16"/>
      <c r="B11" s="16"/>
      <c r="C11" s="16"/>
      <c r="D11" s="17"/>
      <c r="E11" s="10"/>
      <c r="F11" s="8"/>
      <c r="G11" s="7"/>
      <c r="H11" s="8"/>
    </row>
    <row r="12" spans="1:10" x14ac:dyDescent="0.25">
      <c r="A12" s="16"/>
      <c r="B12" s="16"/>
      <c r="C12" s="16"/>
      <c r="D12" s="17"/>
      <c r="E12" s="10"/>
      <c r="F12" s="8"/>
      <c r="G12" s="7"/>
      <c r="H12" s="8"/>
    </row>
    <row r="14" spans="1:10" x14ac:dyDescent="0.25">
      <c r="B14" s="3" t="s">
        <v>5</v>
      </c>
      <c r="C14" s="36">
        <v>0.1</v>
      </c>
    </row>
    <row r="15" spans="1:10" x14ac:dyDescent="0.25">
      <c r="B15" s="3" t="s">
        <v>14</v>
      </c>
      <c r="C15" s="3">
        <f>+SUM(C5)</f>
        <v>500</v>
      </c>
    </row>
    <row r="18" spans="1:9" x14ac:dyDescent="0.25">
      <c r="A18" s="3"/>
      <c r="B18" s="3" t="s">
        <v>3</v>
      </c>
      <c r="C18" s="3" t="s">
        <v>5</v>
      </c>
      <c r="D18" s="3" t="s">
        <v>23</v>
      </c>
      <c r="E18" s="3" t="s">
        <v>25</v>
      </c>
      <c r="F18" s="3" t="s">
        <v>24</v>
      </c>
      <c r="G18" s="3" t="s">
        <v>25</v>
      </c>
      <c r="H18" s="21" t="s">
        <v>26</v>
      </c>
      <c r="I18" s="3" t="s">
        <v>25</v>
      </c>
    </row>
    <row r="19" spans="1:9" x14ac:dyDescent="0.25">
      <c r="A19" s="16" t="s">
        <v>53</v>
      </c>
      <c r="B19" s="3">
        <f>+C15</f>
        <v>500</v>
      </c>
      <c r="C19" s="3">
        <f>+C15*C14</f>
        <v>50</v>
      </c>
      <c r="D19" s="3">
        <v>0</v>
      </c>
      <c r="E19" s="22" t="s">
        <v>35</v>
      </c>
      <c r="F19" s="16" t="s">
        <v>38</v>
      </c>
      <c r="G19" s="16" t="s">
        <v>38</v>
      </c>
      <c r="H19" s="16" t="s">
        <v>38</v>
      </c>
      <c r="I19" s="16" t="s">
        <v>38</v>
      </c>
    </row>
    <row r="22" spans="1:9" x14ac:dyDescent="0.25">
      <c r="B22" s="25"/>
    </row>
  </sheetData>
  <mergeCells count="3">
    <mergeCell ref="A1:J2"/>
    <mergeCell ref="E4:H4"/>
    <mergeCell ref="G5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RESUMEN</vt:lpstr>
      <vt:lpstr>APORTE DE CAPITAL</vt:lpstr>
      <vt:lpstr>YAQUI</vt:lpstr>
      <vt:lpstr>FLORA</vt:lpstr>
      <vt:lpstr>LEYLA</vt:lpstr>
      <vt:lpstr>MONICA</vt:lpstr>
      <vt:lpstr>PEDRO</vt:lpstr>
      <vt:lpstr>JHON</vt:lpstr>
      <vt:lpstr>RENZO</vt:lpstr>
      <vt:lpstr>CELIA</vt:lpstr>
      <vt:lpstr>ELIZABET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2022-02-20T17:33:10Z</dcterms:created>
  <dcterms:modified xsi:type="dcterms:W3CDTF">2022-02-20T21:54:26Z</dcterms:modified>
</cp:coreProperties>
</file>