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ESKTOP\BOUN\COURSES FALL'22\IE 312\PROJECT\Part2\"/>
    </mc:Choice>
  </mc:AlternateContent>
  <xr:revisionPtr revIDLastSave="0" documentId="13_ncr:1_{5FF43DCC-F965-4BE7-8703-1B64A0C30CA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ASE4" sheetId="1" r:id="rId1"/>
    <sheet name="CASE3" sheetId="2" r:id="rId2"/>
    <sheet name="CASE2" sheetId="3" r:id="rId3"/>
    <sheet name="CASE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7" i="2" l="1"/>
  <c r="C29" i="4"/>
  <c r="F12" i="3"/>
  <c r="F14" i="3" s="1"/>
  <c r="F20" i="3" s="1"/>
  <c r="F23" i="3" s="1"/>
  <c r="G23" i="3" s="1"/>
  <c r="O4" i="2"/>
  <c r="P4" i="2"/>
  <c r="Q4" i="2"/>
  <c r="R4" i="2"/>
  <c r="S4" i="2"/>
  <c r="T4" i="2"/>
  <c r="U4" i="2"/>
  <c r="V4" i="2"/>
  <c r="O5" i="2"/>
  <c r="P5" i="2"/>
  <c r="Q5" i="2"/>
  <c r="R5" i="2"/>
  <c r="S5" i="2"/>
  <c r="T5" i="2"/>
  <c r="U5" i="2"/>
  <c r="V5" i="2"/>
  <c r="O6" i="2"/>
  <c r="P6" i="2"/>
  <c r="Q6" i="2"/>
  <c r="R6" i="2"/>
  <c r="S6" i="2"/>
  <c r="T6" i="2"/>
  <c r="U6" i="2"/>
  <c r="V6" i="2"/>
  <c r="O7" i="2"/>
  <c r="P7" i="2"/>
  <c r="Q7" i="2"/>
  <c r="R7" i="2"/>
  <c r="S7" i="2"/>
  <c r="T7" i="2"/>
  <c r="U7" i="2"/>
  <c r="V7" i="2"/>
  <c r="O8" i="2"/>
  <c r="P8" i="2"/>
  <c r="Q8" i="2"/>
  <c r="R8" i="2"/>
  <c r="S8" i="2"/>
  <c r="T8" i="2"/>
  <c r="U8" i="2"/>
  <c r="V8" i="2"/>
  <c r="O9" i="2"/>
  <c r="P9" i="2"/>
  <c r="Q9" i="2"/>
  <c r="R9" i="2"/>
  <c r="S9" i="2"/>
  <c r="T9" i="2"/>
  <c r="U9" i="2"/>
  <c r="V9" i="2"/>
  <c r="O10" i="2"/>
  <c r="P10" i="2"/>
  <c r="Q10" i="2"/>
  <c r="R10" i="2"/>
  <c r="S10" i="2"/>
  <c r="T10" i="2"/>
  <c r="U10" i="2"/>
  <c r="V10" i="2"/>
  <c r="S11" i="2"/>
  <c r="Q11" i="2"/>
  <c r="D5" i="1"/>
  <c r="D6" i="1"/>
  <c r="N45" i="1" s="1"/>
  <c r="D7" i="1"/>
  <c r="N46" i="1" s="1"/>
  <c r="D8" i="1"/>
  <c r="N47" i="1" s="1"/>
  <c r="D9" i="1"/>
  <c r="N48" i="1" s="1"/>
  <c r="D10" i="1"/>
  <c r="N49" i="1" s="1"/>
  <c r="D11" i="1"/>
  <c r="N50" i="1" s="1"/>
  <c r="D12" i="1"/>
  <c r="N51" i="1" s="1"/>
  <c r="N44" i="1"/>
  <c r="N70" i="1" s="1"/>
  <c r="D29" i="4"/>
  <c r="V12" i="1"/>
  <c r="E52" i="1"/>
  <c r="J32" i="1" s="1"/>
  <c r="T59" i="1" s="1"/>
  <c r="V11" i="2"/>
  <c r="U11" i="2"/>
  <c r="T11" i="2"/>
  <c r="P11" i="2"/>
  <c r="C30" i="2"/>
  <c r="C6" i="1"/>
  <c r="E6" i="1"/>
  <c r="F6" i="1"/>
  <c r="P45" i="1" s="1"/>
  <c r="G6" i="1"/>
  <c r="H6" i="1"/>
  <c r="I6" i="1"/>
  <c r="S45" i="1" s="1"/>
  <c r="J6" i="1"/>
  <c r="C7" i="1"/>
  <c r="M46" i="1" s="1"/>
  <c r="E7" i="1"/>
  <c r="O46" i="1" s="1"/>
  <c r="F7" i="1"/>
  <c r="P46" i="1" s="1"/>
  <c r="G7" i="1"/>
  <c r="Q46" i="1" s="1"/>
  <c r="H7" i="1"/>
  <c r="R46" i="1" s="1"/>
  <c r="I7" i="1"/>
  <c r="S46" i="1" s="1"/>
  <c r="J7" i="1"/>
  <c r="T46" i="1" s="1"/>
  <c r="C8" i="1"/>
  <c r="E8" i="1"/>
  <c r="O47" i="1" s="1"/>
  <c r="F8" i="1"/>
  <c r="G8" i="1"/>
  <c r="H8" i="1"/>
  <c r="R47" i="1" s="1"/>
  <c r="I8" i="1"/>
  <c r="S47" i="1" s="1"/>
  <c r="J8" i="1"/>
  <c r="T47" i="1" s="1"/>
  <c r="C9" i="1"/>
  <c r="M48" i="1" s="1"/>
  <c r="E9" i="1"/>
  <c r="O48" i="1" s="1"/>
  <c r="F9" i="1"/>
  <c r="P48" i="1" s="1"/>
  <c r="G9" i="1"/>
  <c r="Q48" i="1" s="1"/>
  <c r="H9" i="1"/>
  <c r="R48" i="1" s="1"/>
  <c r="I9" i="1"/>
  <c r="S48" i="1" s="1"/>
  <c r="J9" i="1"/>
  <c r="T48" i="1" s="1"/>
  <c r="C10" i="1"/>
  <c r="M49" i="1" s="1"/>
  <c r="E10" i="1"/>
  <c r="O49" i="1" s="1"/>
  <c r="F10" i="1"/>
  <c r="P49" i="1" s="1"/>
  <c r="G10" i="1"/>
  <c r="Q49" i="1" s="1"/>
  <c r="H10" i="1"/>
  <c r="R49" i="1" s="1"/>
  <c r="I10" i="1"/>
  <c r="S49" i="1" s="1"/>
  <c r="J10" i="1"/>
  <c r="T49" i="1" s="1"/>
  <c r="C11" i="1"/>
  <c r="M50" i="1" s="1"/>
  <c r="E11" i="1"/>
  <c r="O50" i="1" s="1"/>
  <c r="F11" i="1"/>
  <c r="P50" i="1" s="1"/>
  <c r="G11" i="1"/>
  <c r="Q50" i="1" s="1"/>
  <c r="H11" i="1"/>
  <c r="R50" i="1" s="1"/>
  <c r="I11" i="1"/>
  <c r="S50" i="1" s="1"/>
  <c r="J11" i="1"/>
  <c r="T50" i="1" s="1"/>
  <c r="C12" i="1"/>
  <c r="M51" i="1" s="1"/>
  <c r="E12" i="1"/>
  <c r="O51" i="1" s="1"/>
  <c r="F12" i="1"/>
  <c r="P51" i="1" s="1"/>
  <c r="G12" i="1"/>
  <c r="Q51" i="1" s="1"/>
  <c r="H12" i="1"/>
  <c r="I12" i="1"/>
  <c r="S51" i="1" s="1"/>
  <c r="J12" i="1"/>
  <c r="T51" i="1" s="1"/>
  <c r="E5" i="1"/>
  <c r="O44" i="1" s="1"/>
  <c r="O70" i="1" s="1"/>
  <c r="F5" i="1"/>
  <c r="P44" i="1" s="1"/>
  <c r="P70" i="1" s="1"/>
  <c r="G5" i="1"/>
  <c r="Q44" i="1" s="1"/>
  <c r="H5" i="1"/>
  <c r="R44" i="1" s="1"/>
  <c r="I5" i="1"/>
  <c r="S44" i="1" s="1"/>
  <c r="J5" i="1"/>
  <c r="T44" i="1" s="1"/>
  <c r="T70" i="1" s="1"/>
  <c r="C5" i="1"/>
  <c r="M44" i="1" s="1"/>
  <c r="M70" i="1" s="1"/>
  <c r="K94" i="1"/>
  <c r="K93" i="1"/>
  <c r="K92" i="1"/>
  <c r="K91" i="1"/>
  <c r="K90" i="1"/>
  <c r="K89" i="1"/>
  <c r="K88" i="1"/>
  <c r="K87" i="1"/>
  <c r="F16" i="3"/>
  <c r="P23" i="2"/>
  <c r="Q23" i="2"/>
  <c r="R23" i="2"/>
  <c r="S23" i="2"/>
  <c r="T23" i="2"/>
  <c r="U23" i="2"/>
  <c r="V23" i="2"/>
  <c r="W23" i="2"/>
  <c r="O23" i="2"/>
  <c r="O11" i="2"/>
  <c r="J24" i="2"/>
  <c r="I24" i="2"/>
  <c r="H24" i="2"/>
  <c r="G24" i="2"/>
  <c r="F24" i="2"/>
  <c r="E24" i="2"/>
  <c r="D24" i="2"/>
  <c r="C24" i="2"/>
  <c r="K23" i="2"/>
  <c r="K22" i="2"/>
  <c r="K21" i="2"/>
  <c r="K20" i="2"/>
  <c r="K19" i="2"/>
  <c r="K18" i="2"/>
  <c r="K17" i="2"/>
  <c r="K16" i="2"/>
  <c r="O45" i="1"/>
  <c r="Q45" i="1"/>
  <c r="R45" i="1"/>
  <c r="T45" i="1"/>
  <c r="P47" i="1"/>
  <c r="Q47" i="1"/>
  <c r="R51" i="1"/>
  <c r="M47" i="1"/>
  <c r="N27" i="1"/>
  <c r="T57" i="1"/>
  <c r="S57" i="1"/>
  <c r="R57" i="1"/>
  <c r="Q57" i="1"/>
  <c r="P57" i="1"/>
  <c r="O57" i="1"/>
  <c r="N57" i="1"/>
  <c r="M57" i="1"/>
  <c r="P20" i="1"/>
  <c r="Q20" i="1"/>
  <c r="R20" i="1"/>
  <c r="S20" i="1"/>
  <c r="T20" i="1"/>
  <c r="U20" i="1"/>
  <c r="V20" i="1"/>
  <c r="W20" i="1"/>
  <c r="X20" i="1"/>
  <c r="Y20" i="1"/>
  <c r="Z20" i="1"/>
  <c r="AA20" i="1"/>
  <c r="AD20" i="1"/>
  <c r="O20" i="1"/>
  <c r="AA18" i="1"/>
  <c r="AB18" i="1"/>
  <c r="AD18" i="1"/>
  <c r="P18" i="1"/>
  <c r="Q18" i="1"/>
  <c r="R18" i="1"/>
  <c r="S18" i="1"/>
  <c r="T18" i="1"/>
  <c r="U18" i="1"/>
  <c r="V18" i="1"/>
  <c r="W18" i="1"/>
  <c r="X18" i="1"/>
  <c r="Y18" i="1"/>
  <c r="O18" i="1"/>
  <c r="X14" i="1"/>
  <c r="Y14" i="1"/>
  <c r="Z14" i="1"/>
  <c r="AA14" i="1"/>
  <c r="AB14" i="1"/>
  <c r="AD14" i="1"/>
  <c r="P14" i="1"/>
  <c r="Q14" i="1"/>
  <c r="R14" i="1"/>
  <c r="S14" i="1"/>
  <c r="T14" i="1"/>
  <c r="U14" i="1"/>
  <c r="W14" i="1"/>
  <c r="O14" i="1"/>
  <c r="AD12" i="1"/>
  <c r="W12" i="1"/>
  <c r="X12" i="1"/>
  <c r="Y12" i="1"/>
  <c r="Z12" i="1"/>
  <c r="AA12" i="1"/>
  <c r="AB12" i="1"/>
  <c r="U12" i="1"/>
  <c r="AB10" i="1"/>
  <c r="AD10" i="1"/>
  <c r="T10" i="1"/>
  <c r="U10" i="1"/>
  <c r="V10" i="1"/>
  <c r="W10" i="1"/>
  <c r="X10" i="1"/>
  <c r="Y10" i="1"/>
  <c r="Z10" i="1"/>
  <c r="AA10" i="1"/>
  <c r="S10" i="1"/>
  <c r="P10" i="1"/>
  <c r="Q10" i="1"/>
  <c r="O10" i="1"/>
  <c r="AB8" i="1"/>
  <c r="AD8" i="1"/>
  <c r="Q8" i="1"/>
  <c r="R8" i="1"/>
  <c r="S8" i="1"/>
  <c r="T8" i="1"/>
  <c r="U8" i="1"/>
  <c r="V8" i="1"/>
  <c r="W8" i="1"/>
  <c r="X8" i="1"/>
  <c r="Y8" i="1"/>
  <c r="Z8" i="1"/>
  <c r="AA8" i="1"/>
  <c r="O8" i="1"/>
  <c r="N28" i="1" s="1"/>
  <c r="M45" i="1" s="1"/>
  <c r="J25" i="1"/>
  <c r="I25" i="1"/>
  <c r="H25" i="1"/>
  <c r="G25" i="1"/>
  <c r="F25" i="1"/>
  <c r="E25" i="1"/>
  <c r="D25" i="1"/>
  <c r="C25" i="1"/>
  <c r="K24" i="1"/>
  <c r="K23" i="1"/>
  <c r="K22" i="1"/>
  <c r="K21" i="1"/>
  <c r="K20" i="1"/>
  <c r="K19" i="1"/>
  <c r="K18" i="1"/>
  <c r="K17" i="1"/>
  <c r="G13" i="1" l="1"/>
  <c r="I13" i="1"/>
  <c r="H13" i="1"/>
  <c r="K6" i="1"/>
  <c r="K8" i="1"/>
  <c r="E13" i="1"/>
  <c r="S70" i="1"/>
  <c r="U70" i="1" s="1"/>
  <c r="D13" i="1"/>
  <c r="R70" i="1"/>
  <c r="C13" i="1"/>
  <c r="K10" i="1"/>
  <c r="F13" i="1"/>
  <c r="Q70" i="1"/>
  <c r="J13" i="1"/>
  <c r="P25" i="2"/>
  <c r="I33" i="1"/>
  <c r="S60" i="1" s="1"/>
  <c r="S73" i="1" s="1"/>
  <c r="T72" i="1"/>
  <c r="W9" i="2"/>
  <c r="R11" i="2"/>
  <c r="W11" i="2" s="1"/>
  <c r="C29" i="2"/>
  <c r="W5" i="2"/>
  <c r="W10" i="2"/>
  <c r="K11" i="1"/>
  <c r="K12" i="1"/>
  <c r="K5" i="1"/>
  <c r="K7" i="1"/>
  <c r="K9" i="1"/>
  <c r="K95" i="1"/>
  <c r="C36" i="1"/>
  <c r="M63" i="1" s="1"/>
  <c r="M76" i="1" s="1"/>
  <c r="D35" i="1"/>
  <c r="N62" i="1" s="1"/>
  <c r="N75" i="1" s="1"/>
  <c r="C37" i="1"/>
  <c r="M64" i="1" s="1"/>
  <c r="M77" i="1" s="1"/>
  <c r="D33" i="1"/>
  <c r="N60" i="1" s="1"/>
  <c r="N73" i="1" s="1"/>
  <c r="E36" i="1"/>
  <c r="O63" i="1" s="1"/>
  <c r="O76" i="1" s="1"/>
  <c r="F33" i="1"/>
  <c r="P60" i="1" s="1"/>
  <c r="P73" i="1" s="1"/>
  <c r="G34" i="1"/>
  <c r="Q61" i="1" s="1"/>
  <c r="Q74" i="1" s="1"/>
  <c r="C31" i="1"/>
  <c r="M58" i="1" s="1"/>
  <c r="M71" i="1" s="1"/>
  <c r="G33" i="1"/>
  <c r="Q60" i="1" s="1"/>
  <c r="Q73" i="1" s="1"/>
  <c r="C35" i="1"/>
  <c r="M62" i="1" s="1"/>
  <c r="M75" i="1" s="1"/>
  <c r="E35" i="1"/>
  <c r="O62" i="1" s="1"/>
  <c r="O75" i="1" s="1"/>
  <c r="G32" i="1"/>
  <c r="Q59" i="1" s="1"/>
  <c r="Q72" i="1" s="1"/>
  <c r="C34" i="1"/>
  <c r="M61" i="1" s="1"/>
  <c r="M74" i="1" s="1"/>
  <c r="E34" i="1"/>
  <c r="O61" i="1" s="1"/>
  <c r="O74" i="1" s="1"/>
  <c r="H33" i="1"/>
  <c r="R60" i="1" s="1"/>
  <c r="R73" i="1" s="1"/>
  <c r="C33" i="1"/>
  <c r="M60" i="1" s="1"/>
  <c r="M73" i="1" s="1"/>
  <c r="E32" i="1"/>
  <c r="O59" i="1" s="1"/>
  <c r="O72" i="1" s="1"/>
  <c r="H32" i="1"/>
  <c r="R59" i="1" s="1"/>
  <c r="R72" i="1" s="1"/>
  <c r="D37" i="1"/>
  <c r="N64" i="1" s="1"/>
  <c r="N77" i="1" s="1"/>
  <c r="F35" i="1"/>
  <c r="P62" i="1" s="1"/>
  <c r="P75" i="1" s="1"/>
  <c r="I32" i="1"/>
  <c r="S59" i="1" s="1"/>
  <c r="S72" i="1" s="1"/>
  <c r="D36" i="1"/>
  <c r="N63" i="1" s="1"/>
  <c r="N76" i="1" s="1"/>
  <c r="F34" i="1"/>
  <c r="P61" i="1" s="1"/>
  <c r="P74" i="1" s="1"/>
  <c r="J31" i="1"/>
  <c r="T58" i="1" s="1"/>
  <c r="T71" i="1" s="1"/>
  <c r="I31" i="1"/>
  <c r="S58" i="1" s="1"/>
  <c r="S71" i="1" s="1"/>
  <c r="J37" i="1"/>
  <c r="T64" i="1" s="1"/>
  <c r="T77" i="1" s="1"/>
  <c r="D34" i="1"/>
  <c r="N61" i="1" s="1"/>
  <c r="N74" i="1" s="1"/>
  <c r="E33" i="1"/>
  <c r="O60" i="1" s="1"/>
  <c r="O73" i="1" s="1"/>
  <c r="F32" i="1"/>
  <c r="P59" i="1" s="1"/>
  <c r="P72" i="1" s="1"/>
  <c r="H31" i="1"/>
  <c r="R58" i="1" s="1"/>
  <c r="R71" i="1" s="1"/>
  <c r="I37" i="1"/>
  <c r="S64" i="1" s="1"/>
  <c r="S77" i="1" s="1"/>
  <c r="J36" i="1"/>
  <c r="T63" i="1" s="1"/>
  <c r="T76" i="1" s="1"/>
  <c r="G31" i="1"/>
  <c r="Q58" i="1" s="1"/>
  <c r="Q71" i="1" s="1"/>
  <c r="H37" i="1"/>
  <c r="R64" i="1" s="1"/>
  <c r="R77" i="1" s="1"/>
  <c r="I36" i="1"/>
  <c r="S63" i="1" s="1"/>
  <c r="S76" i="1" s="1"/>
  <c r="J35" i="1"/>
  <c r="T62" i="1" s="1"/>
  <c r="T75" i="1" s="1"/>
  <c r="D32" i="1"/>
  <c r="N59" i="1" s="1"/>
  <c r="N72" i="1" s="1"/>
  <c r="F31" i="1"/>
  <c r="P58" i="1" s="1"/>
  <c r="P71" i="1" s="1"/>
  <c r="G37" i="1"/>
  <c r="Q64" i="1" s="1"/>
  <c r="Q77" i="1" s="1"/>
  <c r="H36" i="1"/>
  <c r="R63" i="1" s="1"/>
  <c r="R76" i="1" s="1"/>
  <c r="I35" i="1"/>
  <c r="S62" i="1" s="1"/>
  <c r="S75" i="1" s="1"/>
  <c r="J34" i="1"/>
  <c r="T61" i="1" s="1"/>
  <c r="T74" i="1" s="1"/>
  <c r="C32" i="1"/>
  <c r="M59" i="1" s="1"/>
  <c r="M72" i="1" s="1"/>
  <c r="E31" i="1"/>
  <c r="O58" i="1" s="1"/>
  <c r="O71" i="1" s="1"/>
  <c r="F37" i="1"/>
  <c r="P64" i="1" s="1"/>
  <c r="P77" i="1" s="1"/>
  <c r="G36" i="1"/>
  <c r="Q63" i="1" s="1"/>
  <c r="Q76" i="1" s="1"/>
  <c r="H35" i="1"/>
  <c r="R62" i="1" s="1"/>
  <c r="R75" i="1" s="1"/>
  <c r="I34" i="1"/>
  <c r="S61" i="1" s="1"/>
  <c r="S74" i="1" s="1"/>
  <c r="J33" i="1"/>
  <c r="T60" i="1" s="1"/>
  <c r="T73" i="1" s="1"/>
  <c r="D31" i="1"/>
  <c r="N58" i="1" s="1"/>
  <c r="N71" i="1" s="1"/>
  <c r="E37" i="1"/>
  <c r="O64" i="1" s="1"/>
  <c r="O77" i="1" s="1"/>
  <c r="F36" i="1"/>
  <c r="P63" i="1" s="1"/>
  <c r="P76" i="1" s="1"/>
  <c r="G35" i="1"/>
  <c r="Q62" i="1" s="1"/>
  <c r="Q75" i="1" s="1"/>
  <c r="H34" i="1"/>
  <c r="R61" i="1" s="1"/>
  <c r="R74" i="1" s="1"/>
  <c r="U77" i="1" l="1"/>
  <c r="U75" i="1"/>
  <c r="U73" i="1"/>
  <c r="U71" i="1"/>
  <c r="U76" i="1"/>
  <c r="U72" i="1"/>
  <c r="U74" i="1"/>
  <c r="W4" i="2"/>
  <c r="W6" i="2"/>
  <c r="W7" i="2"/>
  <c r="W8" i="2"/>
  <c r="K13" i="1"/>
  <c r="U78" i="1" l="1"/>
  <c r="M82" i="1" s="1"/>
  <c r="N82" i="1" s="1"/>
  <c r="W12" i="2"/>
  <c r="O33" i="2" s="1"/>
  <c r="P33" i="2" s="1"/>
</calcChain>
</file>

<file path=xl/sharedStrings.xml><?xml version="1.0" encoding="utf-8"?>
<sst xmlns="http://schemas.openxmlformats.org/spreadsheetml/2006/main" count="406" uniqueCount="54">
  <si>
    <t>From-to Matrix</t>
  </si>
  <si>
    <t>VTC1</t>
  </si>
  <si>
    <t>VTC2</t>
  </si>
  <si>
    <t>CB</t>
  </si>
  <si>
    <t>HMC</t>
  </si>
  <si>
    <t>UMC</t>
  </si>
  <si>
    <t>VMC</t>
  </si>
  <si>
    <t>SHP</t>
  </si>
  <si>
    <t>Shipping</t>
  </si>
  <si>
    <t>Receiving</t>
  </si>
  <si>
    <t>Work Center</t>
  </si>
  <si>
    <t>Number of Deliveries</t>
  </si>
  <si>
    <t>Number of PickUps</t>
  </si>
  <si>
    <t>G MATRIX</t>
  </si>
  <si>
    <t>Distance Matrix</t>
  </si>
  <si>
    <t>LOC1</t>
  </si>
  <si>
    <t>LOC2</t>
  </si>
  <si>
    <t>LOC3</t>
  </si>
  <si>
    <t>LOC4</t>
  </si>
  <si>
    <t>LOC5</t>
  </si>
  <si>
    <t>LOC6</t>
  </si>
  <si>
    <t>LOC7</t>
  </si>
  <si>
    <t>TOTAL</t>
  </si>
  <si>
    <t>pick-up</t>
  </si>
  <si>
    <t>delivery</t>
  </si>
  <si>
    <t>Pick-up to Delivery</t>
  </si>
  <si>
    <t>Delivery to Pick-up</t>
  </si>
  <si>
    <t>D'</t>
  </si>
  <si>
    <t>D bar</t>
  </si>
  <si>
    <t>D</t>
  </si>
  <si>
    <t>SUM</t>
  </si>
  <si>
    <t>N</t>
  </si>
  <si>
    <t>t(u) + t(l)</t>
  </si>
  <si>
    <t>T</t>
  </si>
  <si>
    <t>V</t>
  </si>
  <si>
    <t>D1</t>
  </si>
  <si>
    <t>f_i</t>
  </si>
  <si>
    <t>Sum(f_i)</t>
  </si>
  <si>
    <t>min (fij, fji)</t>
  </si>
  <si>
    <t>d(p to d)</t>
  </si>
  <si>
    <t>Alternative 2</t>
  </si>
  <si>
    <t>Location</t>
  </si>
  <si>
    <t>M/C</t>
  </si>
  <si>
    <t>Cost</t>
  </si>
  <si>
    <t>Product</t>
  </si>
  <si>
    <t>D2</t>
  </si>
  <si>
    <t>D3</t>
  </si>
  <si>
    <t>t_A</t>
  </si>
  <si>
    <t>b</t>
  </si>
  <si>
    <t>t_bar</t>
  </si>
  <si>
    <t>e</t>
  </si>
  <si>
    <t>Loaded Travel</t>
  </si>
  <si>
    <t>Total</t>
  </si>
  <si>
    <t>N (Method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</si>
</sst>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  <xf numFmtId="0" fontId="2" fillId="0" borderId="0" xfId="0" applyFont="1"/>
    <xf numFmtId="0" fontId="0" fillId="4" borderId="2" xfId="0" applyFill="1" applyBorder="1"/>
    <xf numFmtId="0" fontId="2" fillId="4" borderId="2" xfId="0" applyFont="1" applyFill="1" applyBorder="1"/>
    <xf numFmtId="0" fontId="4" fillId="6" borderId="2" xfId="0" applyFont="1" applyFill="1" applyBorder="1"/>
    <xf numFmtId="0" fontId="2" fillId="6" borderId="2" xfId="0" applyFont="1" applyFill="1" applyBorder="1"/>
    <xf numFmtId="0" fontId="5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2" fontId="2" fillId="6" borderId="2" xfId="0" applyNumberFormat="1" applyFont="1" applyFill="1" applyBorder="1"/>
    <xf numFmtId="164" fontId="2" fillId="6" borderId="2" xfId="0" applyNumberFormat="1" applyFont="1" applyFill="1" applyBorder="1"/>
    <xf numFmtId="0" fontId="0" fillId="3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5" borderId="2" xfId="0" applyFill="1" applyBorder="1"/>
    <xf numFmtId="0" fontId="2" fillId="5" borderId="2" xfId="0" applyFont="1" applyFill="1" applyBorder="1"/>
    <xf numFmtId="0" fontId="2" fillId="4" borderId="0" xfId="0" applyFont="1" applyFill="1" applyAlignment="1">
      <alignment wrapText="1"/>
    </xf>
    <xf numFmtId="0" fontId="2" fillId="4" borderId="10" xfId="0" applyFont="1" applyFill="1" applyBorder="1" applyAlignment="1">
      <alignment wrapText="1"/>
    </xf>
    <xf numFmtId="0" fontId="0" fillId="2" borderId="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2" fillId="0" borderId="16" xfId="0" applyFont="1" applyBorder="1"/>
    <xf numFmtId="0" fontId="0" fillId="0" borderId="17" xfId="0" applyBorder="1"/>
    <xf numFmtId="0" fontId="2" fillId="4" borderId="2" xfId="0" applyFont="1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4" fillId="6" borderId="20" xfId="0" applyFont="1" applyFill="1" applyBorder="1"/>
    <xf numFmtId="0" fontId="4" fillId="6" borderId="21" xfId="0" applyFont="1" applyFill="1" applyBorder="1"/>
    <xf numFmtId="0" fontId="4" fillId="6" borderId="22" xfId="0" applyFont="1" applyFill="1" applyBorder="1"/>
    <xf numFmtId="0" fontId="0" fillId="0" borderId="2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4" xfId="0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" fillId="4" borderId="0" xfId="0" applyFont="1" applyFill="1" applyAlignment="1">
      <alignment horizontal="center" wrapText="1"/>
    </xf>
    <xf numFmtId="0" fontId="6" fillId="4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9"/>
  <sheetViews>
    <sheetView topLeftCell="A64" zoomScale="80" zoomScaleNormal="100" workbookViewId="0">
      <selection activeCell="N82" sqref="N82"/>
    </sheetView>
  </sheetViews>
  <sheetFormatPr defaultRowHeight="14.4" x14ac:dyDescent="0.3"/>
  <cols>
    <col min="2" max="2" width="13.5546875" bestFit="1" customWidth="1"/>
    <col min="3" max="10" width="8.77734375" customWidth="1"/>
    <col min="12" max="12" width="7.77734375" customWidth="1"/>
    <col min="13" max="13" width="16.77734375" customWidth="1"/>
    <col min="14" max="14" width="11.88671875" customWidth="1"/>
    <col min="15" max="15" width="9.21875" customWidth="1"/>
    <col min="16" max="16" width="8.21875" customWidth="1"/>
  </cols>
  <sheetData>
    <row r="1" spans="1:3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30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30" ht="15" thickBot="1" x14ac:dyDescent="0.35">
      <c r="A3" s="1"/>
      <c r="B3" s="1"/>
      <c r="J3" s="1"/>
      <c r="M3" s="55" t="s">
        <v>14</v>
      </c>
      <c r="N3" s="56"/>
      <c r="O3" s="51" t="s">
        <v>15</v>
      </c>
      <c r="P3" s="52"/>
      <c r="Q3" s="51" t="s">
        <v>16</v>
      </c>
      <c r="R3" s="52"/>
      <c r="S3" s="51" t="s">
        <v>17</v>
      </c>
      <c r="T3" s="52"/>
      <c r="U3" s="51" t="s">
        <v>18</v>
      </c>
      <c r="V3" s="52"/>
      <c r="W3" s="51" t="s">
        <v>19</v>
      </c>
      <c r="X3" s="52"/>
      <c r="Y3" s="51" t="s">
        <v>20</v>
      </c>
      <c r="Z3" s="52"/>
      <c r="AA3" s="51" t="s">
        <v>21</v>
      </c>
      <c r="AB3" s="52"/>
      <c r="AC3" s="51" t="s">
        <v>8</v>
      </c>
      <c r="AD3" s="52"/>
    </row>
    <row r="4" spans="1:30" ht="15" thickBot="1" x14ac:dyDescent="0.35">
      <c r="A4" s="1"/>
      <c r="B4" s="49" t="s">
        <v>0</v>
      </c>
      <c r="C4" s="47" t="s">
        <v>1</v>
      </c>
      <c r="D4" s="37" t="s">
        <v>5</v>
      </c>
      <c r="E4" s="37" t="s">
        <v>3</v>
      </c>
      <c r="F4" s="37" t="s">
        <v>6</v>
      </c>
      <c r="G4" s="37" t="s">
        <v>7</v>
      </c>
      <c r="H4" s="37" t="s">
        <v>4</v>
      </c>
      <c r="I4" s="37" t="s">
        <v>2</v>
      </c>
      <c r="J4" s="37" t="s">
        <v>8</v>
      </c>
      <c r="K4" s="37" t="s">
        <v>52</v>
      </c>
      <c r="M4" s="57"/>
      <c r="N4" s="58"/>
      <c r="O4" s="18" t="s">
        <v>23</v>
      </c>
      <c r="P4" s="7" t="s">
        <v>24</v>
      </c>
      <c r="Q4" s="18" t="s">
        <v>23</v>
      </c>
      <c r="R4" s="7" t="s">
        <v>24</v>
      </c>
      <c r="S4" s="18" t="s">
        <v>23</v>
      </c>
      <c r="T4" s="7" t="s">
        <v>24</v>
      </c>
      <c r="U4" s="18" t="s">
        <v>23</v>
      </c>
      <c r="V4" s="7" t="s">
        <v>24</v>
      </c>
      <c r="W4" s="18" t="s">
        <v>23</v>
      </c>
      <c r="X4" s="7" t="s">
        <v>24</v>
      </c>
      <c r="Y4" s="18" t="s">
        <v>23</v>
      </c>
      <c r="Z4" s="7" t="s">
        <v>24</v>
      </c>
      <c r="AA4" s="18" t="s">
        <v>23</v>
      </c>
      <c r="AB4" s="7" t="s">
        <v>24</v>
      </c>
      <c r="AC4" s="18" t="s">
        <v>23</v>
      </c>
      <c r="AD4" s="7" t="s">
        <v>24</v>
      </c>
    </row>
    <row r="5" spans="1:30" ht="15" thickBot="1" x14ac:dyDescent="0.35">
      <c r="A5" s="1"/>
      <c r="B5" s="2" t="s">
        <v>9</v>
      </c>
      <c r="C5" s="36">
        <f xml:space="preserve"> C87*C101</f>
        <v>112</v>
      </c>
      <c r="D5" s="36">
        <f t="shared" ref="D5:J5" si="0" xml:space="preserve"> D87*D101</f>
        <v>0</v>
      </c>
      <c r="E5" s="36">
        <f t="shared" si="0"/>
        <v>0</v>
      </c>
      <c r="F5" s="36">
        <f t="shared" si="0"/>
        <v>0</v>
      </c>
      <c r="G5" s="36">
        <f t="shared" si="0"/>
        <v>0</v>
      </c>
      <c r="H5" s="36">
        <f t="shared" si="0"/>
        <v>0</v>
      </c>
      <c r="I5" s="36">
        <f t="shared" si="0"/>
        <v>208</v>
      </c>
      <c r="J5" s="36">
        <f t="shared" si="0"/>
        <v>0</v>
      </c>
      <c r="K5" s="38">
        <f>SUM(C5:J5)</f>
        <v>320</v>
      </c>
      <c r="M5" s="53" t="s">
        <v>9</v>
      </c>
      <c r="N5" s="18" t="s">
        <v>23</v>
      </c>
      <c r="O5" s="4">
        <v>18</v>
      </c>
      <c r="P5" s="4">
        <v>12</v>
      </c>
      <c r="Q5" s="4">
        <v>30</v>
      </c>
      <c r="R5" s="4">
        <v>24</v>
      </c>
      <c r="S5" s="4">
        <v>12</v>
      </c>
      <c r="T5" s="4">
        <v>6</v>
      </c>
      <c r="U5" s="4">
        <v>24</v>
      </c>
      <c r="V5" s="4">
        <v>18</v>
      </c>
      <c r="W5" s="4">
        <v>42</v>
      </c>
      <c r="X5" s="4">
        <v>36</v>
      </c>
      <c r="Y5" s="4">
        <v>30</v>
      </c>
      <c r="Z5" s="4">
        <v>24</v>
      </c>
      <c r="AA5" s="4">
        <v>36</v>
      </c>
      <c r="AB5" s="4">
        <v>30</v>
      </c>
      <c r="AC5" s="4">
        <v>0</v>
      </c>
      <c r="AD5" s="4">
        <v>42</v>
      </c>
    </row>
    <row r="6" spans="1:30" ht="15" thickBot="1" x14ac:dyDescent="0.35">
      <c r="A6" s="1"/>
      <c r="B6" s="2" t="s">
        <v>1</v>
      </c>
      <c r="C6" s="36">
        <f t="shared" ref="C6:J6" si="1" xml:space="preserve"> C88*C102</f>
        <v>0</v>
      </c>
      <c r="D6" s="36">
        <f t="shared" si="1"/>
        <v>0</v>
      </c>
      <c r="E6" s="36">
        <f t="shared" si="1"/>
        <v>0</v>
      </c>
      <c r="F6" s="36">
        <f t="shared" si="1"/>
        <v>32</v>
      </c>
      <c r="G6" s="36">
        <f t="shared" si="1"/>
        <v>80</v>
      </c>
      <c r="H6" s="36">
        <f t="shared" si="1"/>
        <v>80</v>
      </c>
      <c r="I6" s="36">
        <f t="shared" si="1"/>
        <v>0</v>
      </c>
      <c r="J6" s="36">
        <f t="shared" si="1"/>
        <v>0</v>
      </c>
      <c r="K6" s="38">
        <f t="shared" ref="K6:K12" si="2">SUM(C6:J6)</f>
        <v>192</v>
      </c>
      <c r="M6" s="54"/>
      <c r="N6" s="7" t="s">
        <v>24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</row>
    <row r="7" spans="1:30" ht="15" thickBot="1" x14ac:dyDescent="0.35">
      <c r="A7" s="1"/>
      <c r="B7" s="2" t="s">
        <v>5</v>
      </c>
      <c r="C7" s="36">
        <f t="shared" ref="C7:J7" si="3" xml:space="preserve"> C89*C103</f>
        <v>0</v>
      </c>
      <c r="D7" s="36">
        <f t="shared" si="3"/>
        <v>0</v>
      </c>
      <c r="E7" s="36">
        <f t="shared" si="3"/>
        <v>0</v>
      </c>
      <c r="F7" s="36">
        <f t="shared" si="3"/>
        <v>0</v>
      </c>
      <c r="G7" s="36">
        <f t="shared" si="3"/>
        <v>0</v>
      </c>
      <c r="H7" s="36">
        <f t="shared" si="3"/>
        <v>0</v>
      </c>
      <c r="I7" s="36">
        <f t="shared" si="3"/>
        <v>80</v>
      </c>
      <c r="J7" s="36">
        <f t="shared" si="3"/>
        <v>0</v>
      </c>
      <c r="K7" s="38">
        <f t="shared" si="2"/>
        <v>80</v>
      </c>
      <c r="L7" s="41"/>
      <c r="M7" s="53" t="s">
        <v>15</v>
      </c>
      <c r="N7" s="18" t="s">
        <v>23</v>
      </c>
      <c r="O7" s="4">
        <v>0</v>
      </c>
      <c r="P7" s="4">
        <v>30</v>
      </c>
      <c r="Q7" s="4">
        <v>12</v>
      </c>
      <c r="R7" s="4">
        <v>6</v>
      </c>
      <c r="S7" s="4">
        <v>30</v>
      </c>
      <c r="T7" s="4">
        <v>24</v>
      </c>
      <c r="U7" s="4">
        <v>18</v>
      </c>
      <c r="V7" s="4">
        <v>12</v>
      </c>
      <c r="W7" s="4">
        <v>36</v>
      </c>
      <c r="X7" s="4">
        <v>30</v>
      </c>
      <c r="Y7" s="4">
        <v>24</v>
      </c>
      <c r="Z7" s="4">
        <v>18</v>
      </c>
      <c r="AA7" s="4">
        <v>30</v>
      </c>
      <c r="AB7" s="4">
        <v>24</v>
      </c>
      <c r="AC7" s="4">
        <v>0</v>
      </c>
      <c r="AD7" s="4">
        <v>30</v>
      </c>
    </row>
    <row r="8" spans="1:30" ht="15" thickBot="1" x14ac:dyDescent="0.35">
      <c r="A8" s="1"/>
      <c r="B8" s="2" t="s">
        <v>3</v>
      </c>
      <c r="C8" s="36">
        <f t="shared" ref="C8:J8" si="4" xml:space="preserve"> C90*C104</f>
        <v>0</v>
      </c>
      <c r="D8" s="36">
        <f t="shared" si="4"/>
        <v>0</v>
      </c>
      <c r="E8" s="36">
        <f t="shared" si="4"/>
        <v>0</v>
      </c>
      <c r="F8" s="36">
        <f t="shared" si="4"/>
        <v>0</v>
      </c>
      <c r="G8" s="36">
        <f t="shared" si="4"/>
        <v>0</v>
      </c>
      <c r="H8" s="36">
        <f t="shared" si="4"/>
        <v>0</v>
      </c>
      <c r="I8" s="36">
        <f t="shared" si="4"/>
        <v>0</v>
      </c>
      <c r="J8" s="36">
        <f t="shared" si="4"/>
        <v>0</v>
      </c>
      <c r="K8" s="38">
        <f t="shared" si="2"/>
        <v>0</v>
      </c>
      <c r="M8" s="54"/>
      <c r="N8" s="7" t="s">
        <v>24</v>
      </c>
      <c r="O8" s="4">
        <f>O7+6</f>
        <v>6</v>
      </c>
      <c r="P8" s="4">
        <v>0</v>
      </c>
      <c r="Q8" s="4">
        <f t="shared" ref="Q8:AD8" si="5">Q7+6</f>
        <v>18</v>
      </c>
      <c r="R8" s="4">
        <f t="shared" si="5"/>
        <v>12</v>
      </c>
      <c r="S8" s="4">
        <f t="shared" si="5"/>
        <v>36</v>
      </c>
      <c r="T8" s="4">
        <f t="shared" si="5"/>
        <v>30</v>
      </c>
      <c r="U8" s="4">
        <f t="shared" si="5"/>
        <v>24</v>
      </c>
      <c r="V8" s="4">
        <f t="shared" si="5"/>
        <v>18</v>
      </c>
      <c r="W8" s="4">
        <f t="shared" si="5"/>
        <v>42</v>
      </c>
      <c r="X8" s="4">
        <f t="shared" si="5"/>
        <v>36</v>
      </c>
      <c r="Y8" s="4">
        <f t="shared" si="5"/>
        <v>30</v>
      </c>
      <c r="Z8" s="4">
        <f t="shared" si="5"/>
        <v>24</v>
      </c>
      <c r="AA8" s="4">
        <f t="shared" si="5"/>
        <v>36</v>
      </c>
      <c r="AB8" s="4">
        <f>AB7+6</f>
        <v>30</v>
      </c>
      <c r="AC8" s="4">
        <v>0</v>
      </c>
      <c r="AD8" s="4">
        <f t="shared" si="5"/>
        <v>36</v>
      </c>
    </row>
    <row r="9" spans="1:30" ht="15" thickBot="1" x14ac:dyDescent="0.35">
      <c r="A9" s="1"/>
      <c r="B9" s="2" t="s">
        <v>6</v>
      </c>
      <c r="C9" s="36">
        <f t="shared" ref="C9:J9" si="6" xml:space="preserve"> C91*C105</f>
        <v>0</v>
      </c>
      <c r="D9" s="36">
        <f t="shared" si="6"/>
        <v>0</v>
      </c>
      <c r="E9" s="36">
        <f t="shared" si="6"/>
        <v>0</v>
      </c>
      <c r="F9" s="36">
        <f t="shared" si="6"/>
        <v>0</v>
      </c>
      <c r="G9" s="36">
        <f t="shared" si="6"/>
        <v>0</v>
      </c>
      <c r="H9" s="36">
        <f t="shared" si="6"/>
        <v>32</v>
      </c>
      <c r="I9" s="36">
        <f t="shared" si="6"/>
        <v>0</v>
      </c>
      <c r="J9" s="36">
        <f t="shared" si="6"/>
        <v>96</v>
      </c>
      <c r="K9" s="38">
        <f t="shared" si="2"/>
        <v>128</v>
      </c>
      <c r="M9" s="53" t="s">
        <v>16</v>
      </c>
      <c r="N9" s="18" t="s">
        <v>23</v>
      </c>
      <c r="O9" s="4">
        <v>24</v>
      </c>
      <c r="P9" s="4">
        <v>30</v>
      </c>
      <c r="Q9" s="4">
        <v>0</v>
      </c>
      <c r="R9" s="4">
        <v>42</v>
      </c>
      <c r="S9" s="4">
        <v>30</v>
      </c>
      <c r="T9" s="4">
        <v>24</v>
      </c>
      <c r="U9" s="4">
        <v>6</v>
      </c>
      <c r="V9" s="4">
        <v>36</v>
      </c>
      <c r="W9" s="4">
        <v>36</v>
      </c>
      <c r="X9" s="4">
        <v>30</v>
      </c>
      <c r="Y9" s="4">
        <v>24</v>
      </c>
      <c r="Z9" s="4">
        <v>18</v>
      </c>
      <c r="AA9" s="4">
        <v>18</v>
      </c>
      <c r="AB9" s="4">
        <v>12</v>
      </c>
      <c r="AC9" s="4">
        <v>0</v>
      </c>
      <c r="AD9" s="4">
        <v>30</v>
      </c>
    </row>
    <row r="10" spans="1:30" ht="15" thickBot="1" x14ac:dyDescent="0.35">
      <c r="A10" s="1"/>
      <c r="B10" s="2" t="s">
        <v>7</v>
      </c>
      <c r="C10" s="36">
        <f t="shared" ref="C10:J10" si="7" xml:space="preserve"> C92*C106</f>
        <v>80</v>
      </c>
      <c r="D10" s="36">
        <f t="shared" si="7"/>
        <v>80</v>
      </c>
      <c r="E10" s="36">
        <f t="shared" si="7"/>
        <v>0</v>
      </c>
      <c r="F10" s="36">
        <f t="shared" si="7"/>
        <v>96</v>
      </c>
      <c r="G10" s="36">
        <f t="shared" si="7"/>
        <v>0</v>
      </c>
      <c r="H10" s="36">
        <f t="shared" si="7"/>
        <v>32</v>
      </c>
      <c r="I10" s="36">
        <f t="shared" si="7"/>
        <v>0</v>
      </c>
      <c r="J10" s="36">
        <f t="shared" si="7"/>
        <v>0</v>
      </c>
      <c r="K10" s="38">
        <f t="shared" si="2"/>
        <v>288</v>
      </c>
      <c r="M10" s="54"/>
      <c r="N10" s="7" t="s">
        <v>24</v>
      </c>
      <c r="O10" s="4">
        <f>O9+6</f>
        <v>30</v>
      </c>
      <c r="P10" s="4">
        <f t="shared" ref="P10:S10" si="8">P9+6</f>
        <v>36</v>
      </c>
      <c r="Q10" s="4">
        <f t="shared" si="8"/>
        <v>6</v>
      </c>
      <c r="R10" s="4">
        <v>0</v>
      </c>
      <c r="S10" s="4">
        <f t="shared" si="8"/>
        <v>36</v>
      </c>
      <c r="T10" s="4">
        <f t="shared" ref="T10" si="9">T9+6</f>
        <v>30</v>
      </c>
      <c r="U10" s="4">
        <f t="shared" ref="U10" si="10">U9+6</f>
        <v>12</v>
      </c>
      <c r="V10" s="4">
        <f t="shared" ref="V10" si="11">V9+6</f>
        <v>42</v>
      </c>
      <c r="W10" s="4">
        <f t="shared" ref="W10" si="12">W9+6</f>
        <v>42</v>
      </c>
      <c r="X10" s="4">
        <f t="shared" ref="X10" si="13">X9+6</f>
        <v>36</v>
      </c>
      <c r="Y10" s="4">
        <f t="shared" ref="Y10" si="14">Y9+6</f>
        <v>30</v>
      </c>
      <c r="Z10" s="4">
        <f t="shared" ref="Z10" si="15">Z9+6</f>
        <v>24</v>
      </c>
      <c r="AA10" s="4">
        <f t="shared" ref="AA10" si="16">AA9+6</f>
        <v>24</v>
      </c>
      <c r="AB10" s="4">
        <f>AB9+6</f>
        <v>18</v>
      </c>
      <c r="AC10" s="4">
        <v>0</v>
      </c>
      <c r="AD10" s="4">
        <f t="shared" ref="AD10" si="17">AD9+6</f>
        <v>36</v>
      </c>
    </row>
    <row r="11" spans="1:30" ht="15" thickBot="1" x14ac:dyDescent="0.35">
      <c r="A11" s="1"/>
      <c r="B11" s="2" t="s">
        <v>4</v>
      </c>
      <c r="C11" s="36">
        <f t="shared" ref="C11:J11" si="18" xml:space="preserve"> C93*C107</f>
        <v>0</v>
      </c>
      <c r="D11" s="36">
        <f t="shared" si="18"/>
        <v>0</v>
      </c>
      <c r="E11" s="36">
        <f t="shared" si="18"/>
        <v>0</v>
      </c>
      <c r="F11" s="36">
        <f t="shared" si="18"/>
        <v>0</v>
      </c>
      <c r="G11" s="36">
        <f t="shared" si="18"/>
        <v>0</v>
      </c>
      <c r="H11" s="36">
        <f t="shared" si="18"/>
        <v>0</v>
      </c>
      <c r="I11" s="36">
        <f t="shared" si="18"/>
        <v>0</v>
      </c>
      <c r="J11" s="36">
        <f t="shared" si="18"/>
        <v>144</v>
      </c>
      <c r="K11" s="38">
        <f t="shared" si="2"/>
        <v>144</v>
      </c>
      <c r="M11" s="53" t="s">
        <v>17</v>
      </c>
      <c r="N11" s="18" t="s">
        <v>23</v>
      </c>
      <c r="O11" s="4">
        <v>30</v>
      </c>
      <c r="P11" s="4">
        <v>24</v>
      </c>
      <c r="Q11" s="4">
        <v>42</v>
      </c>
      <c r="R11" s="4">
        <v>36</v>
      </c>
      <c r="S11" s="4">
        <v>0</v>
      </c>
      <c r="T11" s="4">
        <v>18</v>
      </c>
      <c r="U11" s="4">
        <v>12</v>
      </c>
      <c r="V11" s="4">
        <v>6</v>
      </c>
      <c r="W11" s="4">
        <v>30</v>
      </c>
      <c r="X11" s="4">
        <v>24</v>
      </c>
      <c r="Y11" s="4">
        <v>18</v>
      </c>
      <c r="Z11" s="4">
        <v>12</v>
      </c>
      <c r="AA11" s="4">
        <v>24</v>
      </c>
      <c r="AB11" s="4">
        <v>18</v>
      </c>
      <c r="AC11" s="4">
        <v>0</v>
      </c>
      <c r="AD11" s="4">
        <v>24</v>
      </c>
    </row>
    <row r="12" spans="1:30" ht="15" thickBot="1" x14ac:dyDescent="0.35">
      <c r="A12" s="1"/>
      <c r="B12" s="18" t="s">
        <v>2</v>
      </c>
      <c r="C12" s="36">
        <f t="shared" ref="C12:J12" si="19" xml:space="preserve"> C94*C108</f>
        <v>0</v>
      </c>
      <c r="D12" s="36">
        <f t="shared" si="19"/>
        <v>0</v>
      </c>
      <c r="E12" s="36">
        <f t="shared" si="19"/>
        <v>0</v>
      </c>
      <c r="F12" s="36">
        <f t="shared" si="19"/>
        <v>0</v>
      </c>
      <c r="G12" s="36">
        <f t="shared" si="19"/>
        <v>208</v>
      </c>
      <c r="H12" s="36">
        <f t="shared" si="19"/>
        <v>0</v>
      </c>
      <c r="I12" s="36">
        <f t="shared" si="19"/>
        <v>0</v>
      </c>
      <c r="J12" s="36">
        <f t="shared" si="19"/>
        <v>80</v>
      </c>
      <c r="K12" s="38">
        <f t="shared" si="2"/>
        <v>288</v>
      </c>
      <c r="M12" s="54"/>
      <c r="N12" s="7" t="s">
        <v>24</v>
      </c>
      <c r="O12" s="4">
        <v>12</v>
      </c>
      <c r="P12" s="4">
        <v>6</v>
      </c>
      <c r="Q12" s="4">
        <v>24</v>
      </c>
      <c r="R12" s="4">
        <v>18</v>
      </c>
      <c r="S12" s="4">
        <v>6</v>
      </c>
      <c r="T12" s="4">
        <v>0</v>
      </c>
      <c r="U12" s="4">
        <f>U11+6</f>
        <v>18</v>
      </c>
      <c r="V12" s="4">
        <f>V11+6</f>
        <v>12</v>
      </c>
      <c r="W12" s="4">
        <f t="shared" ref="W12:AD12" si="20">W11+6</f>
        <v>36</v>
      </c>
      <c r="X12" s="4">
        <f t="shared" si="20"/>
        <v>30</v>
      </c>
      <c r="Y12" s="4">
        <f t="shared" si="20"/>
        <v>24</v>
      </c>
      <c r="Z12" s="4">
        <f t="shared" si="20"/>
        <v>18</v>
      </c>
      <c r="AA12" s="4">
        <f t="shared" si="20"/>
        <v>30</v>
      </c>
      <c r="AB12" s="4">
        <f t="shared" si="20"/>
        <v>24</v>
      </c>
      <c r="AC12" s="4">
        <v>0</v>
      </c>
      <c r="AD12" s="4">
        <f t="shared" si="20"/>
        <v>30</v>
      </c>
    </row>
    <row r="13" spans="1:30" ht="15" thickBot="1" x14ac:dyDescent="0.35">
      <c r="B13" s="48" t="s">
        <v>52</v>
      </c>
      <c r="C13" s="39">
        <f>SUM(C5:C12)</f>
        <v>192</v>
      </c>
      <c r="D13" s="39">
        <f t="shared" ref="D13:J13" si="21">SUM(D5:D12)</f>
        <v>80</v>
      </c>
      <c r="E13" s="39">
        <f t="shared" si="21"/>
        <v>0</v>
      </c>
      <c r="F13" s="39">
        <f t="shared" si="21"/>
        <v>128</v>
      </c>
      <c r="G13" s="39">
        <f t="shared" si="21"/>
        <v>288</v>
      </c>
      <c r="H13" s="39">
        <f t="shared" si="21"/>
        <v>144</v>
      </c>
      <c r="I13" s="39">
        <f t="shared" si="21"/>
        <v>288</v>
      </c>
      <c r="J13" s="39">
        <f t="shared" si="21"/>
        <v>320</v>
      </c>
      <c r="K13" s="40">
        <f>SUM(K5:K12)</f>
        <v>1440</v>
      </c>
      <c r="M13" s="53" t="s">
        <v>18</v>
      </c>
      <c r="N13" s="18" t="s">
        <v>23</v>
      </c>
      <c r="O13" s="4">
        <v>30</v>
      </c>
      <c r="P13" s="4">
        <v>24</v>
      </c>
      <c r="Q13" s="4">
        <v>42</v>
      </c>
      <c r="R13" s="4">
        <v>36</v>
      </c>
      <c r="S13" s="4">
        <v>24</v>
      </c>
      <c r="T13" s="4">
        <v>18</v>
      </c>
      <c r="U13" s="4">
        <v>0</v>
      </c>
      <c r="V13" s="4">
        <v>30</v>
      </c>
      <c r="W13" s="4">
        <v>30</v>
      </c>
      <c r="X13" s="4">
        <v>24</v>
      </c>
      <c r="Y13" s="4">
        <v>18</v>
      </c>
      <c r="Z13" s="4">
        <v>12</v>
      </c>
      <c r="AA13" s="4">
        <v>12</v>
      </c>
      <c r="AB13" s="4">
        <v>6</v>
      </c>
      <c r="AC13" s="4">
        <v>0</v>
      </c>
      <c r="AD13" s="4">
        <v>24</v>
      </c>
    </row>
    <row r="14" spans="1:30" ht="15" thickBot="1" x14ac:dyDescent="0.35">
      <c r="M14" s="54"/>
      <c r="N14" s="7" t="s">
        <v>24</v>
      </c>
      <c r="O14" s="4">
        <f>O13+6</f>
        <v>36</v>
      </c>
      <c r="P14" s="4">
        <f t="shared" ref="P14:W14" si="22">P13+6</f>
        <v>30</v>
      </c>
      <c r="Q14" s="4">
        <f t="shared" si="22"/>
        <v>48</v>
      </c>
      <c r="R14" s="4">
        <f t="shared" si="22"/>
        <v>42</v>
      </c>
      <c r="S14" s="4">
        <f t="shared" si="22"/>
        <v>30</v>
      </c>
      <c r="T14" s="4">
        <f t="shared" si="22"/>
        <v>24</v>
      </c>
      <c r="U14" s="4">
        <f t="shared" si="22"/>
        <v>6</v>
      </c>
      <c r="V14" s="4">
        <v>0</v>
      </c>
      <c r="W14" s="4">
        <f t="shared" si="22"/>
        <v>36</v>
      </c>
      <c r="X14" s="4">
        <f t="shared" ref="X14" si="23">X13+6</f>
        <v>30</v>
      </c>
      <c r="Y14" s="4">
        <f t="shared" ref="Y14" si="24">Y13+6</f>
        <v>24</v>
      </c>
      <c r="Z14" s="4">
        <f t="shared" ref="Z14" si="25">Z13+6</f>
        <v>18</v>
      </c>
      <c r="AA14" s="4">
        <f t="shared" ref="AA14" si="26">AA13+6</f>
        <v>18</v>
      </c>
      <c r="AB14" s="4">
        <f t="shared" ref="AB14" si="27">AB13+6</f>
        <v>12</v>
      </c>
      <c r="AC14" s="4">
        <v>0</v>
      </c>
      <c r="AD14" s="4">
        <f t="shared" ref="AD14" si="28">AD13+6</f>
        <v>30</v>
      </c>
    </row>
    <row r="15" spans="1:30" ht="15" thickBot="1" x14ac:dyDescent="0.35">
      <c r="M15" s="53" t="s">
        <v>19</v>
      </c>
      <c r="N15" s="18" t="s">
        <v>23</v>
      </c>
      <c r="O15" s="4">
        <v>24</v>
      </c>
      <c r="P15" s="4">
        <v>18</v>
      </c>
      <c r="Q15" s="4">
        <v>36</v>
      </c>
      <c r="R15" s="4">
        <v>30</v>
      </c>
      <c r="S15" s="4">
        <v>18</v>
      </c>
      <c r="T15" s="4">
        <v>12</v>
      </c>
      <c r="U15" s="4">
        <v>30</v>
      </c>
      <c r="V15" s="4">
        <v>24</v>
      </c>
      <c r="W15" s="4">
        <v>0</v>
      </c>
      <c r="X15" s="4">
        <v>42</v>
      </c>
      <c r="Y15" s="4">
        <v>36</v>
      </c>
      <c r="Z15" s="4">
        <v>30</v>
      </c>
      <c r="AA15" s="4">
        <v>42</v>
      </c>
      <c r="AB15" s="4">
        <v>36</v>
      </c>
      <c r="AC15" s="4">
        <v>0</v>
      </c>
      <c r="AD15" s="4">
        <v>42</v>
      </c>
    </row>
    <row r="16" spans="1:30" ht="15" thickBot="1" x14ac:dyDescent="0.35">
      <c r="B16" s="2" t="s">
        <v>25</v>
      </c>
      <c r="C16" s="2" t="s">
        <v>15</v>
      </c>
      <c r="D16" s="2" t="s">
        <v>16</v>
      </c>
      <c r="E16" s="2" t="s">
        <v>17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8</v>
      </c>
      <c r="K16" s="1" t="s">
        <v>22</v>
      </c>
      <c r="M16" s="54"/>
      <c r="N16" s="7" t="s">
        <v>24</v>
      </c>
      <c r="O16" s="4">
        <v>18</v>
      </c>
      <c r="P16" s="4">
        <v>12</v>
      </c>
      <c r="Q16" s="4">
        <v>30</v>
      </c>
      <c r="R16" s="4">
        <v>24</v>
      </c>
      <c r="S16" s="4">
        <v>12</v>
      </c>
      <c r="T16" s="4">
        <v>6</v>
      </c>
      <c r="U16" s="4">
        <v>24</v>
      </c>
      <c r="V16" s="4">
        <v>18</v>
      </c>
      <c r="W16" s="4">
        <v>42</v>
      </c>
      <c r="X16" s="4">
        <v>0</v>
      </c>
      <c r="Y16" s="4">
        <v>30</v>
      </c>
      <c r="Z16" s="4">
        <v>24</v>
      </c>
      <c r="AA16" s="4">
        <v>36</v>
      </c>
      <c r="AB16" s="4">
        <v>30</v>
      </c>
      <c r="AC16" s="4">
        <v>0</v>
      </c>
      <c r="AD16" s="4">
        <v>36</v>
      </c>
    </row>
    <row r="17" spans="2:30" ht="15" thickBot="1" x14ac:dyDescent="0.35">
      <c r="B17" s="2" t="s">
        <v>9</v>
      </c>
      <c r="C17" s="4">
        <v>12</v>
      </c>
      <c r="D17" s="4">
        <v>24</v>
      </c>
      <c r="E17" s="4">
        <v>6</v>
      </c>
      <c r="F17" s="4">
        <v>18</v>
      </c>
      <c r="G17" s="4">
        <v>36</v>
      </c>
      <c r="H17" s="4">
        <v>24</v>
      </c>
      <c r="I17" s="4">
        <v>30</v>
      </c>
      <c r="J17" s="4">
        <v>42</v>
      </c>
      <c r="K17" s="10">
        <f>SUM(C17:J17)</f>
        <v>192</v>
      </c>
      <c r="M17" s="53" t="s">
        <v>20</v>
      </c>
      <c r="N17" s="18" t="s">
        <v>23</v>
      </c>
      <c r="O17" s="4">
        <v>24</v>
      </c>
      <c r="P17" s="4">
        <v>18</v>
      </c>
      <c r="Q17" s="4">
        <v>36</v>
      </c>
      <c r="R17" s="4">
        <v>30</v>
      </c>
      <c r="S17" s="4">
        <v>18</v>
      </c>
      <c r="T17" s="4">
        <v>12</v>
      </c>
      <c r="U17" s="4">
        <v>30</v>
      </c>
      <c r="V17" s="4">
        <v>24</v>
      </c>
      <c r="W17" s="4">
        <v>12</v>
      </c>
      <c r="X17" s="4">
        <v>6</v>
      </c>
      <c r="Y17" s="4">
        <v>0</v>
      </c>
      <c r="Z17" s="4">
        <v>30</v>
      </c>
      <c r="AA17" s="4">
        <v>42</v>
      </c>
      <c r="AB17" s="4">
        <v>36</v>
      </c>
      <c r="AC17" s="4">
        <v>0</v>
      </c>
      <c r="AD17" s="4">
        <v>6</v>
      </c>
    </row>
    <row r="18" spans="2:30" ht="15" thickBot="1" x14ac:dyDescent="0.35">
      <c r="B18" s="2" t="s">
        <v>15</v>
      </c>
      <c r="C18" s="4">
        <v>30</v>
      </c>
      <c r="D18" s="4">
        <v>6</v>
      </c>
      <c r="E18" s="4">
        <v>24</v>
      </c>
      <c r="F18" s="4">
        <v>12</v>
      </c>
      <c r="G18" s="4">
        <v>30</v>
      </c>
      <c r="H18" s="4">
        <v>18</v>
      </c>
      <c r="I18" s="4">
        <v>24</v>
      </c>
      <c r="J18" s="4">
        <v>30</v>
      </c>
      <c r="K18" s="10">
        <f t="shared" ref="K18:K24" si="29">SUM(C18:J18)</f>
        <v>174</v>
      </c>
      <c r="M18" s="54"/>
      <c r="N18" s="7" t="s">
        <v>24</v>
      </c>
      <c r="O18" s="4">
        <f>O17+6</f>
        <v>30</v>
      </c>
      <c r="P18" s="4">
        <f t="shared" ref="P18:Y18" si="30">P17+6</f>
        <v>24</v>
      </c>
      <c r="Q18" s="4">
        <f t="shared" si="30"/>
        <v>42</v>
      </c>
      <c r="R18" s="4">
        <f t="shared" si="30"/>
        <v>36</v>
      </c>
      <c r="S18" s="4">
        <f t="shared" si="30"/>
        <v>24</v>
      </c>
      <c r="T18" s="4">
        <f t="shared" si="30"/>
        <v>18</v>
      </c>
      <c r="U18" s="4">
        <f t="shared" si="30"/>
        <v>36</v>
      </c>
      <c r="V18" s="4">
        <f t="shared" si="30"/>
        <v>30</v>
      </c>
      <c r="W18" s="4">
        <f t="shared" si="30"/>
        <v>18</v>
      </c>
      <c r="X18" s="4">
        <f t="shared" si="30"/>
        <v>12</v>
      </c>
      <c r="Y18" s="4">
        <f t="shared" si="30"/>
        <v>6</v>
      </c>
      <c r="Z18" s="4">
        <v>0</v>
      </c>
      <c r="AA18" s="4">
        <f t="shared" ref="AA18" si="31">AA17+6</f>
        <v>48</v>
      </c>
      <c r="AB18" s="4">
        <f t="shared" ref="AB18" si="32">AB17+6</f>
        <v>42</v>
      </c>
      <c r="AC18" s="4">
        <v>0</v>
      </c>
      <c r="AD18" s="4">
        <f t="shared" ref="AD18" si="33">AD17+6</f>
        <v>12</v>
      </c>
    </row>
    <row r="19" spans="2:30" ht="15" thickBot="1" x14ac:dyDescent="0.35">
      <c r="B19" s="2" t="s">
        <v>16</v>
      </c>
      <c r="C19" s="4">
        <v>30</v>
      </c>
      <c r="D19" s="4">
        <v>42</v>
      </c>
      <c r="E19" s="4">
        <v>24</v>
      </c>
      <c r="F19" s="4">
        <v>36</v>
      </c>
      <c r="G19" s="4">
        <v>30</v>
      </c>
      <c r="H19" s="4">
        <v>18</v>
      </c>
      <c r="I19" s="4">
        <v>12</v>
      </c>
      <c r="J19" s="4">
        <v>30</v>
      </c>
      <c r="K19" s="10">
        <f t="shared" si="29"/>
        <v>222</v>
      </c>
      <c r="M19" s="53" t="s">
        <v>21</v>
      </c>
      <c r="N19" s="18" t="s">
        <v>23</v>
      </c>
      <c r="O19" s="4">
        <v>30</v>
      </c>
      <c r="P19" s="4">
        <v>24</v>
      </c>
      <c r="Q19" s="4">
        <v>42</v>
      </c>
      <c r="R19" s="4">
        <v>36</v>
      </c>
      <c r="S19" s="4">
        <v>24</v>
      </c>
      <c r="T19" s="4">
        <v>18</v>
      </c>
      <c r="U19" s="4">
        <v>36</v>
      </c>
      <c r="V19" s="4">
        <v>30</v>
      </c>
      <c r="W19" s="4">
        <v>18</v>
      </c>
      <c r="X19" s="4">
        <v>12</v>
      </c>
      <c r="Y19" s="4">
        <v>6</v>
      </c>
      <c r="Z19" s="4">
        <v>36</v>
      </c>
      <c r="AA19" s="4">
        <v>0</v>
      </c>
      <c r="AB19" s="4">
        <v>42</v>
      </c>
      <c r="AC19" s="4">
        <v>0</v>
      </c>
      <c r="AD19" s="4">
        <v>12</v>
      </c>
    </row>
    <row r="20" spans="2:30" ht="15" thickBot="1" x14ac:dyDescent="0.35">
      <c r="B20" s="2" t="s">
        <v>17</v>
      </c>
      <c r="C20" s="4">
        <v>24</v>
      </c>
      <c r="D20" s="4">
        <v>36</v>
      </c>
      <c r="E20" s="4">
        <v>18</v>
      </c>
      <c r="F20" s="4">
        <v>6</v>
      </c>
      <c r="G20" s="4">
        <v>24</v>
      </c>
      <c r="H20" s="4">
        <v>12</v>
      </c>
      <c r="I20" s="4">
        <v>18</v>
      </c>
      <c r="J20" s="4">
        <v>24</v>
      </c>
      <c r="K20" s="10">
        <f t="shared" si="29"/>
        <v>162</v>
      </c>
      <c r="M20" s="54"/>
      <c r="N20" s="7" t="s">
        <v>24</v>
      </c>
      <c r="O20" s="4">
        <f>O19+6</f>
        <v>36</v>
      </c>
      <c r="P20" s="4">
        <f t="shared" ref="P20:AD20" si="34">P19+6</f>
        <v>30</v>
      </c>
      <c r="Q20" s="4">
        <f t="shared" si="34"/>
        <v>48</v>
      </c>
      <c r="R20" s="4">
        <f t="shared" si="34"/>
        <v>42</v>
      </c>
      <c r="S20" s="4">
        <f t="shared" si="34"/>
        <v>30</v>
      </c>
      <c r="T20" s="4">
        <f t="shared" si="34"/>
        <v>24</v>
      </c>
      <c r="U20" s="4">
        <f t="shared" si="34"/>
        <v>42</v>
      </c>
      <c r="V20" s="4">
        <f t="shared" si="34"/>
        <v>36</v>
      </c>
      <c r="W20" s="4">
        <f t="shared" si="34"/>
        <v>24</v>
      </c>
      <c r="X20" s="4">
        <f t="shared" si="34"/>
        <v>18</v>
      </c>
      <c r="Y20" s="4">
        <f t="shared" si="34"/>
        <v>12</v>
      </c>
      <c r="Z20" s="4">
        <f t="shared" si="34"/>
        <v>42</v>
      </c>
      <c r="AA20" s="4">
        <f t="shared" si="34"/>
        <v>6</v>
      </c>
      <c r="AB20" s="4">
        <v>0</v>
      </c>
      <c r="AC20" s="4">
        <v>0</v>
      </c>
      <c r="AD20" s="4">
        <f t="shared" si="34"/>
        <v>18</v>
      </c>
    </row>
    <row r="21" spans="2:30" ht="15" thickBot="1" x14ac:dyDescent="0.35">
      <c r="B21" s="2" t="s">
        <v>18</v>
      </c>
      <c r="C21" s="4">
        <v>24</v>
      </c>
      <c r="D21" s="4">
        <v>36</v>
      </c>
      <c r="E21" s="4">
        <v>18</v>
      </c>
      <c r="F21" s="4">
        <v>30</v>
      </c>
      <c r="G21" s="4">
        <v>24</v>
      </c>
      <c r="H21" s="4">
        <v>12</v>
      </c>
      <c r="I21" s="4">
        <v>6</v>
      </c>
      <c r="J21" s="4">
        <v>24</v>
      </c>
      <c r="K21" s="10">
        <f t="shared" si="29"/>
        <v>174</v>
      </c>
    </row>
    <row r="22" spans="2:30" ht="15" thickBot="1" x14ac:dyDescent="0.35">
      <c r="B22" s="2" t="s">
        <v>19</v>
      </c>
      <c r="C22" s="4">
        <v>18</v>
      </c>
      <c r="D22" s="4">
        <v>30</v>
      </c>
      <c r="E22" s="4">
        <v>12</v>
      </c>
      <c r="F22" s="4">
        <v>24</v>
      </c>
      <c r="G22" s="4">
        <v>42</v>
      </c>
      <c r="H22" s="4">
        <v>30</v>
      </c>
      <c r="I22" s="4">
        <v>36</v>
      </c>
      <c r="J22" s="4">
        <v>42</v>
      </c>
      <c r="K22" s="10">
        <f t="shared" si="29"/>
        <v>234</v>
      </c>
    </row>
    <row r="23" spans="2:30" ht="15" thickBot="1" x14ac:dyDescent="0.35">
      <c r="B23" s="2" t="s">
        <v>20</v>
      </c>
      <c r="C23" s="4">
        <v>18</v>
      </c>
      <c r="D23" s="4">
        <v>30</v>
      </c>
      <c r="E23" s="4">
        <v>12</v>
      </c>
      <c r="F23" s="4">
        <v>24</v>
      </c>
      <c r="G23" s="4">
        <v>6</v>
      </c>
      <c r="H23" s="4">
        <v>30</v>
      </c>
      <c r="I23" s="4">
        <v>36</v>
      </c>
      <c r="J23" s="4">
        <v>6</v>
      </c>
      <c r="K23" s="10">
        <f t="shared" si="29"/>
        <v>162</v>
      </c>
      <c r="W23" s="51" t="s">
        <v>40</v>
      </c>
      <c r="X23" s="52"/>
    </row>
    <row r="24" spans="2:30" ht="15" thickBot="1" x14ac:dyDescent="0.35">
      <c r="B24" s="2" t="s">
        <v>21</v>
      </c>
      <c r="C24" s="4">
        <v>24</v>
      </c>
      <c r="D24" s="4">
        <v>36</v>
      </c>
      <c r="E24" s="4">
        <v>18</v>
      </c>
      <c r="F24" s="4">
        <v>30</v>
      </c>
      <c r="G24" s="4">
        <v>12</v>
      </c>
      <c r="H24" s="4">
        <v>36</v>
      </c>
      <c r="I24" s="4">
        <v>42</v>
      </c>
      <c r="J24" s="4">
        <v>12</v>
      </c>
      <c r="K24" s="10">
        <f t="shared" si="29"/>
        <v>210</v>
      </c>
      <c r="W24" s="2" t="s">
        <v>41</v>
      </c>
      <c r="X24" s="2" t="s">
        <v>42</v>
      </c>
    </row>
    <row r="25" spans="2:30" ht="15" thickBot="1" x14ac:dyDescent="0.35">
      <c r="C25" s="10">
        <f>SUM(C17:C24)</f>
        <v>180</v>
      </c>
      <c r="D25" s="10">
        <f t="shared" ref="D25:J25" si="35">SUM(D17:D24)</f>
        <v>240</v>
      </c>
      <c r="E25" s="10">
        <f t="shared" si="35"/>
        <v>132</v>
      </c>
      <c r="F25" s="10">
        <f t="shared" si="35"/>
        <v>180</v>
      </c>
      <c r="G25" s="10">
        <f t="shared" si="35"/>
        <v>204</v>
      </c>
      <c r="H25" s="10">
        <f t="shared" si="35"/>
        <v>180</v>
      </c>
      <c r="I25" s="10">
        <f t="shared" si="35"/>
        <v>204</v>
      </c>
      <c r="J25" s="10">
        <f t="shared" si="35"/>
        <v>210</v>
      </c>
      <c r="W25" s="2" t="s">
        <v>15</v>
      </c>
      <c r="X25" s="26" t="s">
        <v>1</v>
      </c>
    </row>
    <row r="26" spans="2:30" ht="15" thickBot="1" x14ac:dyDescent="0.35">
      <c r="M26" s="2" t="s">
        <v>26</v>
      </c>
      <c r="N26" s="2" t="s">
        <v>15</v>
      </c>
      <c r="O26" s="2" t="s">
        <v>16</v>
      </c>
      <c r="P26" s="2" t="s">
        <v>17</v>
      </c>
      <c r="Q26" s="2" t="s">
        <v>18</v>
      </c>
      <c r="R26" s="2" t="s">
        <v>19</v>
      </c>
      <c r="S26" s="2" t="s">
        <v>20</v>
      </c>
      <c r="T26" s="2" t="s">
        <v>21</v>
      </c>
      <c r="U26" s="2" t="s">
        <v>8</v>
      </c>
      <c r="W26" s="2" t="s">
        <v>16</v>
      </c>
      <c r="X26" s="26" t="s">
        <v>5</v>
      </c>
    </row>
    <row r="27" spans="2:30" ht="15" thickBot="1" x14ac:dyDescent="0.35">
      <c r="M27" s="2" t="s">
        <v>9</v>
      </c>
      <c r="N27" s="4">
        <f>O6</f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W27" s="2" t="s">
        <v>17</v>
      </c>
      <c r="X27" s="26" t="s">
        <v>3</v>
      </c>
    </row>
    <row r="28" spans="2:30" ht="15" thickBot="1" x14ac:dyDescent="0.35">
      <c r="M28" s="2" t="s">
        <v>15</v>
      </c>
      <c r="N28" s="4">
        <f>O8</f>
        <v>6</v>
      </c>
      <c r="O28" s="4">
        <v>18</v>
      </c>
      <c r="P28" s="4">
        <v>36</v>
      </c>
      <c r="Q28" s="4">
        <v>24</v>
      </c>
      <c r="R28" s="4">
        <v>42</v>
      </c>
      <c r="S28" s="4">
        <v>30</v>
      </c>
      <c r="T28" s="4">
        <v>36</v>
      </c>
      <c r="U28" s="4">
        <v>0</v>
      </c>
      <c r="W28" s="2" t="s">
        <v>18</v>
      </c>
      <c r="X28" s="26" t="s">
        <v>6</v>
      </c>
    </row>
    <row r="29" spans="2:30" ht="15" thickBot="1" x14ac:dyDescent="0.35">
      <c r="B29" s="11" t="s">
        <v>13</v>
      </c>
      <c r="C29" s="12" t="s">
        <v>1</v>
      </c>
      <c r="D29" s="12" t="s">
        <v>5</v>
      </c>
      <c r="E29" s="12" t="s">
        <v>3</v>
      </c>
      <c r="F29" s="12" t="s">
        <v>6</v>
      </c>
      <c r="G29" s="12" t="s">
        <v>7</v>
      </c>
      <c r="H29" s="12" t="s">
        <v>4</v>
      </c>
      <c r="I29" s="12" t="s">
        <v>2</v>
      </c>
      <c r="J29" s="12" t="s">
        <v>8</v>
      </c>
      <c r="M29" s="2" t="s">
        <v>16</v>
      </c>
      <c r="N29" s="4">
        <v>30</v>
      </c>
      <c r="O29" s="4">
        <v>6</v>
      </c>
      <c r="P29" s="4">
        <v>36</v>
      </c>
      <c r="Q29" s="4">
        <v>12</v>
      </c>
      <c r="R29" s="4">
        <v>42</v>
      </c>
      <c r="S29" s="4">
        <v>30</v>
      </c>
      <c r="T29" s="4">
        <v>24</v>
      </c>
      <c r="U29" s="4">
        <v>0</v>
      </c>
      <c r="W29" s="2" t="s">
        <v>19</v>
      </c>
      <c r="X29" s="26" t="s">
        <v>7</v>
      </c>
    </row>
    <row r="30" spans="2:30" ht="15" thickBot="1" x14ac:dyDescent="0.35">
      <c r="B30" s="12" t="s">
        <v>9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M30" s="2" t="s">
        <v>17</v>
      </c>
      <c r="N30" s="4">
        <v>12</v>
      </c>
      <c r="O30" s="4">
        <v>24</v>
      </c>
      <c r="P30" s="4">
        <v>6</v>
      </c>
      <c r="Q30" s="4">
        <v>18</v>
      </c>
      <c r="R30" s="4">
        <v>36</v>
      </c>
      <c r="S30" s="4">
        <v>24</v>
      </c>
      <c r="T30" s="4">
        <v>30</v>
      </c>
      <c r="U30" s="4">
        <v>0</v>
      </c>
      <c r="W30" s="2" t="s">
        <v>20</v>
      </c>
      <c r="X30" s="26" t="s">
        <v>4</v>
      </c>
    </row>
    <row r="31" spans="2:30" ht="15" thickBot="1" x14ac:dyDescent="0.35">
      <c r="B31" s="12" t="s">
        <v>1</v>
      </c>
      <c r="C31" s="15">
        <f t="shared" ref="C31:C37" si="36">D44*$E$44/$E$52</f>
        <v>25.6</v>
      </c>
      <c r="D31" s="15">
        <f t="shared" ref="D31:D37" si="37">D44*$E$45/$E$52</f>
        <v>10.666666666666666</v>
      </c>
      <c r="E31" s="15">
        <f t="shared" ref="E31:E37" si="38">D44*$E$46/$E$52</f>
        <v>0</v>
      </c>
      <c r="F31" s="15">
        <f t="shared" ref="F31:F37" si="39">D44*$E$47/$E$52</f>
        <v>17.066666666666666</v>
      </c>
      <c r="G31" s="15">
        <f t="shared" ref="G31:G37" si="40">D44*$E$48/$E$52</f>
        <v>38.4</v>
      </c>
      <c r="H31" s="15">
        <f t="shared" ref="H31:H37" si="41">D44*$E$49/$E$52</f>
        <v>19.2</v>
      </c>
      <c r="I31" s="15">
        <f t="shared" ref="I31:I37" si="42">D44*$E$50/$E$52</f>
        <v>38.4</v>
      </c>
      <c r="J31" s="15">
        <f t="shared" ref="J31:J37" si="43">D44*$E$51/$E$52</f>
        <v>0</v>
      </c>
      <c r="M31" s="2" t="s">
        <v>18</v>
      </c>
      <c r="N31" s="4">
        <v>36</v>
      </c>
      <c r="O31" s="4">
        <v>48</v>
      </c>
      <c r="P31" s="4">
        <v>30</v>
      </c>
      <c r="Q31" s="4">
        <v>6</v>
      </c>
      <c r="R31" s="4">
        <v>36</v>
      </c>
      <c r="S31" s="4">
        <v>24</v>
      </c>
      <c r="T31" s="4">
        <v>18</v>
      </c>
      <c r="U31" s="4">
        <v>0</v>
      </c>
      <c r="W31" s="2" t="s">
        <v>21</v>
      </c>
      <c r="X31" s="26" t="s">
        <v>2</v>
      </c>
    </row>
    <row r="32" spans="2:30" ht="15" thickBot="1" x14ac:dyDescent="0.35">
      <c r="B32" s="12" t="s">
        <v>5</v>
      </c>
      <c r="C32" s="15">
        <f t="shared" si="36"/>
        <v>10.666666666666666</v>
      </c>
      <c r="D32" s="15">
        <f t="shared" si="37"/>
        <v>4.4444444444444446</v>
      </c>
      <c r="E32" s="15">
        <f t="shared" si="38"/>
        <v>0</v>
      </c>
      <c r="F32" s="15">
        <f t="shared" si="39"/>
        <v>7.1111111111111107</v>
      </c>
      <c r="G32" s="15">
        <f t="shared" si="40"/>
        <v>16</v>
      </c>
      <c r="H32" s="15">
        <f t="shared" si="41"/>
        <v>8</v>
      </c>
      <c r="I32" s="15">
        <f t="shared" si="42"/>
        <v>16</v>
      </c>
      <c r="J32" s="15">
        <f t="shared" si="43"/>
        <v>0</v>
      </c>
      <c r="M32" s="2" t="s">
        <v>19</v>
      </c>
      <c r="N32" s="4">
        <v>18</v>
      </c>
      <c r="O32" s="4">
        <v>30</v>
      </c>
      <c r="P32" s="4">
        <v>12</v>
      </c>
      <c r="Q32" s="4">
        <v>24</v>
      </c>
      <c r="R32" s="4">
        <v>42</v>
      </c>
      <c r="S32" s="4">
        <v>30</v>
      </c>
      <c r="T32" s="4">
        <v>36</v>
      </c>
      <c r="U32" s="4">
        <v>0</v>
      </c>
      <c r="W32" s="1"/>
      <c r="X32" s="1"/>
    </row>
    <row r="33" spans="2:24" ht="15" thickBot="1" x14ac:dyDescent="0.35">
      <c r="B33" s="12" t="s">
        <v>3</v>
      </c>
      <c r="C33" s="15">
        <f t="shared" si="36"/>
        <v>0</v>
      </c>
      <c r="D33" s="15">
        <f t="shared" si="37"/>
        <v>0</v>
      </c>
      <c r="E33" s="15">
        <f t="shared" si="38"/>
        <v>0</v>
      </c>
      <c r="F33" s="15">
        <f t="shared" si="39"/>
        <v>0</v>
      </c>
      <c r="G33" s="15">
        <f t="shared" si="40"/>
        <v>0</v>
      </c>
      <c r="H33" s="15">
        <f t="shared" si="41"/>
        <v>0</v>
      </c>
      <c r="I33" s="15">
        <f t="shared" si="42"/>
        <v>0</v>
      </c>
      <c r="J33" s="15">
        <f t="shared" si="43"/>
        <v>0</v>
      </c>
      <c r="M33" s="2" t="s">
        <v>20</v>
      </c>
      <c r="N33" s="4">
        <v>30</v>
      </c>
      <c r="O33" s="4">
        <v>42</v>
      </c>
      <c r="P33" s="4">
        <v>24</v>
      </c>
      <c r="Q33" s="4">
        <v>36</v>
      </c>
      <c r="R33" s="4">
        <v>18</v>
      </c>
      <c r="S33" s="4">
        <v>6</v>
      </c>
      <c r="T33" s="4">
        <v>48</v>
      </c>
      <c r="U33" s="4">
        <v>0</v>
      </c>
      <c r="W33" s="17" t="s">
        <v>43</v>
      </c>
      <c r="X33" s="26">
        <v>3714</v>
      </c>
    </row>
    <row r="34" spans="2:24" ht="15" thickBot="1" x14ac:dyDescent="0.35">
      <c r="B34" s="12" t="s">
        <v>6</v>
      </c>
      <c r="C34" s="15">
        <f t="shared" si="36"/>
        <v>17.066666666666666</v>
      </c>
      <c r="D34" s="15">
        <f t="shared" si="37"/>
        <v>7.1111111111111107</v>
      </c>
      <c r="E34" s="15">
        <f t="shared" si="38"/>
        <v>0</v>
      </c>
      <c r="F34" s="15">
        <f t="shared" si="39"/>
        <v>11.377777777777778</v>
      </c>
      <c r="G34" s="15">
        <f t="shared" si="40"/>
        <v>25.6</v>
      </c>
      <c r="H34" s="15">
        <f t="shared" si="41"/>
        <v>12.8</v>
      </c>
      <c r="I34" s="15">
        <f t="shared" si="42"/>
        <v>25.6</v>
      </c>
      <c r="J34" s="15">
        <f t="shared" si="43"/>
        <v>0</v>
      </c>
      <c r="M34" s="2" t="s">
        <v>21</v>
      </c>
      <c r="N34" s="4">
        <v>36</v>
      </c>
      <c r="O34" s="4">
        <v>48</v>
      </c>
      <c r="P34" s="4">
        <v>30</v>
      </c>
      <c r="Q34" s="4">
        <v>42</v>
      </c>
      <c r="R34" s="4">
        <v>24</v>
      </c>
      <c r="S34" s="4">
        <v>12</v>
      </c>
      <c r="T34" s="4">
        <v>6</v>
      </c>
      <c r="U34" s="4">
        <v>0</v>
      </c>
    </row>
    <row r="35" spans="2:24" x14ac:dyDescent="0.3">
      <c r="B35" s="12" t="s">
        <v>7</v>
      </c>
      <c r="C35" s="15">
        <f t="shared" si="36"/>
        <v>38.4</v>
      </c>
      <c r="D35" s="15">
        <f t="shared" si="37"/>
        <v>16</v>
      </c>
      <c r="E35" s="15">
        <f t="shared" si="38"/>
        <v>0</v>
      </c>
      <c r="F35" s="15">
        <f t="shared" si="39"/>
        <v>25.6</v>
      </c>
      <c r="G35" s="15">
        <f t="shared" si="40"/>
        <v>57.6</v>
      </c>
      <c r="H35" s="15">
        <f t="shared" si="41"/>
        <v>28.8</v>
      </c>
      <c r="I35" s="15">
        <f t="shared" si="42"/>
        <v>57.6</v>
      </c>
      <c r="J35" s="15">
        <f t="shared" si="43"/>
        <v>0</v>
      </c>
    </row>
    <row r="36" spans="2:24" x14ac:dyDescent="0.3">
      <c r="B36" s="12" t="s">
        <v>4</v>
      </c>
      <c r="C36" s="15">
        <f t="shared" si="36"/>
        <v>19.2</v>
      </c>
      <c r="D36" s="15">
        <f t="shared" si="37"/>
        <v>8</v>
      </c>
      <c r="E36" s="15">
        <f t="shared" si="38"/>
        <v>0</v>
      </c>
      <c r="F36" s="15">
        <f t="shared" si="39"/>
        <v>12.8</v>
      </c>
      <c r="G36" s="15">
        <f t="shared" si="40"/>
        <v>28.8</v>
      </c>
      <c r="H36" s="15">
        <f t="shared" si="41"/>
        <v>14.4</v>
      </c>
      <c r="I36" s="15">
        <f t="shared" si="42"/>
        <v>28.8</v>
      </c>
      <c r="J36" s="15">
        <f t="shared" si="43"/>
        <v>0</v>
      </c>
    </row>
    <row r="37" spans="2:24" x14ac:dyDescent="0.3">
      <c r="B37" s="12" t="s">
        <v>2</v>
      </c>
      <c r="C37" s="15">
        <f t="shared" si="36"/>
        <v>38.4</v>
      </c>
      <c r="D37" s="15">
        <f t="shared" si="37"/>
        <v>16</v>
      </c>
      <c r="E37" s="15">
        <f t="shared" si="38"/>
        <v>0</v>
      </c>
      <c r="F37" s="15">
        <f t="shared" si="39"/>
        <v>25.6</v>
      </c>
      <c r="G37" s="15">
        <f t="shared" si="40"/>
        <v>57.6</v>
      </c>
      <c r="H37" s="15">
        <f t="shared" si="41"/>
        <v>28.8</v>
      </c>
      <c r="I37" s="15">
        <f t="shared" si="42"/>
        <v>57.6</v>
      </c>
      <c r="J37" s="15">
        <f t="shared" si="43"/>
        <v>0</v>
      </c>
    </row>
    <row r="42" spans="2:24" x14ac:dyDescent="0.3">
      <c r="C42" s="13" t="s">
        <v>10</v>
      </c>
      <c r="D42" s="13" t="s">
        <v>11</v>
      </c>
      <c r="E42" s="13" t="s">
        <v>12</v>
      </c>
    </row>
    <row r="43" spans="2:24" x14ac:dyDescent="0.3">
      <c r="C43" s="14" t="s">
        <v>9</v>
      </c>
      <c r="D43" s="15">
        <v>0</v>
      </c>
      <c r="E43" s="15">
        <v>320</v>
      </c>
      <c r="L43" s="11" t="s">
        <v>28</v>
      </c>
      <c r="M43" s="12" t="s">
        <v>1</v>
      </c>
      <c r="N43" s="12" t="s">
        <v>5</v>
      </c>
      <c r="O43" s="12" t="s">
        <v>3</v>
      </c>
      <c r="P43" s="12" t="s">
        <v>6</v>
      </c>
      <c r="Q43" s="12" t="s">
        <v>7</v>
      </c>
      <c r="R43" s="12" t="s">
        <v>4</v>
      </c>
      <c r="S43" s="12" t="s">
        <v>2</v>
      </c>
      <c r="T43" s="12" t="s">
        <v>8</v>
      </c>
    </row>
    <row r="44" spans="2:24" x14ac:dyDescent="0.3">
      <c r="C44" s="14" t="s">
        <v>1</v>
      </c>
      <c r="D44" s="15">
        <v>192</v>
      </c>
      <c r="E44" s="15">
        <v>192</v>
      </c>
      <c r="L44" s="12" t="s">
        <v>9</v>
      </c>
      <c r="M44" s="15">
        <f t="shared" ref="M44:T51" si="44">N27*C5</f>
        <v>0</v>
      </c>
      <c r="N44" s="15">
        <f t="shared" si="44"/>
        <v>0</v>
      </c>
      <c r="O44" s="15">
        <f t="shared" si="44"/>
        <v>0</v>
      </c>
      <c r="P44" s="15">
        <f t="shared" si="44"/>
        <v>0</v>
      </c>
      <c r="Q44" s="15">
        <f t="shared" si="44"/>
        <v>0</v>
      </c>
      <c r="R44" s="15">
        <f t="shared" si="44"/>
        <v>0</v>
      </c>
      <c r="S44" s="15">
        <f t="shared" si="44"/>
        <v>0</v>
      </c>
      <c r="T44" s="15">
        <f t="shared" si="44"/>
        <v>0</v>
      </c>
    </row>
    <row r="45" spans="2:24" x14ac:dyDescent="0.3">
      <c r="C45" s="14" t="s">
        <v>5</v>
      </c>
      <c r="D45" s="15">
        <v>80</v>
      </c>
      <c r="E45" s="15">
        <v>80</v>
      </c>
      <c r="L45" s="12" t="s">
        <v>1</v>
      </c>
      <c r="M45" s="15">
        <f t="shared" si="44"/>
        <v>0</v>
      </c>
      <c r="N45" s="15">
        <f t="shared" si="44"/>
        <v>0</v>
      </c>
      <c r="O45" s="15">
        <f t="shared" si="44"/>
        <v>0</v>
      </c>
      <c r="P45" s="15">
        <f t="shared" si="44"/>
        <v>768</v>
      </c>
      <c r="Q45" s="15">
        <f t="shared" si="44"/>
        <v>3360</v>
      </c>
      <c r="R45" s="15">
        <f t="shared" si="44"/>
        <v>2400</v>
      </c>
      <c r="S45" s="15">
        <f t="shared" si="44"/>
        <v>0</v>
      </c>
      <c r="T45" s="15">
        <f t="shared" si="44"/>
        <v>0</v>
      </c>
    </row>
    <row r="46" spans="2:24" x14ac:dyDescent="0.3">
      <c r="C46" s="14" t="s">
        <v>3</v>
      </c>
      <c r="D46" s="15">
        <v>0</v>
      </c>
      <c r="E46" s="15">
        <v>0</v>
      </c>
      <c r="L46" s="12" t="s">
        <v>5</v>
      </c>
      <c r="M46" s="15">
        <f t="shared" si="44"/>
        <v>0</v>
      </c>
      <c r="N46" s="15">
        <f t="shared" si="44"/>
        <v>0</v>
      </c>
      <c r="O46" s="15">
        <f t="shared" si="44"/>
        <v>0</v>
      </c>
      <c r="P46" s="15">
        <f t="shared" si="44"/>
        <v>0</v>
      </c>
      <c r="Q46" s="15">
        <f t="shared" si="44"/>
        <v>0</v>
      </c>
      <c r="R46" s="15">
        <f t="shared" si="44"/>
        <v>0</v>
      </c>
      <c r="S46" s="15">
        <f t="shared" si="44"/>
        <v>1920</v>
      </c>
      <c r="T46" s="15">
        <f t="shared" si="44"/>
        <v>0</v>
      </c>
    </row>
    <row r="47" spans="2:24" x14ac:dyDescent="0.3">
      <c r="C47" s="14" t="s">
        <v>6</v>
      </c>
      <c r="D47" s="15">
        <v>128</v>
      </c>
      <c r="E47" s="15">
        <v>128</v>
      </c>
      <c r="L47" s="12" t="s">
        <v>3</v>
      </c>
      <c r="M47" s="15">
        <f t="shared" si="44"/>
        <v>0</v>
      </c>
      <c r="N47" s="15">
        <f t="shared" si="44"/>
        <v>0</v>
      </c>
      <c r="O47" s="15">
        <f t="shared" si="44"/>
        <v>0</v>
      </c>
      <c r="P47" s="15">
        <f t="shared" si="44"/>
        <v>0</v>
      </c>
      <c r="Q47" s="15">
        <f t="shared" si="44"/>
        <v>0</v>
      </c>
      <c r="R47" s="15">
        <f t="shared" si="44"/>
        <v>0</v>
      </c>
      <c r="S47" s="15">
        <f t="shared" si="44"/>
        <v>0</v>
      </c>
      <c r="T47" s="15">
        <f t="shared" si="44"/>
        <v>0</v>
      </c>
    </row>
    <row r="48" spans="2:24" x14ac:dyDescent="0.3">
      <c r="C48" s="14" t="s">
        <v>7</v>
      </c>
      <c r="D48" s="15">
        <v>288</v>
      </c>
      <c r="E48" s="15">
        <v>288</v>
      </c>
      <c r="L48" s="12" t="s">
        <v>6</v>
      </c>
      <c r="M48" s="15">
        <f t="shared" si="44"/>
        <v>0</v>
      </c>
      <c r="N48" s="15">
        <f t="shared" si="44"/>
        <v>0</v>
      </c>
      <c r="O48" s="15">
        <f t="shared" si="44"/>
        <v>0</v>
      </c>
      <c r="P48" s="15">
        <f t="shared" si="44"/>
        <v>0</v>
      </c>
      <c r="Q48" s="15">
        <f t="shared" si="44"/>
        <v>0</v>
      </c>
      <c r="R48" s="15">
        <f t="shared" si="44"/>
        <v>768</v>
      </c>
      <c r="S48" s="15">
        <f t="shared" si="44"/>
        <v>0</v>
      </c>
      <c r="T48" s="15">
        <f t="shared" si="44"/>
        <v>0</v>
      </c>
    </row>
    <row r="49" spans="3:20" x14ac:dyDescent="0.3">
      <c r="C49" s="14" t="s">
        <v>4</v>
      </c>
      <c r="D49" s="15">
        <v>144</v>
      </c>
      <c r="E49" s="15">
        <v>144</v>
      </c>
      <c r="L49" s="12" t="s">
        <v>7</v>
      </c>
      <c r="M49" s="15">
        <f t="shared" si="44"/>
        <v>1440</v>
      </c>
      <c r="N49" s="15">
        <f t="shared" si="44"/>
        <v>2400</v>
      </c>
      <c r="O49" s="15">
        <f t="shared" si="44"/>
        <v>0</v>
      </c>
      <c r="P49" s="15">
        <f t="shared" si="44"/>
        <v>2304</v>
      </c>
      <c r="Q49" s="15">
        <f t="shared" si="44"/>
        <v>0</v>
      </c>
      <c r="R49" s="15">
        <f t="shared" si="44"/>
        <v>960</v>
      </c>
      <c r="S49" s="15">
        <f t="shared" si="44"/>
        <v>0</v>
      </c>
      <c r="T49" s="15">
        <f t="shared" si="44"/>
        <v>0</v>
      </c>
    </row>
    <row r="50" spans="3:20" x14ac:dyDescent="0.3">
      <c r="C50" s="14" t="s">
        <v>2</v>
      </c>
      <c r="D50" s="15">
        <v>288</v>
      </c>
      <c r="E50" s="15">
        <v>288</v>
      </c>
      <c r="L50" s="12" t="s">
        <v>4</v>
      </c>
      <c r="M50" s="15">
        <f t="shared" si="44"/>
        <v>0</v>
      </c>
      <c r="N50" s="15">
        <f t="shared" si="44"/>
        <v>0</v>
      </c>
      <c r="O50" s="15">
        <f t="shared" si="44"/>
        <v>0</v>
      </c>
      <c r="P50" s="15">
        <f t="shared" si="44"/>
        <v>0</v>
      </c>
      <c r="Q50" s="15">
        <f t="shared" si="44"/>
        <v>0</v>
      </c>
      <c r="R50" s="15">
        <f t="shared" si="44"/>
        <v>0</v>
      </c>
      <c r="S50" s="15">
        <f t="shared" si="44"/>
        <v>0</v>
      </c>
      <c r="T50" s="15">
        <f t="shared" si="44"/>
        <v>0</v>
      </c>
    </row>
    <row r="51" spans="3:20" x14ac:dyDescent="0.3">
      <c r="C51" s="14" t="s">
        <v>8</v>
      </c>
      <c r="D51" s="15">
        <v>320</v>
      </c>
      <c r="E51" s="15">
        <v>0</v>
      </c>
      <c r="L51" s="12" t="s">
        <v>2</v>
      </c>
      <c r="M51" s="15">
        <f t="shared" si="44"/>
        <v>0</v>
      </c>
      <c r="N51" s="15">
        <f t="shared" si="44"/>
        <v>0</v>
      </c>
      <c r="O51" s="15">
        <f t="shared" si="44"/>
        <v>0</v>
      </c>
      <c r="P51" s="15">
        <f t="shared" si="44"/>
        <v>0</v>
      </c>
      <c r="Q51" s="15">
        <f t="shared" si="44"/>
        <v>4992</v>
      </c>
      <c r="R51" s="15">
        <f t="shared" si="44"/>
        <v>0</v>
      </c>
      <c r="S51" s="15">
        <f t="shared" si="44"/>
        <v>0</v>
      </c>
      <c r="T51" s="15">
        <f t="shared" si="44"/>
        <v>0</v>
      </c>
    </row>
    <row r="52" spans="3:20" ht="15" thickBot="1" x14ac:dyDescent="0.35">
      <c r="E52" s="16">
        <f>SUM(E43:E51)</f>
        <v>1440</v>
      </c>
    </row>
    <row r="56" spans="3:20" x14ac:dyDescent="0.3">
      <c r="L56" s="11" t="s">
        <v>27</v>
      </c>
      <c r="M56" s="12" t="s">
        <v>1</v>
      </c>
      <c r="N56" s="12" t="s">
        <v>5</v>
      </c>
      <c r="O56" s="12" t="s">
        <v>3</v>
      </c>
      <c r="P56" s="12" t="s">
        <v>6</v>
      </c>
      <c r="Q56" s="12" t="s">
        <v>7</v>
      </c>
      <c r="R56" s="12" t="s">
        <v>4</v>
      </c>
      <c r="S56" s="12" t="s">
        <v>2</v>
      </c>
      <c r="T56" s="12" t="s">
        <v>8</v>
      </c>
    </row>
    <row r="57" spans="3:20" x14ac:dyDescent="0.3">
      <c r="L57" s="12" t="s">
        <v>9</v>
      </c>
      <c r="M57" s="15">
        <f t="shared" ref="M57:T64" si="45">C30*C17</f>
        <v>0</v>
      </c>
      <c r="N57" s="15">
        <f t="shared" si="45"/>
        <v>0</v>
      </c>
      <c r="O57" s="15">
        <f t="shared" si="45"/>
        <v>0</v>
      </c>
      <c r="P57" s="15">
        <f t="shared" si="45"/>
        <v>0</v>
      </c>
      <c r="Q57" s="15">
        <f t="shared" si="45"/>
        <v>0</v>
      </c>
      <c r="R57" s="15">
        <f t="shared" si="45"/>
        <v>0</v>
      </c>
      <c r="S57" s="15">
        <f t="shared" si="45"/>
        <v>0</v>
      </c>
      <c r="T57" s="15">
        <f t="shared" si="45"/>
        <v>0</v>
      </c>
    </row>
    <row r="58" spans="3:20" x14ac:dyDescent="0.3">
      <c r="L58" s="12" t="s">
        <v>1</v>
      </c>
      <c r="M58" s="15">
        <f t="shared" si="45"/>
        <v>768</v>
      </c>
      <c r="N58" s="15">
        <f t="shared" si="45"/>
        <v>64</v>
      </c>
      <c r="O58" s="15">
        <f t="shared" si="45"/>
        <v>0</v>
      </c>
      <c r="P58" s="15">
        <f t="shared" si="45"/>
        <v>204.8</v>
      </c>
      <c r="Q58" s="15">
        <f t="shared" si="45"/>
        <v>1152</v>
      </c>
      <c r="R58" s="15">
        <f t="shared" si="45"/>
        <v>345.59999999999997</v>
      </c>
      <c r="S58" s="15">
        <f t="shared" si="45"/>
        <v>921.59999999999991</v>
      </c>
      <c r="T58" s="15">
        <f t="shared" si="45"/>
        <v>0</v>
      </c>
    </row>
    <row r="59" spans="3:20" x14ac:dyDescent="0.3">
      <c r="L59" s="12" t="s">
        <v>5</v>
      </c>
      <c r="M59" s="15">
        <f t="shared" si="45"/>
        <v>320</v>
      </c>
      <c r="N59" s="15">
        <f t="shared" si="45"/>
        <v>186.66666666666669</v>
      </c>
      <c r="O59" s="15">
        <f t="shared" si="45"/>
        <v>0</v>
      </c>
      <c r="P59" s="15">
        <f t="shared" si="45"/>
        <v>256</v>
      </c>
      <c r="Q59" s="15">
        <f t="shared" si="45"/>
        <v>480</v>
      </c>
      <c r="R59" s="15">
        <f t="shared" si="45"/>
        <v>144</v>
      </c>
      <c r="S59" s="15">
        <f t="shared" si="45"/>
        <v>192</v>
      </c>
      <c r="T59" s="15">
        <f t="shared" si="45"/>
        <v>0</v>
      </c>
    </row>
    <row r="60" spans="3:20" x14ac:dyDescent="0.3">
      <c r="L60" s="12" t="s">
        <v>3</v>
      </c>
      <c r="M60" s="15">
        <f t="shared" si="45"/>
        <v>0</v>
      </c>
      <c r="N60" s="15">
        <f t="shared" si="45"/>
        <v>0</v>
      </c>
      <c r="O60" s="15">
        <f t="shared" si="45"/>
        <v>0</v>
      </c>
      <c r="P60" s="15">
        <f t="shared" si="45"/>
        <v>0</v>
      </c>
      <c r="Q60" s="15">
        <f t="shared" si="45"/>
        <v>0</v>
      </c>
      <c r="R60" s="15">
        <f t="shared" si="45"/>
        <v>0</v>
      </c>
      <c r="S60" s="15">
        <f t="shared" si="45"/>
        <v>0</v>
      </c>
      <c r="T60" s="15">
        <f t="shared" si="45"/>
        <v>0</v>
      </c>
    </row>
    <row r="61" spans="3:20" x14ac:dyDescent="0.3">
      <c r="L61" s="12" t="s">
        <v>6</v>
      </c>
      <c r="M61" s="15">
        <f t="shared" si="45"/>
        <v>409.6</v>
      </c>
      <c r="N61" s="15">
        <f t="shared" si="45"/>
        <v>256</v>
      </c>
      <c r="O61" s="15">
        <f t="shared" si="45"/>
        <v>0</v>
      </c>
      <c r="P61" s="15">
        <f t="shared" si="45"/>
        <v>341.33333333333337</v>
      </c>
      <c r="Q61" s="15">
        <f t="shared" si="45"/>
        <v>614.40000000000009</v>
      </c>
      <c r="R61" s="15">
        <f t="shared" si="45"/>
        <v>153.60000000000002</v>
      </c>
      <c r="S61" s="15">
        <f t="shared" si="45"/>
        <v>153.60000000000002</v>
      </c>
      <c r="T61" s="15">
        <f t="shared" si="45"/>
        <v>0</v>
      </c>
    </row>
    <row r="62" spans="3:20" x14ac:dyDescent="0.3">
      <c r="L62" s="12" t="s">
        <v>7</v>
      </c>
      <c r="M62" s="15">
        <f t="shared" si="45"/>
        <v>691.19999999999993</v>
      </c>
      <c r="N62" s="15">
        <f t="shared" si="45"/>
        <v>480</v>
      </c>
      <c r="O62" s="15">
        <f t="shared" si="45"/>
        <v>0</v>
      </c>
      <c r="P62" s="15">
        <f t="shared" si="45"/>
        <v>614.40000000000009</v>
      </c>
      <c r="Q62" s="15">
        <f t="shared" si="45"/>
        <v>2419.2000000000003</v>
      </c>
      <c r="R62" s="15">
        <f t="shared" si="45"/>
        <v>864</v>
      </c>
      <c r="S62" s="15">
        <f t="shared" si="45"/>
        <v>2073.6</v>
      </c>
      <c r="T62" s="15">
        <f t="shared" si="45"/>
        <v>0</v>
      </c>
    </row>
    <row r="63" spans="3:20" x14ac:dyDescent="0.3">
      <c r="L63" s="12" t="s">
        <v>4</v>
      </c>
      <c r="M63" s="15">
        <f t="shared" si="45"/>
        <v>345.59999999999997</v>
      </c>
      <c r="N63" s="15">
        <f t="shared" si="45"/>
        <v>240</v>
      </c>
      <c r="O63" s="15">
        <f t="shared" si="45"/>
        <v>0</v>
      </c>
      <c r="P63" s="15">
        <f t="shared" si="45"/>
        <v>307.20000000000005</v>
      </c>
      <c r="Q63" s="15">
        <f t="shared" si="45"/>
        <v>172.8</v>
      </c>
      <c r="R63" s="15">
        <f t="shared" si="45"/>
        <v>432</v>
      </c>
      <c r="S63" s="15">
        <f t="shared" si="45"/>
        <v>1036.8</v>
      </c>
      <c r="T63" s="15">
        <f t="shared" si="45"/>
        <v>0</v>
      </c>
    </row>
    <row r="64" spans="3:20" x14ac:dyDescent="0.3">
      <c r="L64" s="12" t="s">
        <v>2</v>
      </c>
      <c r="M64" s="15">
        <f t="shared" si="45"/>
        <v>921.59999999999991</v>
      </c>
      <c r="N64" s="15">
        <f t="shared" si="45"/>
        <v>576</v>
      </c>
      <c r="O64" s="15">
        <f t="shared" si="45"/>
        <v>0</v>
      </c>
      <c r="P64" s="15">
        <f t="shared" si="45"/>
        <v>768</v>
      </c>
      <c r="Q64" s="15">
        <f t="shared" si="45"/>
        <v>691.2</v>
      </c>
      <c r="R64" s="15">
        <f t="shared" si="45"/>
        <v>1036.8</v>
      </c>
      <c r="S64" s="15">
        <f t="shared" si="45"/>
        <v>2419.2000000000003</v>
      </c>
      <c r="T64" s="15">
        <f t="shared" si="45"/>
        <v>0</v>
      </c>
    </row>
    <row r="69" spans="12:21" x14ac:dyDescent="0.3">
      <c r="L69" s="11" t="s">
        <v>29</v>
      </c>
      <c r="M69" s="12" t="s">
        <v>1</v>
      </c>
      <c r="N69" s="12" t="s">
        <v>5</v>
      </c>
      <c r="O69" s="12" t="s">
        <v>3</v>
      </c>
      <c r="P69" s="12" t="s">
        <v>6</v>
      </c>
      <c r="Q69" s="12" t="s">
        <v>7</v>
      </c>
      <c r="R69" s="12" t="s">
        <v>4</v>
      </c>
      <c r="S69" s="12" t="s">
        <v>2</v>
      </c>
      <c r="T69" s="12" t="s">
        <v>8</v>
      </c>
      <c r="U69" s="20" t="s">
        <v>30</v>
      </c>
    </row>
    <row r="70" spans="12:21" x14ac:dyDescent="0.3">
      <c r="L70" s="12" t="s">
        <v>9</v>
      </c>
      <c r="M70" s="15">
        <f>M57+M44</f>
        <v>0</v>
      </c>
      <c r="N70" s="15">
        <f t="shared" ref="N70:T70" si="46">N57+N44</f>
        <v>0</v>
      </c>
      <c r="O70" s="15">
        <f t="shared" si="46"/>
        <v>0</v>
      </c>
      <c r="P70" s="15">
        <f t="shared" si="46"/>
        <v>0</v>
      </c>
      <c r="Q70" s="15">
        <f t="shared" si="46"/>
        <v>0</v>
      </c>
      <c r="R70" s="15">
        <f t="shared" si="46"/>
        <v>0</v>
      </c>
      <c r="S70" s="15">
        <f t="shared" si="46"/>
        <v>0</v>
      </c>
      <c r="T70" s="15">
        <f t="shared" si="46"/>
        <v>0</v>
      </c>
      <c r="U70" s="15">
        <f>SUM(M70:T70)</f>
        <v>0</v>
      </c>
    </row>
    <row r="71" spans="12:21" x14ac:dyDescent="0.3">
      <c r="L71" s="12" t="s">
        <v>1</v>
      </c>
      <c r="M71" s="15">
        <f t="shared" ref="M71:T71" si="47">M58+M45</f>
        <v>768</v>
      </c>
      <c r="N71" s="15">
        <f t="shared" si="47"/>
        <v>64</v>
      </c>
      <c r="O71" s="15">
        <f t="shared" si="47"/>
        <v>0</v>
      </c>
      <c r="P71" s="15">
        <f t="shared" si="47"/>
        <v>972.8</v>
      </c>
      <c r="Q71" s="15">
        <f t="shared" si="47"/>
        <v>4512</v>
      </c>
      <c r="R71" s="15">
        <f t="shared" si="47"/>
        <v>2745.6</v>
      </c>
      <c r="S71" s="15">
        <f t="shared" si="47"/>
        <v>921.59999999999991</v>
      </c>
      <c r="T71" s="15">
        <f t="shared" si="47"/>
        <v>0</v>
      </c>
      <c r="U71" s="15">
        <f t="shared" ref="U71:U77" si="48">SUM(M71:T71)</f>
        <v>9984</v>
      </c>
    </row>
    <row r="72" spans="12:21" x14ac:dyDescent="0.3">
      <c r="L72" s="12" t="s">
        <v>5</v>
      </c>
      <c r="M72" s="15">
        <f t="shared" ref="M72:T72" si="49">M59+M46</f>
        <v>320</v>
      </c>
      <c r="N72" s="15">
        <f t="shared" si="49"/>
        <v>186.66666666666669</v>
      </c>
      <c r="O72" s="15">
        <f t="shared" si="49"/>
        <v>0</v>
      </c>
      <c r="P72" s="15">
        <f t="shared" si="49"/>
        <v>256</v>
      </c>
      <c r="Q72" s="15">
        <f t="shared" si="49"/>
        <v>480</v>
      </c>
      <c r="R72" s="15">
        <f t="shared" si="49"/>
        <v>144</v>
      </c>
      <c r="S72" s="15">
        <f t="shared" si="49"/>
        <v>2112</v>
      </c>
      <c r="T72" s="15">
        <f t="shared" si="49"/>
        <v>0</v>
      </c>
      <c r="U72" s="15">
        <f t="shared" si="48"/>
        <v>3498.666666666667</v>
      </c>
    </row>
    <row r="73" spans="12:21" x14ac:dyDescent="0.3">
      <c r="L73" s="12" t="s">
        <v>3</v>
      </c>
      <c r="M73" s="15">
        <f t="shared" ref="M73:T73" si="50">M60+M47</f>
        <v>0</v>
      </c>
      <c r="N73" s="15">
        <f t="shared" si="50"/>
        <v>0</v>
      </c>
      <c r="O73" s="15">
        <f t="shared" si="50"/>
        <v>0</v>
      </c>
      <c r="P73" s="15">
        <f t="shared" si="50"/>
        <v>0</v>
      </c>
      <c r="Q73" s="15">
        <f t="shared" si="50"/>
        <v>0</v>
      </c>
      <c r="R73" s="15">
        <f t="shared" si="50"/>
        <v>0</v>
      </c>
      <c r="S73" s="15">
        <f t="shared" si="50"/>
        <v>0</v>
      </c>
      <c r="T73" s="15">
        <f t="shared" si="50"/>
        <v>0</v>
      </c>
      <c r="U73" s="15">
        <f t="shared" si="48"/>
        <v>0</v>
      </c>
    </row>
    <row r="74" spans="12:21" x14ac:dyDescent="0.3">
      <c r="L74" s="12" t="s">
        <v>6</v>
      </c>
      <c r="M74" s="15">
        <f t="shared" ref="M74:T74" si="51">M61+M48</f>
        <v>409.6</v>
      </c>
      <c r="N74" s="15">
        <f t="shared" si="51"/>
        <v>256</v>
      </c>
      <c r="O74" s="15">
        <f t="shared" si="51"/>
        <v>0</v>
      </c>
      <c r="P74" s="15">
        <f t="shared" si="51"/>
        <v>341.33333333333337</v>
      </c>
      <c r="Q74" s="15">
        <f t="shared" si="51"/>
        <v>614.40000000000009</v>
      </c>
      <c r="R74" s="15">
        <f t="shared" si="51"/>
        <v>921.6</v>
      </c>
      <c r="S74" s="15">
        <f t="shared" si="51"/>
        <v>153.60000000000002</v>
      </c>
      <c r="T74" s="15">
        <f t="shared" si="51"/>
        <v>0</v>
      </c>
      <c r="U74" s="15">
        <f t="shared" si="48"/>
        <v>2696.5333333333333</v>
      </c>
    </row>
    <row r="75" spans="12:21" x14ac:dyDescent="0.3">
      <c r="L75" s="12" t="s">
        <v>7</v>
      </c>
      <c r="M75" s="15">
        <f t="shared" ref="M75:T75" si="52">M62+M49</f>
        <v>2131.1999999999998</v>
      </c>
      <c r="N75" s="15">
        <f t="shared" si="52"/>
        <v>2880</v>
      </c>
      <c r="O75" s="15">
        <f t="shared" si="52"/>
        <v>0</v>
      </c>
      <c r="P75" s="15">
        <f t="shared" si="52"/>
        <v>2918.4</v>
      </c>
      <c r="Q75" s="15">
        <f t="shared" si="52"/>
        <v>2419.2000000000003</v>
      </c>
      <c r="R75" s="15">
        <f t="shared" si="52"/>
        <v>1824</v>
      </c>
      <c r="S75" s="15">
        <f t="shared" si="52"/>
        <v>2073.6</v>
      </c>
      <c r="T75" s="15">
        <f t="shared" si="52"/>
        <v>0</v>
      </c>
      <c r="U75" s="15">
        <f t="shared" si="48"/>
        <v>14246.400000000001</v>
      </c>
    </row>
    <row r="76" spans="12:21" x14ac:dyDescent="0.3">
      <c r="L76" s="12" t="s">
        <v>4</v>
      </c>
      <c r="M76" s="15">
        <f t="shared" ref="M76:T76" si="53">M63+M50</f>
        <v>345.59999999999997</v>
      </c>
      <c r="N76" s="15">
        <f t="shared" si="53"/>
        <v>240</v>
      </c>
      <c r="O76" s="15">
        <f t="shared" si="53"/>
        <v>0</v>
      </c>
      <c r="P76" s="15">
        <f t="shared" si="53"/>
        <v>307.20000000000005</v>
      </c>
      <c r="Q76" s="15">
        <f t="shared" si="53"/>
        <v>172.8</v>
      </c>
      <c r="R76" s="15">
        <f t="shared" si="53"/>
        <v>432</v>
      </c>
      <c r="S76" s="15">
        <f t="shared" si="53"/>
        <v>1036.8</v>
      </c>
      <c r="T76" s="15">
        <f t="shared" si="53"/>
        <v>0</v>
      </c>
      <c r="U76" s="15">
        <f t="shared" si="48"/>
        <v>2534.3999999999996</v>
      </c>
    </row>
    <row r="77" spans="12:21" x14ac:dyDescent="0.3">
      <c r="L77" s="12" t="s">
        <v>2</v>
      </c>
      <c r="M77" s="15">
        <f t="shared" ref="M77:T77" si="54">M64+M51</f>
        <v>921.59999999999991</v>
      </c>
      <c r="N77" s="15">
        <f t="shared" si="54"/>
        <v>576</v>
      </c>
      <c r="O77" s="15">
        <f t="shared" si="54"/>
        <v>0</v>
      </c>
      <c r="P77" s="15">
        <f t="shared" si="54"/>
        <v>768</v>
      </c>
      <c r="Q77" s="15">
        <f t="shared" si="54"/>
        <v>5683.2</v>
      </c>
      <c r="R77" s="15">
        <f t="shared" si="54"/>
        <v>1036.8</v>
      </c>
      <c r="S77" s="15">
        <f t="shared" si="54"/>
        <v>2419.2000000000003</v>
      </c>
      <c r="T77" s="15">
        <f t="shared" si="54"/>
        <v>0</v>
      </c>
      <c r="U77" s="15">
        <f t="shared" si="48"/>
        <v>11404.8</v>
      </c>
    </row>
    <row r="78" spans="12:21" x14ac:dyDescent="0.3">
      <c r="U78" s="19">
        <f>SUM(U70:U77)</f>
        <v>44364.800000000003</v>
      </c>
    </row>
    <row r="80" spans="12:21" x14ac:dyDescent="0.3">
      <c r="L80" s="11" t="s">
        <v>32</v>
      </c>
      <c r="M80" s="22">
        <v>1</v>
      </c>
      <c r="O80" s="23" t="s">
        <v>33</v>
      </c>
      <c r="P80" s="22">
        <v>16</v>
      </c>
      <c r="R80" s="23" t="s">
        <v>34</v>
      </c>
      <c r="S80" s="22">
        <v>20</v>
      </c>
    </row>
    <row r="82" spans="1:14" ht="18" x14ac:dyDescent="0.35">
      <c r="L82" s="24" t="s">
        <v>31</v>
      </c>
      <c r="M82" s="24">
        <f>(U78/S80 + K13*M80)/(60*P80-60)</f>
        <v>4.0647111111111114</v>
      </c>
      <c r="N82" s="24">
        <f>ROUNDUP(M82,0)</f>
        <v>5</v>
      </c>
    </row>
    <row r="85" spans="1:14" ht="15" thickBot="1" x14ac:dyDescent="0.35">
      <c r="A85" s="1"/>
      <c r="B85" s="8"/>
      <c r="J85" s="1"/>
    </row>
    <row r="86" spans="1:14" ht="15" thickBot="1" x14ac:dyDescent="0.35">
      <c r="A86" s="9"/>
      <c r="B86" s="2" t="s">
        <v>0</v>
      </c>
      <c r="C86" s="6" t="s">
        <v>1</v>
      </c>
      <c r="D86" s="2" t="s">
        <v>2</v>
      </c>
      <c r="E86" s="2" t="s">
        <v>3</v>
      </c>
      <c r="F86" s="2" t="s">
        <v>4</v>
      </c>
      <c r="G86" s="2" t="s">
        <v>5</v>
      </c>
      <c r="H86" s="2" t="s">
        <v>6</v>
      </c>
      <c r="I86" s="2" t="s">
        <v>7</v>
      </c>
      <c r="J86" s="2" t="s">
        <v>8</v>
      </c>
    </row>
    <row r="87" spans="1:14" ht="15" thickBot="1" x14ac:dyDescent="0.35">
      <c r="A87" s="1"/>
      <c r="B87" s="7" t="s">
        <v>9</v>
      </c>
      <c r="C87" s="3">
        <v>16</v>
      </c>
      <c r="D87" s="3">
        <v>16</v>
      </c>
      <c r="E87" s="3">
        <v>16</v>
      </c>
      <c r="F87" s="3">
        <v>16</v>
      </c>
      <c r="G87" s="3">
        <v>16</v>
      </c>
      <c r="H87" s="3">
        <v>16</v>
      </c>
      <c r="I87" s="3">
        <v>16</v>
      </c>
      <c r="J87" s="3">
        <v>16</v>
      </c>
      <c r="K87">
        <f>SUM(C87:J87)</f>
        <v>128</v>
      </c>
    </row>
    <row r="88" spans="1:14" ht="15" thickBot="1" x14ac:dyDescent="0.35">
      <c r="A88" s="1"/>
      <c r="B88" s="2" t="s">
        <v>1</v>
      </c>
      <c r="C88" s="3">
        <v>16</v>
      </c>
      <c r="D88" s="3">
        <v>16</v>
      </c>
      <c r="E88" s="3">
        <v>16</v>
      </c>
      <c r="F88" s="3">
        <v>16</v>
      </c>
      <c r="G88" s="3">
        <v>16</v>
      </c>
      <c r="H88" s="3">
        <v>16</v>
      </c>
      <c r="I88" s="3">
        <v>16</v>
      </c>
      <c r="J88" s="3">
        <v>16</v>
      </c>
      <c r="K88">
        <f t="shared" ref="K88:K94" si="55">SUM(C88:J88)</f>
        <v>128</v>
      </c>
    </row>
    <row r="89" spans="1:14" ht="15" thickBot="1" x14ac:dyDescent="0.35">
      <c r="A89" s="1"/>
      <c r="B89" s="2" t="s">
        <v>2</v>
      </c>
      <c r="C89" s="3">
        <v>16</v>
      </c>
      <c r="D89" s="3">
        <v>16</v>
      </c>
      <c r="E89" s="3">
        <v>16</v>
      </c>
      <c r="F89" s="3">
        <v>16</v>
      </c>
      <c r="G89" s="3">
        <v>16</v>
      </c>
      <c r="H89" s="3">
        <v>16</v>
      </c>
      <c r="I89" s="3">
        <v>16</v>
      </c>
      <c r="J89" s="3">
        <v>16</v>
      </c>
      <c r="K89">
        <f t="shared" si="55"/>
        <v>128</v>
      </c>
    </row>
    <row r="90" spans="1:14" ht="15" thickBot="1" x14ac:dyDescent="0.35">
      <c r="A90" s="1"/>
      <c r="B90" s="2" t="s">
        <v>3</v>
      </c>
      <c r="C90" s="3">
        <v>16</v>
      </c>
      <c r="D90" s="3">
        <v>16</v>
      </c>
      <c r="E90" s="3">
        <v>16</v>
      </c>
      <c r="F90" s="3">
        <v>16</v>
      </c>
      <c r="G90" s="3">
        <v>16</v>
      </c>
      <c r="H90" s="3">
        <v>16</v>
      </c>
      <c r="I90" s="3">
        <v>16</v>
      </c>
      <c r="J90" s="3">
        <v>16</v>
      </c>
      <c r="K90">
        <f t="shared" si="55"/>
        <v>128</v>
      </c>
    </row>
    <row r="91" spans="1:14" ht="15" thickBot="1" x14ac:dyDescent="0.35">
      <c r="A91" s="1"/>
      <c r="B91" s="2" t="s">
        <v>4</v>
      </c>
      <c r="C91" s="3">
        <v>16</v>
      </c>
      <c r="D91" s="3">
        <v>16</v>
      </c>
      <c r="E91" s="3">
        <v>16</v>
      </c>
      <c r="F91" s="3">
        <v>16</v>
      </c>
      <c r="G91" s="3">
        <v>16</v>
      </c>
      <c r="H91" s="3">
        <v>16</v>
      </c>
      <c r="I91" s="3">
        <v>16</v>
      </c>
      <c r="J91" s="3">
        <v>16</v>
      </c>
      <c r="K91">
        <f t="shared" si="55"/>
        <v>128</v>
      </c>
    </row>
    <row r="92" spans="1:14" ht="15" thickBot="1" x14ac:dyDescent="0.35">
      <c r="A92" s="1"/>
      <c r="B92" s="2" t="s">
        <v>5</v>
      </c>
      <c r="C92" s="3">
        <v>16</v>
      </c>
      <c r="D92" s="3">
        <v>16</v>
      </c>
      <c r="E92" s="3">
        <v>16</v>
      </c>
      <c r="F92" s="3">
        <v>16</v>
      </c>
      <c r="G92" s="3">
        <v>16</v>
      </c>
      <c r="H92" s="3">
        <v>16</v>
      </c>
      <c r="I92" s="3">
        <v>16</v>
      </c>
      <c r="J92" s="3">
        <v>16</v>
      </c>
      <c r="K92">
        <f t="shared" si="55"/>
        <v>128</v>
      </c>
    </row>
    <row r="93" spans="1:14" ht="15" thickBot="1" x14ac:dyDescent="0.35">
      <c r="A93" s="1"/>
      <c r="B93" s="2" t="s">
        <v>6</v>
      </c>
      <c r="C93" s="3">
        <v>16</v>
      </c>
      <c r="D93" s="3">
        <v>16</v>
      </c>
      <c r="E93" s="3">
        <v>16</v>
      </c>
      <c r="F93" s="3">
        <v>16</v>
      </c>
      <c r="G93" s="3">
        <v>16</v>
      </c>
      <c r="H93" s="3">
        <v>16</v>
      </c>
      <c r="I93" s="3">
        <v>16</v>
      </c>
      <c r="J93" s="3">
        <v>16</v>
      </c>
      <c r="K93">
        <f t="shared" si="55"/>
        <v>128</v>
      </c>
    </row>
    <row r="94" spans="1:14" ht="15" thickBot="1" x14ac:dyDescent="0.35">
      <c r="A94" s="1"/>
      <c r="B94" s="2" t="s">
        <v>7</v>
      </c>
      <c r="C94" s="3">
        <v>16</v>
      </c>
      <c r="D94" s="3">
        <v>16</v>
      </c>
      <c r="E94" s="3">
        <v>16</v>
      </c>
      <c r="F94" s="3">
        <v>16</v>
      </c>
      <c r="G94" s="3">
        <v>16</v>
      </c>
      <c r="H94" s="3">
        <v>16</v>
      </c>
      <c r="I94" s="3">
        <v>16</v>
      </c>
      <c r="J94" s="3">
        <v>16</v>
      </c>
      <c r="K94">
        <f t="shared" si="55"/>
        <v>128</v>
      </c>
    </row>
    <row r="95" spans="1:14" x14ac:dyDescent="0.3">
      <c r="K95" s="21">
        <f>SUM(K87:K94)</f>
        <v>1024</v>
      </c>
    </row>
    <row r="100" spans="2:11" x14ac:dyDescent="0.3">
      <c r="B100" t="s">
        <v>0</v>
      </c>
      <c r="C100" t="s">
        <v>1</v>
      </c>
      <c r="D100" t="s">
        <v>5</v>
      </c>
      <c r="E100" t="s">
        <v>3</v>
      </c>
      <c r="F100" t="s">
        <v>6</v>
      </c>
      <c r="G100" t="s">
        <v>7</v>
      </c>
      <c r="H100" t="s">
        <v>4</v>
      </c>
      <c r="I100" t="s">
        <v>2</v>
      </c>
      <c r="J100" t="s">
        <v>8</v>
      </c>
    </row>
    <row r="101" spans="2:11" x14ac:dyDescent="0.3">
      <c r="B101" t="s">
        <v>9</v>
      </c>
      <c r="C101">
        <v>7</v>
      </c>
      <c r="I101">
        <v>13</v>
      </c>
      <c r="K101">
        <v>20</v>
      </c>
    </row>
    <row r="102" spans="2:11" x14ac:dyDescent="0.3">
      <c r="B102" t="s">
        <v>1</v>
      </c>
      <c r="F102">
        <v>2</v>
      </c>
      <c r="G102">
        <v>5</v>
      </c>
      <c r="H102">
        <v>5</v>
      </c>
      <c r="K102">
        <v>12</v>
      </c>
    </row>
    <row r="103" spans="2:11" x14ac:dyDescent="0.3">
      <c r="B103" t="s">
        <v>5</v>
      </c>
      <c r="I103">
        <v>5</v>
      </c>
      <c r="K103">
        <v>5</v>
      </c>
    </row>
    <row r="104" spans="2:11" x14ac:dyDescent="0.3">
      <c r="B104" t="s">
        <v>3</v>
      </c>
    </row>
    <row r="105" spans="2:11" x14ac:dyDescent="0.3">
      <c r="B105" t="s">
        <v>6</v>
      </c>
      <c r="H105">
        <v>2</v>
      </c>
      <c r="J105">
        <v>6</v>
      </c>
      <c r="K105">
        <v>8</v>
      </c>
    </row>
    <row r="106" spans="2:11" x14ac:dyDescent="0.3">
      <c r="B106" t="s">
        <v>7</v>
      </c>
      <c r="C106">
        <v>5</v>
      </c>
      <c r="D106">
        <v>5</v>
      </c>
      <c r="F106">
        <v>6</v>
      </c>
      <c r="H106">
        <v>2</v>
      </c>
      <c r="K106">
        <v>18</v>
      </c>
    </row>
    <row r="107" spans="2:11" x14ac:dyDescent="0.3">
      <c r="B107" t="s">
        <v>4</v>
      </c>
      <c r="J107">
        <v>9</v>
      </c>
      <c r="K107">
        <v>9</v>
      </c>
    </row>
    <row r="108" spans="2:11" x14ac:dyDescent="0.3">
      <c r="B108" t="s">
        <v>2</v>
      </c>
      <c r="G108">
        <v>13</v>
      </c>
      <c r="J108">
        <v>5</v>
      </c>
      <c r="K108">
        <v>18</v>
      </c>
    </row>
    <row r="109" spans="2:11" x14ac:dyDescent="0.3">
      <c r="K109">
        <v>90</v>
      </c>
    </row>
  </sheetData>
  <mergeCells count="18">
    <mergeCell ref="M15:M16"/>
    <mergeCell ref="M17:M18"/>
    <mergeCell ref="M19:M20"/>
    <mergeCell ref="W23:X23"/>
    <mergeCell ref="AA3:AB3"/>
    <mergeCell ref="M11:M12"/>
    <mergeCell ref="M13:M14"/>
    <mergeCell ref="M3:N4"/>
    <mergeCell ref="AC3:AD3"/>
    <mergeCell ref="M5:M6"/>
    <mergeCell ref="M7:M8"/>
    <mergeCell ref="M9:M10"/>
    <mergeCell ref="O3:P3"/>
    <mergeCell ref="Q3:R3"/>
    <mergeCell ref="S3:T3"/>
    <mergeCell ref="U3:V3"/>
    <mergeCell ref="W3:X3"/>
    <mergeCell ref="Y3:Z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233FC-563F-41DD-A087-1CC8EE25F719}">
  <dimension ref="A1:X36"/>
  <sheetViews>
    <sheetView tabSelected="1" topLeftCell="A4" zoomScale="80" zoomScaleNormal="80" workbookViewId="0">
      <selection activeCell="X15" sqref="X15"/>
    </sheetView>
  </sheetViews>
  <sheetFormatPr defaultRowHeight="14.4" x14ac:dyDescent="0.3"/>
  <sheetData>
    <row r="1" spans="1:24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24" ht="15" customHeight="1" thickBot="1" x14ac:dyDescent="0.35">
      <c r="A2" s="1"/>
      <c r="B2" s="8"/>
      <c r="J2" s="1"/>
      <c r="N2" s="34"/>
    </row>
    <row r="3" spans="1:24" ht="29.4" thickBot="1" x14ac:dyDescent="0.35">
      <c r="A3" s="9"/>
      <c r="B3" s="2" t="s">
        <v>0</v>
      </c>
      <c r="C3" s="6" t="s">
        <v>1</v>
      </c>
      <c r="D3" s="2" t="s">
        <v>5</v>
      </c>
      <c r="E3" s="2" t="s">
        <v>3</v>
      </c>
      <c r="F3" s="2" t="s">
        <v>6</v>
      </c>
      <c r="G3" s="2" t="s">
        <v>7</v>
      </c>
      <c r="H3" s="2" t="s">
        <v>4</v>
      </c>
      <c r="I3" s="2" t="s">
        <v>2</v>
      </c>
      <c r="J3" s="2" t="s">
        <v>8</v>
      </c>
      <c r="K3" t="s">
        <v>52</v>
      </c>
      <c r="N3" s="35" t="s">
        <v>51</v>
      </c>
      <c r="O3" s="12" t="s">
        <v>1</v>
      </c>
      <c r="P3" s="12" t="s">
        <v>5</v>
      </c>
      <c r="Q3" s="12" t="s">
        <v>3</v>
      </c>
      <c r="R3" s="12" t="s">
        <v>6</v>
      </c>
      <c r="S3" s="12" t="s">
        <v>7</v>
      </c>
      <c r="T3" s="12" t="s">
        <v>4</v>
      </c>
      <c r="U3" s="12" t="s">
        <v>2</v>
      </c>
      <c r="V3" s="12" t="s">
        <v>8</v>
      </c>
    </row>
    <row r="4" spans="1:24" ht="15" thickBot="1" x14ac:dyDescent="0.35">
      <c r="A4" s="1"/>
      <c r="B4" s="7" t="s">
        <v>9</v>
      </c>
      <c r="C4" s="3">
        <v>112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3">
        <v>208</v>
      </c>
      <c r="J4" s="4">
        <v>0</v>
      </c>
      <c r="K4">
        <v>320</v>
      </c>
      <c r="N4" s="12" t="s">
        <v>9</v>
      </c>
      <c r="O4" s="15">
        <f>C4*C29</f>
        <v>0</v>
      </c>
      <c r="P4" s="15">
        <f t="shared" ref="P4:V4" si="0">D4*D29</f>
        <v>0</v>
      </c>
      <c r="Q4" s="15">
        <f t="shared" si="0"/>
        <v>0</v>
      </c>
      <c r="R4" s="15">
        <f t="shared" si="0"/>
        <v>0</v>
      </c>
      <c r="S4" s="15">
        <f t="shared" si="0"/>
        <v>0</v>
      </c>
      <c r="T4" s="15">
        <f t="shared" si="0"/>
        <v>0</v>
      </c>
      <c r="U4" s="15">
        <f t="shared" si="0"/>
        <v>0</v>
      </c>
      <c r="V4" s="15">
        <f t="shared" si="0"/>
        <v>0</v>
      </c>
      <c r="W4" s="15">
        <f>SUM(O4:V4)</f>
        <v>0</v>
      </c>
    </row>
    <row r="5" spans="1:24" ht="15" thickBot="1" x14ac:dyDescent="0.35">
      <c r="A5" s="1"/>
      <c r="B5" s="2" t="s">
        <v>1</v>
      </c>
      <c r="C5" s="4">
        <v>0</v>
      </c>
      <c r="D5" s="4">
        <v>0</v>
      </c>
      <c r="E5" s="4">
        <v>0</v>
      </c>
      <c r="F5" s="3">
        <v>32</v>
      </c>
      <c r="G5" s="3">
        <v>80</v>
      </c>
      <c r="H5" s="3">
        <v>80</v>
      </c>
      <c r="I5" s="4">
        <v>0</v>
      </c>
      <c r="J5" s="4">
        <v>0</v>
      </c>
      <c r="K5">
        <v>192</v>
      </c>
      <c r="N5" s="12" t="s">
        <v>1</v>
      </c>
      <c r="O5" s="15">
        <f t="shared" ref="O5:O11" si="1">C5*C30</f>
        <v>0</v>
      </c>
      <c r="P5" s="15">
        <f t="shared" ref="P5:P11" si="2">D5*D30</f>
        <v>0</v>
      </c>
      <c r="Q5" s="15">
        <f t="shared" ref="Q5:Q11" si="3">E5*E30</f>
        <v>0</v>
      </c>
      <c r="R5" s="15">
        <f t="shared" ref="R5:R11" si="4">F5*F30</f>
        <v>768</v>
      </c>
      <c r="S5" s="15">
        <f t="shared" ref="S5:S11" si="5">G5*G30</f>
        <v>3360</v>
      </c>
      <c r="T5" s="15">
        <f t="shared" ref="T5:T11" si="6">H5*H30</f>
        <v>2400</v>
      </c>
      <c r="U5" s="15">
        <f t="shared" ref="U5:U11" si="7">I5*I30</f>
        <v>0</v>
      </c>
      <c r="V5" s="15">
        <f t="shared" ref="V5:V11" si="8">J5*J30</f>
        <v>0</v>
      </c>
      <c r="W5" s="15">
        <f t="shared" ref="W5:W11" si="9">SUM(O5:V5)</f>
        <v>6528</v>
      </c>
    </row>
    <row r="6" spans="1:24" ht="15" thickBot="1" x14ac:dyDescent="0.35">
      <c r="A6" s="1"/>
      <c r="B6" s="2" t="s">
        <v>5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3">
        <v>80</v>
      </c>
      <c r="J6" s="4">
        <v>0</v>
      </c>
      <c r="K6">
        <v>80</v>
      </c>
      <c r="N6" s="12" t="s">
        <v>5</v>
      </c>
      <c r="O6" s="15">
        <f t="shared" si="1"/>
        <v>0</v>
      </c>
      <c r="P6" s="15">
        <f t="shared" si="2"/>
        <v>0</v>
      </c>
      <c r="Q6" s="15">
        <f t="shared" si="3"/>
        <v>0</v>
      </c>
      <c r="R6" s="15">
        <f t="shared" si="4"/>
        <v>0</v>
      </c>
      <c r="S6" s="15">
        <f t="shared" si="5"/>
        <v>0</v>
      </c>
      <c r="T6" s="15">
        <f t="shared" si="6"/>
        <v>0</v>
      </c>
      <c r="U6" s="15">
        <f t="shared" si="7"/>
        <v>1920</v>
      </c>
      <c r="V6" s="15">
        <f t="shared" si="8"/>
        <v>0</v>
      </c>
      <c r="W6" s="15">
        <f t="shared" si="9"/>
        <v>1920</v>
      </c>
    </row>
    <row r="7" spans="1:24" ht="15" thickBot="1" x14ac:dyDescent="0.35">
      <c r="A7" s="1"/>
      <c r="B7" s="2" t="s">
        <v>3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>
        <v>0</v>
      </c>
      <c r="N7" s="12" t="s">
        <v>3</v>
      </c>
      <c r="O7" s="15">
        <f t="shared" si="1"/>
        <v>0</v>
      </c>
      <c r="P7" s="15">
        <f t="shared" si="2"/>
        <v>0</v>
      </c>
      <c r="Q7" s="15">
        <f t="shared" si="3"/>
        <v>0</v>
      </c>
      <c r="R7" s="15">
        <f t="shared" si="4"/>
        <v>0</v>
      </c>
      <c r="S7" s="15">
        <f t="shared" si="5"/>
        <v>0</v>
      </c>
      <c r="T7" s="15">
        <f t="shared" si="6"/>
        <v>0</v>
      </c>
      <c r="U7" s="15">
        <f t="shared" si="7"/>
        <v>0</v>
      </c>
      <c r="V7" s="15">
        <f t="shared" si="8"/>
        <v>0</v>
      </c>
      <c r="W7" s="15">
        <f t="shared" si="9"/>
        <v>0</v>
      </c>
    </row>
    <row r="8" spans="1:24" ht="15" thickBot="1" x14ac:dyDescent="0.35">
      <c r="A8" s="1"/>
      <c r="B8" s="2" t="s">
        <v>6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3">
        <v>32</v>
      </c>
      <c r="I8" s="4">
        <v>0</v>
      </c>
      <c r="J8" s="3">
        <v>96</v>
      </c>
      <c r="K8">
        <v>128</v>
      </c>
      <c r="N8" s="12" t="s">
        <v>6</v>
      </c>
      <c r="O8" s="15">
        <f t="shared" si="1"/>
        <v>0</v>
      </c>
      <c r="P8" s="15">
        <f t="shared" si="2"/>
        <v>0</v>
      </c>
      <c r="Q8" s="15">
        <f t="shared" si="3"/>
        <v>0</v>
      </c>
      <c r="R8" s="15">
        <f t="shared" si="4"/>
        <v>0</v>
      </c>
      <c r="S8" s="15">
        <f t="shared" si="5"/>
        <v>0</v>
      </c>
      <c r="T8" s="15">
        <f t="shared" si="6"/>
        <v>768</v>
      </c>
      <c r="U8" s="15">
        <f t="shared" si="7"/>
        <v>0</v>
      </c>
      <c r="V8" s="15">
        <f t="shared" si="8"/>
        <v>0</v>
      </c>
      <c r="W8" s="15">
        <f t="shared" si="9"/>
        <v>768</v>
      </c>
    </row>
    <row r="9" spans="1:24" ht="15" thickBot="1" x14ac:dyDescent="0.35">
      <c r="A9" s="1"/>
      <c r="B9" s="2" t="s">
        <v>7</v>
      </c>
      <c r="C9" s="3">
        <v>80</v>
      </c>
      <c r="D9" s="3">
        <v>80</v>
      </c>
      <c r="E9" s="4">
        <v>0</v>
      </c>
      <c r="F9" s="3">
        <v>96</v>
      </c>
      <c r="G9" s="4">
        <v>0</v>
      </c>
      <c r="H9" s="3">
        <v>32</v>
      </c>
      <c r="I9" s="4">
        <v>0</v>
      </c>
      <c r="J9" s="4">
        <v>0</v>
      </c>
      <c r="K9">
        <v>288</v>
      </c>
      <c r="N9" s="12" t="s">
        <v>7</v>
      </c>
      <c r="O9" s="15">
        <f t="shared" si="1"/>
        <v>1440</v>
      </c>
      <c r="P9" s="15">
        <f>D9*D34</f>
        <v>2400</v>
      </c>
      <c r="Q9" s="15">
        <f t="shared" si="3"/>
        <v>0</v>
      </c>
      <c r="R9" s="15">
        <f t="shared" si="4"/>
        <v>2304</v>
      </c>
      <c r="S9" s="15">
        <f t="shared" si="5"/>
        <v>0</v>
      </c>
      <c r="T9" s="15">
        <f t="shared" si="6"/>
        <v>960</v>
      </c>
      <c r="U9" s="15">
        <f t="shared" si="7"/>
        <v>0</v>
      </c>
      <c r="V9" s="15">
        <f t="shared" si="8"/>
        <v>0</v>
      </c>
      <c r="W9" s="15">
        <f t="shared" si="9"/>
        <v>7104</v>
      </c>
    </row>
    <row r="10" spans="1:24" ht="15" thickBot="1" x14ac:dyDescent="0.35">
      <c r="A10" s="1"/>
      <c r="B10" s="2" t="s">
        <v>4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3">
        <v>144</v>
      </c>
      <c r="K10">
        <v>144</v>
      </c>
      <c r="N10" s="12" t="s">
        <v>4</v>
      </c>
      <c r="O10" s="15">
        <f t="shared" si="1"/>
        <v>0</v>
      </c>
      <c r="P10" s="15">
        <f t="shared" si="2"/>
        <v>0</v>
      </c>
      <c r="Q10" s="15">
        <f t="shared" si="3"/>
        <v>0</v>
      </c>
      <c r="R10" s="15">
        <f t="shared" si="4"/>
        <v>0</v>
      </c>
      <c r="S10" s="15">
        <f t="shared" si="5"/>
        <v>0</v>
      </c>
      <c r="T10" s="15">
        <f t="shared" si="6"/>
        <v>0</v>
      </c>
      <c r="U10" s="15">
        <f t="shared" si="7"/>
        <v>0</v>
      </c>
      <c r="V10" s="15">
        <f t="shared" si="8"/>
        <v>0</v>
      </c>
      <c r="W10" s="15">
        <f t="shared" si="9"/>
        <v>0</v>
      </c>
    </row>
    <row r="11" spans="1:24" ht="15" thickBot="1" x14ac:dyDescent="0.35">
      <c r="A11" s="1"/>
      <c r="B11" s="2" t="s">
        <v>2</v>
      </c>
      <c r="C11" s="4">
        <v>0</v>
      </c>
      <c r="D11" s="4">
        <v>0</v>
      </c>
      <c r="E11" s="50">
        <v>0</v>
      </c>
      <c r="F11" s="4">
        <v>0</v>
      </c>
      <c r="G11" s="3">
        <v>208</v>
      </c>
      <c r="H11" s="4">
        <v>0</v>
      </c>
      <c r="I11" s="4">
        <v>0</v>
      </c>
      <c r="J11" s="3">
        <v>80</v>
      </c>
      <c r="K11">
        <v>288</v>
      </c>
      <c r="N11" s="12" t="s">
        <v>2</v>
      </c>
      <c r="O11" s="15">
        <f t="shared" si="1"/>
        <v>0</v>
      </c>
      <c r="P11" s="15">
        <f t="shared" si="2"/>
        <v>0</v>
      </c>
      <c r="Q11" s="15">
        <f t="shared" si="3"/>
        <v>0</v>
      </c>
      <c r="R11" s="15">
        <f t="shared" si="4"/>
        <v>0</v>
      </c>
      <c r="S11" s="15">
        <f t="shared" si="5"/>
        <v>4992</v>
      </c>
      <c r="T11" s="15">
        <f t="shared" si="6"/>
        <v>0</v>
      </c>
      <c r="U11" s="15">
        <f t="shared" si="7"/>
        <v>0</v>
      </c>
      <c r="V11" s="15">
        <f t="shared" si="8"/>
        <v>0</v>
      </c>
      <c r="W11" s="15">
        <f t="shared" si="9"/>
        <v>4992</v>
      </c>
    </row>
    <row r="12" spans="1:24" x14ac:dyDescent="0.3">
      <c r="B12" t="s">
        <v>52</v>
      </c>
      <c r="C12">
        <v>192</v>
      </c>
      <c r="D12">
        <v>80</v>
      </c>
      <c r="E12">
        <v>0</v>
      </c>
      <c r="F12">
        <v>128</v>
      </c>
      <c r="G12">
        <v>288</v>
      </c>
      <c r="H12">
        <v>144</v>
      </c>
      <c r="I12">
        <v>288</v>
      </c>
      <c r="J12">
        <v>320</v>
      </c>
      <c r="K12" s="21">
        <v>1440</v>
      </c>
      <c r="W12" s="19">
        <f>SUM(W4:W11)</f>
        <v>21312</v>
      </c>
    </row>
    <row r="14" spans="1:24" ht="15" thickBot="1" x14ac:dyDescent="0.35">
      <c r="N14" s="11" t="s">
        <v>37</v>
      </c>
      <c r="O14" s="12" t="s">
        <v>9</v>
      </c>
      <c r="P14" s="12" t="s">
        <v>1</v>
      </c>
      <c r="Q14" s="12" t="s">
        <v>5</v>
      </c>
      <c r="R14" s="12" t="s">
        <v>3</v>
      </c>
      <c r="S14" s="12" t="s">
        <v>6</v>
      </c>
      <c r="T14" s="12" t="s">
        <v>7</v>
      </c>
      <c r="U14" s="12" t="s">
        <v>4</v>
      </c>
      <c r="V14" s="12" t="s">
        <v>2</v>
      </c>
      <c r="W14" s="12" t="s">
        <v>8</v>
      </c>
    </row>
    <row r="15" spans="1:24" ht="15" thickBot="1" x14ac:dyDescent="0.35">
      <c r="B15" s="2" t="s">
        <v>25</v>
      </c>
      <c r="C15" s="2" t="s">
        <v>15</v>
      </c>
      <c r="D15" s="2" t="s">
        <v>16</v>
      </c>
      <c r="E15" s="2" t="s">
        <v>17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8</v>
      </c>
      <c r="K15" s="1" t="s">
        <v>22</v>
      </c>
      <c r="N15" s="12" t="s">
        <v>36</v>
      </c>
      <c r="O15" s="15">
        <v>-320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320</v>
      </c>
      <c r="X15" s="19">
        <v>320</v>
      </c>
    </row>
    <row r="16" spans="1:24" ht="15" thickBot="1" x14ac:dyDescent="0.35">
      <c r="B16" s="2" t="s">
        <v>9</v>
      </c>
      <c r="C16" s="4">
        <v>12</v>
      </c>
      <c r="D16" s="4">
        <v>24</v>
      </c>
      <c r="E16" s="4">
        <v>6</v>
      </c>
      <c r="F16" s="4">
        <v>18</v>
      </c>
      <c r="G16" s="4">
        <v>36</v>
      </c>
      <c r="H16" s="4">
        <v>24</v>
      </c>
      <c r="I16" s="4">
        <v>30</v>
      </c>
      <c r="J16" s="4">
        <v>42</v>
      </c>
      <c r="K16" s="10">
        <f>SUM(C16:J16)</f>
        <v>192</v>
      </c>
    </row>
    <row r="17" spans="2:23" ht="15" thickBot="1" x14ac:dyDescent="0.35">
      <c r="B17" s="2" t="s">
        <v>15</v>
      </c>
      <c r="C17" s="4">
        <v>30</v>
      </c>
      <c r="D17" s="4">
        <v>6</v>
      </c>
      <c r="E17" s="4">
        <v>24</v>
      </c>
      <c r="F17" s="4">
        <v>12</v>
      </c>
      <c r="G17" s="4">
        <v>30</v>
      </c>
      <c r="H17" s="4">
        <v>18</v>
      </c>
      <c r="I17" s="4">
        <v>24</v>
      </c>
      <c r="J17" s="4">
        <v>30</v>
      </c>
      <c r="K17" s="10">
        <f t="shared" ref="K17:K23" si="10">SUM(C17:J17)</f>
        <v>174</v>
      </c>
      <c r="O17" s="25" t="s">
        <v>35</v>
      </c>
      <c r="P17" s="25">
        <f>(W12/K12)*X15</f>
        <v>4736</v>
      </c>
    </row>
    <row r="18" spans="2:23" ht="15" thickBot="1" x14ac:dyDescent="0.35">
      <c r="B18" s="2" t="s">
        <v>16</v>
      </c>
      <c r="C18" s="4">
        <v>30</v>
      </c>
      <c r="D18" s="4">
        <v>42</v>
      </c>
      <c r="E18" s="4">
        <v>24</v>
      </c>
      <c r="F18" s="4">
        <v>36</v>
      </c>
      <c r="G18" s="4">
        <v>30</v>
      </c>
      <c r="H18" s="4">
        <v>18</v>
      </c>
      <c r="I18" s="4">
        <v>12</v>
      </c>
      <c r="J18" s="4">
        <v>30</v>
      </c>
      <c r="K18" s="10">
        <f t="shared" si="10"/>
        <v>222</v>
      </c>
    </row>
    <row r="19" spans="2:23" ht="15" thickBot="1" x14ac:dyDescent="0.35">
      <c r="B19" s="2" t="s">
        <v>17</v>
      </c>
      <c r="C19" s="4">
        <v>24</v>
      </c>
      <c r="D19" s="4">
        <v>36</v>
      </c>
      <c r="E19" s="4">
        <v>18</v>
      </c>
      <c r="F19" s="4">
        <v>6</v>
      </c>
      <c r="G19" s="4">
        <v>24</v>
      </c>
      <c r="H19" s="4">
        <v>12</v>
      </c>
      <c r="I19" s="4">
        <v>18</v>
      </c>
      <c r="J19" s="4">
        <v>24</v>
      </c>
      <c r="K19" s="10">
        <f t="shared" si="10"/>
        <v>162</v>
      </c>
      <c r="N19" s="59" t="s">
        <v>38</v>
      </c>
    </row>
    <row r="20" spans="2:23" ht="15" thickBot="1" x14ac:dyDescent="0.35">
      <c r="B20" s="2" t="s">
        <v>18</v>
      </c>
      <c r="C20" s="4">
        <v>24</v>
      </c>
      <c r="D20" s="4">
        <v>36</v>
      </c>
      <c r="E20" s="4">
        <v>18</v>
      </c>
      <c r="F20" s="4">
        <v>30</v>
      </c>
      <c r="G20" s="4">
        <v>24</v>
      </c>
      <c r="H20" s="4">
        <v>12</v>
      </c>
      <c r="I20" s="4">
        <v>6</v>
      </c>
      <c r="J20" s="4">
        <v>24</v>
      </c>
      <c r="K20" s="10">
        <f t="shared" si="10"/>
        <v>174</v>
      </c>
      <c r="N20" s="60"/>
      <c r="O20" s="12" t="s">
        <v>9</v>
      </c>
      <c r="P20" s="12" t="s">
        <v>1</v>
      </c>
      <c r="Q20" s="12" t="s">
        <v>5</v>
      </c>
      <c r="R20" s="12" t="s">
        <v>3</v>
      </c>
      <c r="S20" s="12" t="s">
        <v>6</v>
      </c>
      <c r="T20" s="12" t="s">
        <v>7</v>
      </c>
      <c r="U20" s="12" t="s">
        <v>4</v>
      </c>
      <c r="V20" s="12" t="s">
        <v>2</v>
      </c>
      <c r="W20" s="12" t="s">
        <v>8</v>
      </c>
    </row>
    <row r="21" spans="2:23" ht="15" thickBot="1" x14ac:dyDescent="0.35">
      <c r="B21" s="2" t="s">
        <v>19</v>
      </c>
      <c r="C21" s="4">
        <v>18</v>
      </c>
      <c r="D21" s="4">
        <v>30</v>
      </c>
      <c r="E21" s="4">
        <v>12</v>
      </c>
      <c r="F21" s="4">
        <v>24</v>
      </c>
      <c r="G21" s="4">
        <v>42</v>
      </c>
      <c r="H21" s="4">
        <v>30</v>
      </c>
      <c r="I21" s="4">
        <v>36</v>
      </c>
      <c r="J21" s="4">
        <v>42</v>
      </c>
      <c r="K21" s="10">
        <f t="shared" si="10"/>
        <v>234</v>
      </c>
      <c r="N21" s="27" t="s">
        <v>36</v>
      </c>
      <c r="O21" s="15">
        <v>0</v>
      </c>
      <c r="P21" s="15">
        <v>192</v>
      </c>
      <c r="Q21" s="15">
        <v>80</v>
      </c>
      <c r="R21" s="15">
        <v>0</v>
      </c>
      <c r="S21" s="15">
        <v>128</v>
      </c>
      <c r="T21" s="15">
        <v>288</v>
      </c>
      <c r="U21" s="15">
        <v>144</v>
      </c>
      <c r="V21" s="15">
        <v>288</v>
      </c>
      <c r="W21" s="15">
        <v>0</v>
      </c>
    </row>
    <row r="22" spans="2:23" ht="15" thickBot="1" x14ac:dyDescent="0.35">
      <c r="B22" s="2" t="s">
        <v>20</v>
      </c>
      <c r="C22" s="4">
        <v>18</v>
      </c>
      <c r="D22" s="4">
        <v>30</v>
      </c>
      <c r="E22" s="4">
        <v>12</v>
      </c>
      <c r="F22" s="4">
        <v>24</v>
      </c>
      <c r="G22" s="4">
        <v>6</v>
      </c>
      <c r="H22" s="4">
        <v>30</v>
      </c>
      <c r="I22" s="4">
        <v>36</v>
      </c>
      <c r="J22" s="4">
        <v>6</v>
      </c>
      <c r="K22" s="10">
        <f t="shared" si="10"/>
        <v>162</v>
      </c>
      <c r="N22" s="27" t="s">
        <v>39</v>
      </c>
      <c r="O22" s="15">
        <v>0</v>
      </c>
      <c r="P22" s="15">
        <v>30</v>
      </c>
      <c r="Q22" s="15">
        <v>42</v>
      </c>
      <c r="R22" s="15">
        <v>18</v>
      </c>
      <c r="S22" s="15">
        <v>30</v>
      </c>
      <c r="T22" s="15">
        <v>42</v>
      </c>
      <c r="U22" s="15">
        <v>30</v>
      </c>
      <c r="V22" s="15">
        <v>42</v>
      </c>
      <c r="W22" s="15">
        <v>0</v>
      </c>
    </row>
    <row r="23" spans="2:23" ht="15" thickBot="1" x14ac:dyDescent="0.35">
      <c r="B23" s="2" t="s">
        <v>21</v>
      </c>
      <c r="C23" s="4">
        <v>24</v>
      </c>
      <c r="D23" s="4">
        <v>36</v>
      </c>
      <c r="E23" s="4">
        <v>18</v>
      </c>
      <c r="F23" s="4">
        <v>30</v>
      </c>
      <c r="G23" s="4">
        <v>12</v>
      </c>
      <c r="H23" s="4">
        <v>36</v>
      </c>
      <c r="I23" s="4">
        <v>42</v>
      </c>
      <c r="J23" s="4">
        <v>12</v>
      </c>
      <c r="K23" s="10">
        <f t="shared" si="10"/>
        <v>210</v>
      </c>
      <c r="N23" s="27" t="s">
        <v>44</v>
      </c>
      <c r="O23" s="15">
        <f>O21*O22</f>
        <v>0</v>
      </c>
      <c r="P23" s="15">
        <f t="shared" ref="P23:W23" si="11">P21*P22</f>
        <v>5760</v>
      </c>
      <c r="Q23" s="15">
        <f t="shared" si="11"/>
        <v>3360</v>
      </c>
      <c r="R23" s="15">
        <f t="shared" si="11"/>
        <v>0</v>
      </c>
      <c r="S23" s="15">
        <f t="shared" si="11"/>
        <v>3840</v>
      </c>
      <c r="T23" s="15">
        <f t="shared" si="11"/>
        <v>12096</v>
      </c>
      <c r="U23" s="15">
        <f t="shared" si="11"/>
        <v>4320</v>
      </c>
      <c r="V23" s="15">
        <f t="shared" si="11"/>
        <v>12096</v>
      </c>
      <c r="W23" s="15">
        <f t="shared" si="11"/>
        <v>0</v>
      </c>
    </row>
    <row r="24" spans="2:23" x14ac:dyDescent="0.3">
      <c r="C24" s="10">
        <f>SUM(C16:C23)</f>
        <v>180</v>
      </c>
      <c r="D24" s="10">
        <f t="shared" ref="D24:J24" si="12">SUM(D16:D23)</f>
        <v>240</v>
      </c>
      <c r="E24" s="10">
        <f t="shared" si="12"/>
        <v>132</v>
      </c>
      <c r="F24" s="10">
        <f t="shared" si="12"/>
        <v>180</v>
      </c>
      <c r="G24" s="10">
        <f t="shared" si="12"/>
        <v>204</v>
      </c>
      <c r="H24" s="10">
        <f t="shared" si="12"/>
        <v>180</v>
      </c>
      <c r="I24" s="10">
        <f t="shared" si="12"/>
        <v>204</v>
      </c>
      <c r="J24" s="10">
        <f t="shared" si="12"/>
        <v>210</v>
      </c>
    </row>
    <row r="25" spans="2:23" x14ac:dyDescent="0.3">
      <c r="O25" s="25" t="s">
        <v>45</v>
      </c>
      <c r="P25" s="25">
        <f>SUM(O23:W23)</f>
        <v>41472</v>
      </c>
    </row>
    <row r="27" spans="2:23" ht="15" thickBot="1" x14ac:dyDescent="0.35">
      <c r="O27" s="25" t="s">
        <v>46</v>
      </c>
      <c r="P27" s="25">
        <v>21312</v>
      </c>
    </row>
    <row r="28" spans="2:23" ht="15" thickBot="1" x14ac:dyDescent="0.35">
      <c r="B28" s="2" t="s">
        <v>26</v>
      </c>
      <c r="C28" s="2" t="s">
        <v>15</v>
      </c>
      <c r="D28" s="2" t="s">
        <v>16</v>
      </c>
      <c r="E28" s="2" t="s">
        <v>17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8</v>
      </c>
    </row>
    <row r="29" spans="2:23" ht="15" thickBot="1" x14ac:dyDescent="0.35">
      <c r="B29" s="2" t="s">
        <v>9</v>
      </c>
      <c r="C29" s="4">
        <f>D8</f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 spans="2:23" ht="15" thickBot="1" x14ac:dyDescent="0.35">
      <c r="B30" s="2" t="s">
        <v>15</v>
      </c>
      <c r="C30" s="4">
        <f>D10</f>
        <v>0</v>
      </c>
      <c r="D30" s="4">
        <v>18</v>
      </c>
      <c r="E30" s="4">
        <v>36</v>
      </c>
      <c r="F30" s="4">
        <v>24</v>
      </c>
      <c r="G30" s="4">
        <v>42</v>
      </c>
      <c r="H30" s="4">
        <v>30</v>
      </c>
      <c r="I30" s="4">
        <v>36</v>
      </c>
      <c r="J30" s="4">
        <v>0</v>
      </c>
      <c r="N30" s="11" t="s">
        <v>32</v>
      </c>
      <c r="O30" s="22">
        <v>1</v>
      </c>
      <c r="Q30" s="23" t="s">
        <v>33</v>
      </c>
      <c r="R30" s="22">
        <v>16</v>
      </c>
      <c r="T30" s="23" t="s">
        <v>34</v>
      </c>
      <c r="U30" s="22">
        <v>20</v>
      </c>
    </row>
    <row r="31" spans="2:23" ht="15" thickBot="1" x14ac:dyDescent="0.35">
      <c r="B31" s="2" t="s">
        <v>16</v>
      </c>
      <c r="C31" s="4">
        <v>30</v>
      </c>
      <c r="D31" s="4">
        <v>6</v>
      </c>
      <c r="E31" s="4">
        <v>36</v>
      </c>
      <c r="F31" s="4">
        <v>12</v>
      </c>
      <c r="G31" s="4">
        <v>42</v>
      </c>
      <c r="H31" s="4">
        <v>30</v>
      </c>
      <c r="I31" s="4">
        <v>24</v>
      </c>
      <c r="J31" s="4">
        <v>0</v>
      </c>
    </row>
    <row r="32" spans="2:23" ht="15" thickBot="1" x14ac:dyDescent="0.35">
      <c r="B32" s="2" t="s">
        <v>17</v>
      </c>
      <c r="C32" s="4">
        <v>12</v>
      </c>
      <c r="D32" s="4">
        <v>24</v>
      </c>
      <c r="E32" s="4">
        <v>6</v>
      </c>
      <c r="F32" s="4">
        <v>18</v>
      </c>
      <c r="G32" s="4">
        <v>36</v>
      </c>
      <c r="H32" s="4">
        <v>24</v>
      </c>
      <c r="I32" s="4">
        <v>30</v>
      </c>
      <c r="J32" s="4">
        <v>0</v>
      </c>
    </row>
    <row r="33" spans="2:16" ht="18.600000000000001" thickBot="1" x14ac:dyDescent="0.4">
      <c r="B33" s="2" t="s">
        <v>18</v>
      </c>
      <c r="C33" s="4">
        <v>36</v>
      </c>
      <c r="D33" s="4">
        <v>48</v>
      </c>
      <c r="E33" s="4">
        <v>30</v>
      </c>
      <c r="F33" s="4">
        <v>6</v>
      </c>
      <c r="G33" s="4">
        <v>36</v>
      </c>
      <c r="H33" s="4">
        <v>24</v>
      </c>
      <c r="I33" s="4">
        <v>18</v>
      </c>
      <c r="J33" s="4">
        <v>0</v>
      </c>
      <c r="N33" s="24" t="s">
        <v>31</v>
      </c>
      <c r="O33" s="24">
        <f>((P17+P25+P27)/U30 + K12)/(60*R30 -60)</f>
        <v>5.3511111111111109</v>
      </c>
      <c r="P33" s="24">
        <f>ROUNDUP(O33,0)</f>
        <v>6</v>
      </c>
    </row>
    <row r="34" spans="2:16" ht="15" thickBot="1" x14ac:dyDescent="0.35">
      <c r="B34" s="2" t="s">
        <v>19</v>
      </c>
      <c r="C34" s="4">
        <v>18</v>
      </c>
      <c r="D34" s="4">
        <v>30</v>
      </c>
      <c r="E34" s="4">
        <v>12</v>
      </c>
      <c r="F34" s="4">
        <v>24</v>
      </c>
      <c r="G34" s="4">
        <v>42</v>
      </c>
      <c r="H34" s="4">
        <v>30</v>
      </c>
      <c r="I34" s="4">
        <v>36</v>
      </c>
      <c r="J34" s="4">
        <v>0</v>
      </c>
    </row>
    <row r="35" spans="2:16" ht="15" thickBot="1" x14ac:dyDescent="0.35">
      <c r="B35" s="2" t="s">
        <v>20</v>
      </c>
      <c r="C35" s="4">
        <v>30</v>
      </c>
      <c r="D35" s="4">
        <v>42</v>
      </c>
      <c r="E35" s="4">
        <v>24</v>
      </c>
      <c r="F35" s="4">
        <v>36</v>
      </c>
      <c r="G35" s="4">
        <v>18</v>
      </c>
      <c r="H35" s="4">
        <v>6</v>
      </c>
      <c r="I35" s="4">
        <v>48</v>
      </c>
      <c r="J35" s="4">
        <v>0</v>
      </c>
    </row>
    <row r="36" spans="2:16" ht="15" thickBot="1" x14ac:dyDescent="0.35">
      <c r="B36" s="2" t="s">
        <v>21</v>
      </c>
      <c r="C36" s="4">
        <v>36</v>
      </c>
      <c r="D36" s="4">
        <v>48</v>
      </c>
      <c r="E36" s="4">
        <v>30</v>
      </c>
      <c r="F36" s="4">
        <v>42</v>
      </c>
      <c r="G36" s="4">
        <v>24</v>
      </c>
      <c r="H36" s="4">
        <v>12</v>
      </c>
      <c r="I36" s="4">
        <v>6</v>
      </c>
      <c r="J36" s="4">
        <v>0</v>
      </c>
    </row>
  </sheetData>
  <mergeCells count="1">
    <mergeCell ref="N19:N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DA67-D14B-4FD2-AED4-26A4BC76DAD6}">
  <dimension ref="B2:K23"/>
  <sheetViews>
    <sheetView workbookViewId="0">
      <selection activeCell="F14" sqref="F14"/>
    </sheetView>
  </sheetViews>
  <sheetFormatPr defaultRowHeight="14.4" x14ac:dyDescent="0.3"/>
  <sheetData>
    <row r="2" spans="2:11" ht="14.4" customHeight="1" x14ac:dyDescent="0.3">
      <c r="B2" s="11" t="s">
        <v>51</v>
      </c>
      <c r="C2" s="12" t="s">
        <v>1</v>
      </c>
      <c r="D2" s="12" t="s">
        <v>5</v>
      </c>
      <c r="E2" s="12" t="s">
        <v>3</v>
      </c>
      <c r="F2" s="12" t="s">
        <v>6</v>
      </c>
      <c r="G2" s="12" t="s">
        <v>7</v>
      </c>
      <c r="H2" s="12" t="s">
        <v>4</v>
      </c>
      <c r="I2" s="12" t="s">
        <v>2</v>
      </c>
      <c r="J2" s="12" t="s">
        <v>8</v>
      </c>
    </row>
    <row r="3" spans="2:11" x14ac:dyDescent="0.3">
      <c r="B3" s="12" t="s">
        <v>9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</row>
    <row r="4" spans="2:11" x14ac:dyDescent="0.3">
      <c r="B4" s="12" t="s">
        <v>1</v>
      </c>
      <c r="C4" s="15">
        <v>0</v>
      </c>
      <c r="D4" s="15">
        <v>0</v>
      </c>
      <c r="E4" s="15">
        <v>0</v>
      </c>
      <c r="F4" s="15">
        <v>768</v>
      </c>
      <c r="G4" s="15">
        <v>3360</v>
      </c>
      <c r="H4" s="15">
        <v>2400</v>
      </c>
      <c r="I4" s="15">
        <v>0</v>
      </c>
      <c r="J4" s="15">
        <v>0</v>
      </c>
      <c r="K4" s="15">
        <v>6528</v>
      </c>
    </row>
    <row r="5" spans="2:11" x14ac:dyDescent="0.3">
      <c r="B5" s="12" t="s">
        <v>5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1920</v>
      </c>
      <c r="J5" s="15">
        <v>0</v>
      </c>
      <c r="K5" s="15">
        <v>1920</v>
      </c>
    </row>
    <row r="6" spans="2:11" x14ac:dyDescent="0.3">
      <c r="B6" s="12" t="s">
        <v>3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</row>
    <row r="7" spans="2:11" x14ac:dyDescent="0.3">
      <c r="B7" s="12" t="s">
        <v>6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768</v>
      </c>
      <c r="I7" s="15">
        <v>0</v>
      </c>
      <c r="J7" s="15">
        <v>0</v>
      </c>
      <c r="K7" s="15">
        <v>768</v>
      </c>
    </row>
    <row r="8" spans="2:11" x14ac:dyDescent="0.3">
      <c r="B8" s="12" t="s">
        <v>7</v>
      </c>
      <c r="C8" s="15">
        <v>1440</v>
      </c>
      <c r="D8" s="15">
        <v>2400</v>
      </c>
      <c r="E8" s="15">
        <v>0</v>
      </c>
      <c r="F8" s="15">
        <v>2304</v>
      </c>
      <c r="G8" s="15">
        <v>0</v>
      </c>
      <c r="H8" s="15">
        <v>960</v>
      </c>
      <c r="I8" s="15">
        <v>0</v>
      </c>
      <c r="J8" s="15">
        <v>0</v>
      </c>
      <c r="K8" s="15">
        <v>7104</v>
      </c>
    </row>
    <row r="9" spans="2:11" x14ac:dyDescent="0.3">
      <c r="B9" s="12" t="s">
        <v>4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</row>
    <row r="10" spans="2:11" x14ac:dyDescent="0.3">
      <c r="B10" s="12" t="s">
        <v>2</v>
      </c>
      <c r="C10" s="15">
        <v>0</v>
      </c>
      <c r="D10" s="15">
        <v>0</v>
      </c>
      <c r="E10" s="15">
        <v>0</v>
      </c>
      <c r="F10" s="15">
        <v>0</v>
      </c>
      <c r="G10" s="15">
        <v>4992</v>
      </c>
      <c r="H10" s="15">
        <v>0</v>
      </c>
      <c r="I10" s="15">
        <v>0</v>
      </c>
      <c r="J10" s="15">
        <v>0</v>
      </c>
      <c r="K10" s="15">
        <v>4992</v>
      </c>
    </row>
    <row r="11" spans="2:11" x14ac:dyDescent="0.3">
      <c r="K11" s="19">
        <v>21312</v>
      </c>
    </row>
    <row r="12" spans="2:11" x14ac:dyDescent="0.3">
      <c r="B12" s="11" t="s">
        <v>32</v>
      </c>
      <c r="C12" s="22">
        <v>1</v>
      </c>
      <c r="E12" s="25" t="s">
        <v>28</v>
      </c>
      <c r="F12" s="25">
        <f>21312/1440</f>
        <v>14.8</v>
      </c>
    </row>
    <row r="14" spans="2:11" x14ac:dyDescent="0.3">
      <c r="E14" s="25" t="s">
        <v>47</v>
      </c>
      <c r="F14" s="25">
        <f>F12/20</f>
        <v>0.74</v>
      </c>
    </row>
    <row r="16" spans="2:11" x14ac:dyDescent="0.3">
      <c r="E16" s="25" t="s">
        <v>48</v>
      </c>
      <c r="F16" s="29">
        <f>1/16</f>
        <v>6.25E-2</v>
      </c>
    </row>
    <row r="18" spans="5:7" x14ac:dyDescent="0.3">
      <c r="E18" s="25" t="s">
        <v>50</v>
      </c>
      <c r="F18" s="28">
        <v>0.85</v>
      </c>
    </row>
    <row r="20" spans="5:7" x14ac:dyDescent="0.3">
      <c r="E20" s="25" t="s">
        <v>49</v>
      </c>
      <c r="F20" s="25">
        <f>(1+F16)*F14/F18 + C12</f>
        <v>1.925</v>
      </c>
    </row>
    <row r="23" spans="5:7" ht="18" x14ac:dyDescent="0.35">
      <c r="E23" s="24" t="s">
        <v>31</v>
      </c>
      <c r="F23" s="24">
        <f>1440/16*(F20/60)</f>
        <v>2.8874999999999997</v>
      </c>
      <c r="G23" s="24">
        <f>ROUNDUP(F23,0)</f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AC7AC-6F99-4C17-8ACA-22566A63E2AF}">
  <dimension ref="B3:L29"/>
  <sheetViews>
    <sheetView topLeftCell="A3" workbookViewId="0">
      <selection activeCell="C29" sqref="C29"/>
    </sheetView>
  </sheetViews>
  <sheetFormatPr defaultRowHeight="14.4" x14ac:dyDescent="0.3"/>
  <cols>
    <col min="1" max="1" width="10.77734375" customWidth="1"/>
    <col min="2" max="2" width="15.77734375" customWidth="1"/>
    <col min="9" max="9" width="8.88671875" customWidth="1"/>
  </cols>
  <sheetData>
    <row r="3" spans="2:11" ht="14.4" customHeight="1" x14ac:dyDescent="0.3"/>
    <row r="4" spans="2:11" x14ac:dyDescent="0.3">
      <c r="B4" s="42" t="s">
        <v>51</v>
      </c>
      <c r="C4" s="13" t="s">
        <v>1</v>
      </c>
      <c r="D4" s="13" t="s">
        <v>5</v>
      </c>
      <c r="E4" s="13" t="s">
        <v>3</v>
      </c>
      <c r="F4" s="13" t="s">
        <v>6</v>
      </c>
      <c r="G4" s="13" t="s">
        <v>7</v>
      </c>
      <c r="H4" s="13" t="s">
        <v>4</v>
      </c>
      <c r="I4" s="13" t="s">
        <v>2</v>
      </c>
      <c r="J4" s="13" t="s">
        <v>8</v>
      </c>
      <c r="K4" s="43"/>
    </row>
    <row r="5" spans="2:11" x14ac:dyDescent="0.3">
      <c r="B5" s="12" t="s">
        <v>9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</row>
    <row r="6" spans="2:11" x14ac:dyDescent="0.3">
      <c r="B6" s="12" t="s">
        <v>1</v>
      </c>
      <c r="C6" s="15">
        <v>0</v>
      </c>
      <c r="D6" s="15">
        <v>0</v>
      </c>
      <c r="E6" s="15">
        <v>0</v>
      </c>
      <c r="F6" s="15">
        <v>768</v>
      </c>
      <c r="G6" s="15">
        <v>3360</v>
      </c>
      <c r="H6" s="15">
        <v>2400</v>
      </c>
      <c r="I6" s="15">
        <v>0</v>
      </c>
      <c r="J6" s="15">
        <v>0</v>
      </c>
      <c r="K6" s="15">
        <v>6528</v>
      </c>
    </row>
    <row r="7" spans="2:11" x14ac:dyDescent="0.3">
      <c r="B7" s="12" t="s">
        <v>5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1920</v>
      </c>
      <c r="J7" s="15">
        <v>0</v>
      </c>
      <c r="K7" s="15">
        <v>1920</v>
      </c>
    </row>
    <row r="8" spans="2:11" x14ac:dyDescent="0.3">
      <c r="B8" s="12" t="s">
        <v>3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</row>
    <row r="9" spans="2:11" x14ac:dyDescent="0.3">
      <c r="B9" s="12" t="s">
        <v>6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768</v>
      </c>
      <c r="I9" s="15">
        <v>0</v>
      </c>
      <c r="J9" s="15">
        <v>0</v>
      </c>
      <c r="K9" s="15">
        <v>768</v>
      </c>
    </row>
    <row r="10" spans="2:11" x14ac:dyDescent="0.3">
      <c r="B10" s="12" t="s">
        <v>7</v>
      </c>
      <c r="C10" s="15">
        <v>1440</v>
      </c>
      <c r="D10" s="15">
        <v>2400</v>
      </c>
      <c r="E10" s="15">
        <v>0</v>
      </c>
      <c r="F10" s="15">
        <v>2304</v>
      </c>
      <c r="G10" s="15">
        <v>0</v>
      </c>
      <c r="H10" s="15">
        <v>960</v>
      </c>
      <c r="I10" s="15">
        <v>0</v>
      </c>
      <c r="J10" s="15">
        <v>0</v>
      </c>
      <c r="K10" s="15">
        <v>7104</v>
      </c>
    </row>
    <row r="11" spans="2:11" x14ac:dyDescent="0.3">
      <c r="B11" s="12" t="s">
        <v>4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</row>
    <row r="12" spans="2:11" x14ac:dyDescent="0.3">
      <c r="B12" s="12" t="s">
        <v>2</v>
      </c>
      <c r="C12" s="15">
        <v>0</v>
      </c>
      <c r="D12" s="15">
        <v>0</v>
      </c>
      <c r="E12" s="15">
        <v>0</v>
      </c>
      <c r="F12" s="15">
        <v>0</v>
      </c>
      <c r="G12" s="15">
        <v>4992</v>
      </c>
      <c r="H12" s="15">
        <v>0</v>
      </c>
      <c r="I12" s="15">
        <v>0</v>
      </c>
      <c r="J12" s="15">
        <v>0</v>
      </c>
      <c r="K12" s="15">
        <v>4992</v>
      </c>
    </row>
    <row r="13" spans="2:11" x14ac:dyDescent="0.3">
      <c r="K13" s="19">
        <v>21312</v>
      </c>
    </row>
    <row r="14" spans="2:11" ht="15" thickBot="1" x14ac:dyDescent="0.35"/>
    <row r="15" spans="2:11" ht="15" thickBot="1" x14ac:dyDescent="0.35">
      <c r="B15" s="2" t="s">
        <v>0</v>
      </c>
      <c r="C15" s="6" t="s">
        <v>1</v>
      </c>
      <c r="D15" s="2" t="s">
        <v>5</v>
      </c>
      <c r="E15" s="2" t="s">
        <v>3</v>
      </c>
      <c r="F15" s="2" t="s">
        <v>6</v>
      </c>
      <c r="G15" s="2" t="s">
        <v>7</v>
      </c>
      <c r="H15" s="2" t="s">
        <v>4</v>
      </c>
      <c r="I15" s="2" t="s">
        <v>2</v>
      </c>
      <c r="J15" s="2" t="s">
        <v>8</v>
      </c>
      <c r="K15" t="s">
        <v>52</v>
      </c>
    </row>
    <row r="16" spans="2:11" ht="15" thickBot="1" x14ac:dyDescent="0.35">
      <c r="B16" s="7" t="s">
        <v>9</v>
      </c>
      <c r="C16" s="3">
        <v>112</v>
      </c>
      <c r="D16" s="3">
        <v>0</v>
      </c>
      <c r="E16" s="4">
        <v>0</v>
      </c>
      <c r="F16" s="4">
        <v>0</v>
      </c>
      <c r="G16" s="4">
        <v>0</v>
      </c>
      <c r="H16" s="4">
        <v>0</v>
      </c>
      <c r="I16" s="4">
        <v>208</v>
      </c>
      <c r="J16" s="30">
        <v>0</v>
      </c>
      <c r="K16" s="32">
        <v>320</v>
      </c>
    </row>
    <row r="17" spans="2:12" ht="15" thickBot="1" x14ac:dyDescent="0.35">
      <c r="B17" s="2" t="s">
        <v>1</v>
      </c>
      <c r="C17" s="4">
        <v>0</v>
      </c>
      <c r="D17" s="4">
        <v>0</v>
      </c>
      <c r="E17" s="4">
        <v>0</v>
      </c>
      <c r="F17" s="3">
        <v>32</v>
      </c>
      <c r="G17" s="4">
        <v>80</v>
      </c>
      <c r="H17" s="3">
        <v>80</v>
      </c>
      <c r="I17" s="3">
        <v>0</v>
      </c>
      <c r="J17" s="30">
        <v>0</v>
      </c>
      <c r="K17" s="32">
        <v>192</v>
      </c>
    </row>
    <row r="18" spans="2:12" ht="15" thickBot="1" x14ac:dyDescent="0.35">
      <c r="B18" s="2" t="s">
        <v>5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3">
        <v>80</v>
      </c>
      <c r="J18" s="31">
        <v>0</v>
      </c>
      <c r="K18" s="32">
        <v>80</v>
      </c>
    </row>
    <row r="19" spans="2:12" ht="15" thickBot="1" x14ac:dyDescent="0.35">
      <c r="B19" s="2" t="s">
        <v>3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30">
        <v>0</v>
      </c>
      <c r="K19" s="32">
        <v>0</v>
      </c>
    </row>
    <row r="20" spans="2:12" ht="15" thickBot="1" x14ac:dyDescent="0.35">
      <c r="B20" s="2" t="s">
        <v>6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32</v>
      </c>
      <c r="I20" s="4">
        <v>0</v>
      </c>
      <c r="J20" s="31">
        <v>96</v>
      </c>
      <c r="K20" s="32">
        <v>128</v>
      </c>
    </row>
    <row r="21" spans="2:12" ht="15" thickBot="1" x14ac:dyDescent="0.35">
      <c r="B21" s="2" t="s">
        <v>7</v>
      </c>
      <c r="C21" s="4">
        <v>80</v>
      </c>
      <c r="D21" s="3">
        <v>80</v>
      </c>
      <c r="E21" s="4">
        <v>0</v>
      </c>
      <c r="F21" s="4">
        <v>96</v>
      </c>
      <c r="G21" s="4">
        <v>0</v>
      </c>
      <c r="H21" s="4">
        <v>32</v>
      </c>
      <c r="I21" s="4">
        <v>0</v>
      </c>
      <c r="J21" s="30">
        <v>0</v>
      </c>
      <c r="K21" s="32">
        <v>288</v>
      </c>
    </row>
    <row r="22" spans="2:12" ht="15" thickBot="1" x14ac:dyDescent="0.35">
      <c r="B22" s="2" t="s">
        <v>4</v>
      </c>
      <c r="C22" s="4">
        <v>0</v>
      </c>
      <c r="D22" s="4">
        <v>0</v>
      </c>
      <c r="E22" s="4">
        <v>0</v>
      </c>
      <c r="F22" s="3">
        <v>0</v>
      </c>
      <c r="G22" s="4">
        <v>0</v>
      </c>
      <c r="H22" s="4">
        <v>0</v>
      </c>
      <c r="I22" s="4">
        <v>0</v>
      </c>
      <c r="J22" s="31">
        <v>144</v>
      </c>
      <c r="K22" s="32">
        <v>144</v>
      </c>
    </row>
    <row r="23" spans="2:12" ht="15" thickBot="1" x14ac:dyDescent="0.35">
      <c r="B23" s="2" t="s">
        <v>2</v>
      </c>
      <c r="C23" s="3">
        <v>0</v>
      </c>
      <c r="D23" s="4">
        <v>0</v>
      </c>
      <c r="E23" s="5">
        <v>0</v>
      </c>
      <c r="F23" s="3">
        <v>0</v>
      </c>
      <c r="G23" s="3">
        <v>208</v>
      </c>
      <c r="H23" s="3">
        <v>0</v>
      </c>
      <c r="I23" s="4">
        <v>0</v>
      </c>
      <c r="J23" s="30">
        <v>80</v>
      </c>
      <c r="K23" s="32">
        <v>288</v>
      </c>
    </row>
    <row r="24" spans="2:12" x14ac:dyDescent="0.3">
      <c r="K24" s="33">
        <v>1440</v>
      </c>
    </row>
    <row r="26" spans="2:12" x14ac:dyDescent="0.3">
      <c r="B26" s="11" t="s">
        <v>32</v>
      </c>
      <c r="C26" s="22">
        <v>1</v>
      </c>
      <c r="E26" s="23" t="s">
        <v>33</v>
      </c>
      <c r="F26" s="22">
        <v>16</v>
      </c>
      <c r="H26" s="23" t="s">
        <v>34</v>
      </c>
      <c r="I26" s="22">
        <v>20</v>
      </c>
      <c r="K26" s="23" t="s">
        <v>50</v>
      </c>
      <c r="L26" s="22">
        <v>0.85</v>
      </c>
    </row>
    <row r="28" spans="2:12" ht="15" thickBot="1" x14ac:dyDescent="0.35"/>
    <row r="29" spans="2:12" ht="18.600000000000001" thickBot="1" x14ac:dyDescent="0.4">
      <c r="B29" s="44" t="s">
        <v>53</v>
      </c>
      <c r="C29" s="45">
        <f>(2*K13/I26 + K24*C26)/((60*F26-60)*L26)</f>
        <v>4.6682352941176468</v>
      </c>
      <c r="D29" s="46">
        <f>ROUNDUP(C29,0)</f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5C034ECCBB14974A83A2581D9E18A3AD" ma:contentTypeVersion="2" ma:contentTypeDescription="Yeni belge oluşturun." ma:contentTypeScope="" ma:versionID="fe0fb38dc4cbe6867be0b2f41c621928">
  <xsd:schema xmlns:xsd="http://www.w3.org/2001/XMLSchema" xmlns:xs="http://www.w3.org/2001/XMLSchema" xmlns:p="http://schemas.microsoft.com/office/2006/metadata/properties" xmlns:ns3="bbc00693-7816-462c-a65d-e41052bfdee1" targetNamespace="http://schemas.microsoft.com/office/2006/metadata/properties" ma:root="true" ma:fieldsID="54edeaeff8c0c4b01b9e3429271c6f78" ns3:_="">
    <xsd:import namespace="bbc00693-7816-462c-a65d-e41052bfde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c00693-7816-462c-a65d-e41052bfde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C97EA4-05E0-445D-8C0B-6688561973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c00693-7816-462c-a65d-e41052bfde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204F9D-B55E-40E7-B057-F7D4B3D66BE5}">
  <ds:schemaRefs>
    <ds:schemaRef ds:uri="http://purl.org/dc/dcmitype/"/>
    <ds:schemaRef ds:uri="http://schemas.microsoft.com/office/infopath/2007/PartnerControls"/>
    <ds:schemaRef ds:uri="http://www.w3.org/XML/1998/namespace"/>
    <ds:schemaRef ds:uri="bbc00693-7816-462c-a65d-e41052bfdee1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857A611-4E99-4944-A3A2-71CC80AD7A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CASE4</vt:lpstr>
      <vt:lpstr>CASE3</vt:lpstr>
      <vt:lpstr>CASE2</vt:lpstr>
      <vt:lpstr>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Hasan TUNCER</cp:lastModifiedBy>
  <dcterms:created xsi:type="dcterms:W3CDTF">2015-06-05T18:17:20Z</dcterms:created>
  <dcterms:modified xsi:type="dcterms:W3CDTF">2022-12-18T22:32:53Z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0x0101005C034ECCBB14974A83A2581D9E18A3AD</vt:lpwstr>
  </property>
</Properties>
</file>