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s\DES\"/>
    </mc:Choice>
  </mc:AlternateContent>
  <bookViews>
    <workbookView xWindow="240" yWindow="60" windowWidth="20115" windowHeight="8010" activeTab="2"/>
  </bookViews>
  <sheets>
    <sheet name="Sheet1" sheetId="1" r:id="rId1"/>
    <sheet name="alpha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9" i="3" l="1"/>
  <c r="F8" i="3"/>
  <c r="D7" i="3"/>
  <c r="C18" i="3" l="1"/>
  <c r="E7" i="3"/>
  <c r="E8" i="3" s="1"/>
  <c r="O6" i="3"/>
  <c r="Q6" i="3" s="1"/>
  <c r="K6" i="3"/>
  <c r="I6" i="3"/>
  <c r="B18" i="3"/>
  <c r="D8" i="3"/>
  <c r="N6" i="3"/>
  <c r="P6" i="3" s="1"/>
  <c r="J6" i="3"/>
  <c r="H6" i="3"/>
  <c r="D9" i="3" l="1"/>
  <c r="E9" i="3"/>
  <c r="F7" i="3"/>
  <c r="G7" i="3"/>
  <c r="C7" i="2"/>
  <c r="K7" i="3" l="1"/>
  <c r="I7" i="3"/>
  <c r="H7" i="3"/>
  <c r="J7" i="3"/>
  <c r="E10" i="3"/>
  <c r="O7" i="3"/>
  <c r="Q7" i="3" s="1"/>
  <c r="G8" i="3"/>
  <c r="G9" i="3" s="1"/>
  <c r="D10" i="3"/>
  <c r="N7" i="3"/>
  <c r="P7" i="3" s="1"/>
  <c r="H21" i="2"/>
  <c r="I21" i="2" s="1"/>
  <c r="H6" i="2"/>
  <c r="I6" i="2" s="1"/>
  <c r="F21" i="2"/>
  <c r="F6" i="2"/>
  <c r="E21" i="2"/>
  <c r="E6" i="2"/>
  <c r="C22" i="2"/>
  <c r="D7" i="2"/>
  <c r="B33" i="2"/>
  <c r="M7" i="3" l="1"/>
  <c r="I9" i="3"/>
  <c r="K9" i="3"/>
  <c r="L7" i="3"/>
  <c r="J8" i="3"/>
  <c r="H8" i="3"/>
  <c r="N8" i="3"/>
  <c r="P8" i="3" s="1"/>
  <c r="E11" i="3"/>
  <c r="G10" i="3"/>
  <c r="K10" i="3" s="1"/>
  <c r="F10" i="3"/>
  <c r="K8" i="3"/>
  <c r="O8" i="3"/>
  <c r="Q8" i="3" s="1"/>
  <c r="I8" i="3"/>
  <c r="O9" i="3"/>
  <c r="Q9" i="3" s="1"/>
  <c r="D11" i="3"/>
  <c r="C8" i="2"/>
  <c r="D22" i="2"/>
  <c r="F22" i="2" s="1"/>
  <c r="E7" i="2"/>
  <c r="C23" i="2"/>
  <c r="F7" i="2"/>
  <c r="H7" i="2"/>
  <c r="I7" i="2" s="1"/>
  <c r="B18" i="2"/>
  <c r="M8" i="3" l="1"/>
  <c r="M9" i="3"/>
  <c r="N10" i="3"/>
  <c r="P10" i="3" s="1"/>
  <c r="H10" i="3"/>
  <c r="J10" i="3"/>
  <c r="G11" i="3"/>
  <c r="I11" i="3" s="1"/>
  <c r="E12" i="3"/>
  <c r="I10" i="3"/>
  <c r="M10" i="3" s="1"/>
  <c r="N9" i="3"/>
  <c r="P9" i="3" s="1"/>
  <c r="H9" i="3"/>
  <c r="J9" i="3"/>
  <c r="O10" i="3"/>
  <c r="Q10" i="3" s="1"/>
  <c r="F11" i="3"/>
  <c r="N11" i="3" s="1"/>
  <c r="P11" i="3" s="1"/>
  <c r="D12" i="3"/>
  <c r="L8" i="3"/>
  <c r="F8" i="2"/>
  <c r="E22" i="2"/>
  <c r="G22" i="2" s="1"/>
  <c r="C9" i="2"/>
  <c r="D8" i="2"/>
  <c r="C24" i="2"/>
  <c r="D23" i="2"/>
  <c r="F23" i="2" s="1"/>
  <c r="H22" i="2"/>
  <c r="I22" i="2" s="1"/>
  <c r="G7" i="2"/>
  <c r="C18" i="1"/>
  <c r="B18" i="1"/>
  <c r="H11" i="3" l="1"/>
  <c r="J11" i="3"/>
  <c r="L11" i="3" s="1"/>
  <c r="L10" i="3"/>
  <c r="D13" i="3"/>
  <c r="F12" i="3"/>
  <c r="N12" i="3" s="1"/>
  <c r="P12" i="3" s="1"/>
  <c r="K11" i="3"/>
  <c r="M11" i="3" s="1"/>
  <c r="O11" i="3"/>
  <c r="Q11" i="3" s="1"/>
  <c r="L9" i="3"/>
  <c r="E13" i="3"/>
  <c r="G12" i="3"/>
  <c r="K12" i="3" s="1"/>
  <c r="H23" i="2"/>
  <c r="I23" i="2" s="1"/>
  <c r="E23" i="2"/>
  <c r="D9" i="2"/>
  <c r="H9" i="2" s="1"/>
  <c r="I9" i="2" s="1"/>
  <c r="H8" i="2"/>
  <c r="I8" i="2" s="1"/>
  <c r="E8" i="2"/>
  <c r="G23" i="2"/>
  <c r="C25" i="2"/>
  <c r="D24" i="2"/>
  <c r="C10" i="2"/>
  <c r="I12" i="3" l="1"/>
  <c r="M12" i="3" s="1"/>
  <c r="O12" i="3"/>
  <c r="Q12" i="3" s="1"/>
  <c r="H12" i="3"/>
  <c r="J12" i="3"/>
  <c r="E14" i="3"/>
  <c r="G13" i="3"/>
  <c r="K13" i="3" s="1"/>
  <c r="F13" i="3"/>
  <c r="H13" i="3" s="1"/>
  <c r="D14" i="3"/>
  <c r="D25" i="2"/>
  <c r="E25" i="2" s="1"/>
  <c r="D10" i="2"/>
  <c r="E10" i="2" s="1"/>
  <c r="F9" i="2"/>
  <c r="E9" i="2"/>
  <c r="E24" i="2"/>
  <c r="C26" i="2"/>
  <c r="G8" i="2"/>
  <c r="F24" i="2"/>
  <c r="C11" i="2"/>
  <c r="H24" i="2"/>
  <c r="I24" i="2" s="1"/>
  <c r="F25" i="2" l="1"/>
  <c r="G25" i="2" s="1"/>
  <c r="H25" i="2"/>
  <c r="I25" i="2" s="1"/>
  <c r="L12" i="3"/>
  <c r="N13" i="3"/>
  <c r="P13" i="3" s="1"/>
  <c r="O13" i="3"/>
  <c r="Q13" i="3" s="1"/>
  <c r="J13" i="3"/>
  <c r="L13" i="3" s="1"/>
  <c r="I13" i="3"/>
  <c r="M13" i="3" s="1"/>
  <c r="G14" i="3"/>
  <c r="K14" i="3" s="1"/>
  <c r="E15" i="3"/>
  <c r="D15" i="3"/>
  <c r="F14" i="3"/>
  <c r="N14" i="3" s="1"/>
  <c r="P14" i="3" s="1"/>
  <c r="D26" i="2"/>
  <c r="G24" i="2"/>
  <c r="G9" i="2"/>
  <c r="F10" i="2"/>
  <c r="G10" i="2" s="1"/>
  <c r="D11" i="2"/>
  <c r="F11" i="2" s="1"/>
  <c r="H10" i="2"/>
  <c r="I10" i="2" s="1"/>
  <c r="C12" i="2"/>
  <c r="C27" i="2"/>
  <c r="F26" i="2"/>
  <c r="H26" i="2"/>
  <c r="I26" i="2" s="1"/>
  <c r="E26" i="2"/>
  <c r="I14" i="3" l="1"/>
  <c r="M14" i="3" s="1"/>
  <c r="O14" i="3"/>
  <c r="Q14" i="3" s="1"/>
  <c r="J14" i="3"/>
  <c r="H14" i="3"/>
  <c r="F15" i="3"/>
  <c r="H15" i="3" s="1"/>
  <c r="D16" i="3"/>
  <c r="G15" i="3"/>
  <c r="O15" i="3" s="1"/>
  <c r="Q15" i="3" s="1"/>
  <c r="E16" i="3"/>
  <c r="E11" i="2"/>
  <c r="G11" i="2" s="1"/>
  <c r="H11" i="2"/>
  <c r="I11" i="2" s="1"/>
  <c r="D12" i="2"/>
  <c r="F12" i="2" s="1"/>
  <c r="C28" i="2"/>
  <c r="G26" i="2"/>
  <c r="D27" i="2"/>
  <c r="H27" i="2" s="1"/>
  <c r="I27" i="2" s="1"/>
  <c r="C13" i="2"/>
  <c r="L14" i="3" l="1"/>
  <c r="N15" i="3"/>
  <c r="P15" i="3" s="1"/>
  <c r="J15" i="3"/>
  <c r="L15" i="3" s="1"/>
  <c r="F16" i="3"/>
  <c r="J16" i="3" s="1"/>
  <c r="D17" i="3"/>
  <c r="K15" i="3"/>
  <c r="I15" i="3"/>
  <c r="E17" i="3"/>
  <c r="G16" i="3"/>
  <c r="K16" i="3" s="1"/>
  <c r="E12" i="2"/>
  <c r="H12" i="2"/>
  <c r="I12" i="2" s="1"/>
  <c r="C14" i="2"/>
  <c r="C29" i="2"/>
  <c r="G12" i="2"/>
  <c r="D28" i="2"/>
  <c r="H28" i="2" s="1"/>
  <c r="I28" i="2" s="1"/>
  <c r="E27" i="2"/>
  <c r="D13" i="2"/>
  <c r="E13" i="2" s="1"/>
  <c r="F27" i="2"/>
  <c r="M15" i="3" l="1"/>
  <c r="I16" i="3"/>
  <c r="M16" i="3" s="1"/>
  <c r="N16" i="3"/>
  <c r="P16" i="3" s="1"/>
  <c r="G17" i="3"/>
  <c r="K17" i="3" s="1"/>
  <c r="H16" i="3"/>
  <c r="L16" i="3" s="1"/>
  <c r="O16" i="3"/>
  <c r="Q16" i="3" s="1"/>
  <c r="F17" i="3"/>
  <c r="J17" i="3" s="1"/>
  <c r="F28" i="2"/>
  <c r="C30" i="2"/>
  <c r="C15" i="2"/>
  <c r="D14" i="2"/>
  <c r="H13" i="2"/>
  <c r="I13" i="2" s="1"/>
  <c r="G27" i="2"/>
  <c r="D29" i="2"/>
  <c r="D30" i="2" s="1"/>
  <c r="E28" i="2"/>
  <c r="F13" i="2"/>
  <c r="G13" i="2" s="1"/>
  <c r="N17" i="3" l="1"/>
  <c r="P17" i="3" s="1"/>
  <c r="P18" i="3" s="1"/>
  <c r="S19" i="3" s="1"/>
  <c r="H17" i="3"/>
  <c r="L17" i="3" s="1"/>
  <c r="O17" i="3"/>
  <c r="Q17" i="3" s="1"/>
  <c r="Q18" i="3" s="1"/>
  <c r="S20" i="3" s="1"/>
  <c r="I17" i="3"/>
  <c r="M17" i="3" s="1"/>
  <c r="G28" i="2"/>
  <c r="D15" i="2"/>
  <c r="E15" i="2" s="1"/>
  <c r="E14" i="2"/>
  <c r="C16" i="2"/>
  <c r="C31" i="2"/>
  <c r="D31" i="2" s="1"/>
  <c r="H30" i="2"/>
  <c r="I30" i="2" s="1"/>
  <c r="E30" i="2"/>
  <c r="F30" i="2"/>
  <c r="H14" i="2"/>
  <c r="I14" i="2" s="1"/>
  <c r="F29" i="2"/>
  <c r="H29" i="2"/>
  <c r="I29" i="2" s="1"/>
  <c r="F14" i="2"/>
  <c r="E29" i="2"/>
  <c r="G14" i="2" l="1"/>
  <c r="F15" i="2"/>
  <c r="G15" i="2" s="1"/>
  <c r="H15" i="2"/>
  <c r="I15" i="2" s="1"/>
  <c r="G30" i="2"/>
  <c r="G29" i="2"/>
  <c r="C32" i="2"/>
  <c r="D32" i="2" s="1"/>
  <c r="F31" i="2"/>
  <c r="H31" i="2"/>
  <c r="I31" i="2" s="1"/>
  <c r="E31" i="2"/>
  <c r="C17" i="2"/>
  <c r="D16" i="2"/>
  <c r="D17" i="2" l="1"/>
  <c r="H17" i="2" s="1"/>
  <c r="I17" i="2" s="1"/>
  <c r="H16" i="2"/>
  <c r="I16" i="2" s="1"/>
  <c r="F16" i="2"/>
  <c r="G31" i="2"/>
  <c r="E16" i="2"/>
  <c r="F32" i="2"/>
  <c r="H32" i="2"/>
  <c r="I32" i="2" s="1"/>
  <c r="I33" i="2" s="1"/>
  <c r="M23" i="2" s="1"/>
  <c r="E32" i="2"/>
  <c r="G32" i="2" l="1"/>
  <c r="E17" i="2"/>
  <c r="I18" i="2"/>
  <c r="M8" i="2" s="1"/>
  <c r="F17" i="2"/>
  <c r="G17" i="2" s="1"/>
  <c r="G16" i="2"/>
</calcChain>
</file>

<file path=xl/sharedStrings.xml><?xml version="1.0" encoding="utf-8"?>
<sst xmlns="http://schemas.openxmlformats.org/spreadsheetml/2006/main" count="101" uniqueCount="42">
  <si>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</si>
  <si>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</si>
  <si>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</si>
  <si>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</si>
  <si>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</si>
  <si>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</si>
  <si>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</si>
  <si>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</si>
  <si>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</si>
  <si>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</si>
  <si>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</si>
  <si>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</si>
  <si>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ps 287</t>
  </si>
  <si>
    <t>ps 281</t>
  </si>
  <si>
    <t>Data pelanggaran lalu lintas</t>
  </si>
  <si>
    <t>Satlantas Polrestabes Surabaya</t>
  </si>
  <si>
    <t>Periode Januari - Desember 2014</t>
  </si>
  <si>
    <t>alpha</t>
  </si>
  <si>
    <t>S't</t>
  </si>
  <si>
    <t>S"t</t>
  </si>
  <si>
    <t>at</t>
  </si>
  <si>
    <t>bt</t>
  </si>
  <si>
    <t>Et</t>
  </si>
  <si>
    <t>Et2</t>
  </si>
  <si>
    <t>total</t>
  </si>
  <si>
    <t>Ft</t>
  </si>
  <si>
    <t>MSE (ps 287)</t>
  </si>
  <si>
    <t>MSE(ps 281)</t>
  </si>
  <si>
    <t>S't ps 287</t>
  </si>
  <si>
    <t>S"t ps 287</t>
  </si>
  <si>
    <t>at ps 287</t>
  </si>
  <si>
    <t>bt ps 287</t>
  </si>
  <si>
    <t>Ft ps 287</t>
  </si>
  <si>
    <t>Et ps 287</t>
  </si>
  <si>
    <t>Et2 ps 287</t>
  </si>
  <si>
    <t>S't ps 281</t>
  </si>
  <si>
    <t>S"t ps 281</t>
  </si>
  <si>
    <t>at ps 281</t>
  </si>
  <si>
    <t>bt ps 281</t>
  </si>
  <si>
    <t>Ft ps 281</t>
  </si>
  <si>
    <t>Et ps 281</t>
  </si>
  <si>
    <t>Et2 ps 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</si>
</sst>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3" borderId="0" xfId="0" applyFont="1" applyFill="1" applyBorder="1"/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4" borderId="3" xfId="0" applyFill="1" applyBorder="1"/>
    <xf numFmtId="0" fontId="0" fillId="0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5" sqref="F15"/>
    </sheetView>
  </sheetViews>
  <sheetFormatPr defaultRowHeight="15" x14ac:dyDescent="0.25"/>
  <sheetData>
    <row r="1" spans="1:6" x14ac:dyDescent="0.25">
      <c r="A1" s="2"/>
      <c r="B1" s="2" t="s">
        <v>14</v>
      </c>
      <c r="C1" s="2"/>
    </row>
    <row r="2" spans="1:6" x14ac:dyDescent="0.25">
      <c r="A2" s="2"/>
      <c r="B2" s="2" t="s">
        <v>15</v>
      </c>
      <c r="C2" s="2"/>
    </row>
    <row r="3" spans="1:6" x14ac:dyDescent="0.25">
      <c r="A3" s="2"/>
      <c r="B3" s="2" t="s">
        <v>16</v>
      </c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1" t="s">
        <v>12</v>
      </c>
      <c r="C5" s="1" t="s">
        <v>13</v>
      </c>
      <c r="D5" s="2"/>
      <c r="E5" s="2"/>
      <c r="F5" s="2"/>
    </row>
    <row r="6" spans="1:6" x14ac:dyDescent="0.25">
      <c r="A6" s="1" t="s">
        <v>0</v>
      </c>
      <c r="B6" s="1">
        <v>3184</v>
      </c>
      <c r="C6" s="1">
        <v>4708</v>
      </c>
      <c r="D6" s="2"/>
      <c r="E6" s="2"/>
      <c r="F6" s="2"/>
    </row>
    <row r="7" spans="1:6" x14ac:dyDescent="0.25">
      <c r="A7" s="1" t="s">
        <v>1</v>
      </c>
      <c r="B7" s="1">
        <v>7083</v>
      </c>
      <c r="C7" s="1">
        <v>10860</v>
      </c>
      <c r="D7" s="2"/>
      <c r="E7" s="2"/>
      <c r="F7" s="2"/>
    </row>
    <row r="8" spans="1:6" x14ac:dyDescent="0.25">
      <c r="A8" s="1" t="s">
        <v>2</v>
      </c>
      <c r="B8" s="1">
        <v>8052</v>
      </c>
      <c r="C8" s="1">
        <v>8047</v>
      </c>
      <c r="D8" s="2"/>
      <c r="E8" s="2"/>
      <c r="F8" s="2"/>
    </row>
    <row r="9" spans="1:6" x14ac:dyDescent="0.25">
      <c r="A9" s="1" t="s">
        <v>3</v>
      </c>
      <c r="B9" s="1">
        <v>5203</v>
      </c>
      <c r="C9" s="1">
        <v>4701</v>
      </c>
      <c r="D9" s="2"/>
      <c r="E9" s="2"/>
      <c r="F9" s="2"/>
    </row>
    <row r="10" spans="1:6" x14ac:dyDescent="0.25">
      <c r="A10" s="1" t="s">
        <v>4</v>
      </c>
      <c r="B10" s="1">
        <v>6802</v>
      </c>
      <c r="C10" s="1">
        <v>5484</v>
      </c>
      <c r="D10" s="2"/>
      <c r="E10" s="2"/>
      <c r="F10" s="2"/>
    </row>
    <row r="11" spans="1:6" x14ac:dyDescent="0.25">
      <c r="A11" s="1" t="s">
        <v>5</v>
      </c>
      <c r="B11" s="1">
        <v>5406</v>
      </c>
      <c r="C11" s="1">
        <v>4360</v>
      </c>
      <c r="D11" s="2"/>
      <c r="E11" s="2"/>
      <c r="F11" s="2"/>
    </row>
    <row r="12" spans="1:6" x14ac:dyDescent="0.25">
      <c r="A12" s="1" t="s">
        <v>6</v>
      </c>
      <c r="B12" s="1">
        <v>4318</v>
      </c>
      <c r="C12" s="1">
        <v>2572</v>
      </c>
      <c r="D12" s="2"/>
      <c r="E12" s="2"/>
      <c r="F12" s="2"/>
    </row>
    <row r="13" spans="1:6" x14ac:dyDescent="0.25">
      <c r="A13" s="1" t="s">
        <v>7</v>
      </c>
      <c r="B13" s="1">
        <v>4459</v>
      </c>
      <c r="C13" s="1">
        <v>2640</v>
      </c>
      <c r="D13" s="2"/>
      <c r="E13" s="2"/>
      <c r="F13" s="2"/>
    </row>
    <row r="14" spans="1:6" x14ac:dyDescent="0.25">
      <c r="A14" s="1" t="s">
        <v>8</v>
      </c>
      <c r="B14" s="1">
        <v>6270</v>
      </c>
      <c r="C14" s="1">
        <v>5375</v>
      </c>
      <c r="D14" s="2"/>
      <c r="E14" s="2"/>
      <c r="F14" s="2"/>
    </row>
    <row r="15" spans="1:6" x14ac:dyDescent="0.25">
      <c r="A15" s="1" t="s">
        <v>9</v>
      </c>
      <c r="B15" s="1">
        <v>7224</v>
      </c>
      <c r="C15" s="1">
        <v>11761</v>
      </c>
      <c r="D15" s="2"/>
      <c r="E15" s="2"/>
      <c r="F15" s="2"/>
    </row>
    <row r="16" spans="1:6" x14ac:dyDescent="0.25">
      <c r="A16" s="1" t="s">
        <v>10</v>
      </c>
      <c r="B16" s="1">
        <v>6095</v>
      </c>
      <c r="C16" s="1">
        <v>8794</v>
      </c>
      <c r="D16" s="2"/>
      <c r="E16" s="2"/>
      <c r="F16" s="2"/>
    </row>
    <row r="17" spans="1:3" x14ac:dyDescent="0.25">
      <c r="A17" s="1" t="s">
        <v>11</v>
      </c>
      <c r="B17" s="1">
        <v>6206</v>
      </c>
      <c r="C17" s="1">
        <v>8990</v>
      </c>
    </row>
    <row r="18" spans="1:3" x14ac:dyDescent="0.25">
      <c r="A18" s="2"/>
      <c r="B18" s="2">
        <f>SUM(B6:B17)</f>
        <v>70302</v>
      </c>
      <c r="C18" s="2">
        <f>SUM(C6:C17)</f>
        <v>78292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zoomScaleNormal="100" workbookViewId="0">
      <selection activeCell="K1" sqref="K1"/>
    </sheetView>
  </sheetViews>
  <sheetFormatPr defaultRowHeight="15" x14ac:dyDescent="0.25"/>
  <cols>
    <col min="12" max="12" width="12" bestFit="1" customWidth="1"/>
  </cols>
  <sheetData>
    <row r="1" spans="1:34" x14ac:dyDescent="0.25">
      <c r="A1" s="2"/>
      <c r="B1" s="2" t="s">
        <v>14</v>
      </c>
      <c r="C1" s="2"/>
      <c r="D1" s="2"/>
      <c r="E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25">
      <c r="A2" s="2"/>
      <c r="B2" s="2" t="s">
        <v>15</v>
      </c>
      <c r="C2" s="2"/>
      <c r="D2" s="2"/>
      <c r="E2" s="2"/>
      <c r="G2" s="9" t="s">
        <v>17</v>
      </c>
      <c r="H2" s="10">
        <v>0.9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5">
      <c r="A3" s="2"/>
      <c r="B3" s="2" t="s">
        <v>16</v>
      </c>
      <c r="C3" s="2"/>
      <c r="D3" s="2"/>
      <c r="E3" s="2"/>
      <c r="F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5">
      <c r="A4" s="2"/>
      <c r="B4" s="2"/>
      <c r="C4" s="6"/>
      <c r="D4" s="6"/>
      <c r="E4" s="6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5">
      <c r="A5" s="2"/>
      <c r="B5" s="8" t="s">
        <v>12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25</v>
      </c>
      <c r="H5" s="7" t="s">
        <v>22</v>
      </c>
      <c r="I5" s="7" t="s">
        <v>23</v>
      </c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5">
      <c r="A6" s="2" t="s">
        <v>0</v>
      </c>
      <c r="B6" s="2">
        <v>3184</v>
      </c>
      <c r="C6" s="2">
        <v>3184</v>
      </c>
      <c r="D6" s="2">
        <v>3184</v>
      </c>
      <c r="E6" s="2">
        <f>2*(C6)-D6</f>
        <v>3184</v>
      </c>
      <c r="F6" s="2">
        <f>$H$2/(1-$H$2)*(C6-D6)</f>
        <v>0</v>
      </c>
      <c r="G6" s="5">
        <v>3184</v>
      </c>
      <c r="H6" s="5">
        <f>C6-D6</f>
        <v>0</v>
      </c>
      <c r="I6" s="5">
        <f>H6^2</f>
        <v>0</v>
      </c>
      <c r="J6" s="5"/>
      <c r="K6" s="5"/>
      <c r="L6" s="5"/>
      <c r="M6" s="5"/>
      <c r="N6" s="5"/>
      <c r="O6" s="5"/>
      <c r="P6" s="5"/>
      <c r="Q6" s="2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5">
      <c r="A7" s="2" t="s">
        <v>1</v>
      </c>
      <c r="B7" s="2">
        <v>7083</v>
      </c>
      <c r="C7" s="2">
        <f>$H$2*B6+(1-$H$2)*C6</f>
        <v>3184</v>
      </c>
      <c r="D7" s="2">
        <f>$H$2*C7+(1-$H$2)*D6</f>
        <v>3184</v>
      </c>
      <c r="E7" s="2">
        <f t="shared" ref="E7:E17" si="0">2*(C7)-D7</f>
        <v>3184</v>
      </c>
      <c r="F7" s="2">
        <f t="shared" ref="F7:F17" si="1">$H$2/(1-$H$2)*(C7-D7)</f>
        <v>0</v>
      </c>
      <c r="G7">
        <f t="shared" ref="G7:G17" si="2">E7+F7*1</f>
        <v>3184</v>
      </c>
      <c r="H7" s="5">
        <f t="shared" ref="H7:H17" si="3">C7-D7</f>
        <v>0</v>
      </c>
      <c r="I7" s="5">
        <f t="shared" ref="I7:I17" si="4">H7^2</f>
        <v>0</v>
      </c>
      <c r="J7" s="5"/>
      <c r="K7" s="5"/>
      <c r="L7" s="5"/>
      <c r="M7" s="5"/>
      <c r="N7" s="5"/>
      <c r="O7" s="5"/>
      <c r="P7" s="5"/>
      <c r="Q7" s="2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5">
      <c r="A8" s="2" t="s">
        <v>2</v>
      </c>
      <c r="B8" s="2">
        <v>8052</v>
      </c>
      <c r="C8" s="2">
        <f t="shared" ref="C8:C17" si="5">$H$2*B7+(1-$H$2)*C7</f>
        <v>6693.0999999999995</v>
      </c>
      <c r="D8" s="2">
        <f t="shared" ref="D8:D17" si="6">$H$2*C8+(1-$H$2)*D7</f>
        <v>6342.19</v>
      </c>
      <c r="E8" s="2">
        <f t="shared" si="0"/>
        <v>7044.0099999999993</v>
      </c>
      <c r="F8" s="2">
        <f>$H$2/(1-$H$2)*(C8-D8)</f>
        <v>3158.1899999999991</v>
      </c>
      <c r="G8">
        <f t="shared" si="2"/>
        <v>10202.199999999999</v>
      </c>
      <c r="H8" s="5">
        <f t="shared" si="3"/>
        <v>350.90999999999985</v>
      </c>
      <c r="I8" s="5">
        <f t="shared" si="4"/>
        <v>123137.8280999999</v>
      </c>
      <c r="J8" s="5"/>
      <c r="K8" s="5"/>
      <c r="L8" t="s">
        <v>26</v>
      </c>
      <c r="M8" s="12">
        <f>I18/12</f>
        <v>23443.669755732506</v>
      </c>
      <c r="N8" s="5"/>
      <c r="O8" s="5"/>
      <c r="P8" s="5"/>
      <c r="Q8" s="2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5">
      <c r="A9" s="2" t="s">
        <v>3</v>
      </c>
      <c r="B9" s="2">
        <v>5203</v>
      </c>
      <c r="C9" s="2">
        <f t="shared" si="5"/>
        <v>7916.11</v>
      </c>
      <c r="D9" s="2">
        <f t="shared" si="6"/>
        <v>7758.7179999999998</v>
      </c>
      <c r="E9" s="2">
        <f t="shared" si="0"/>
        <v>8073.5019999999995</v>
      </c>
      <c r="F9" s="2">
        <f t="shared" si="1"/>
        <v>1416.5279999999987</v>
      </c>
      <c r="G9">
        <f t="shared" si="2"/>
        <v>9490.0299999999988</v>
      </c>
      <c r="H9" s="5">
        <f t="shared" si="3"/>
        <v>157.39199999999983</v>
      </c>
      <c r="I9" s="5">
        <f t="shared" si="4"/>
        <v>24772.241663999946</v>
      </c>
      <c r="J9" s="5"/>
      <c r="K9" s="5"/>
      <c r="L9" s="5"/>
      <c r="M9" s="5"/>
      <c r="N9" s="5"/>
      <c r="O9" s="5"/>
      <c r="P9" s="5"/>
      <c r="Q9" s="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5">
      <c r="A10" s="2" t="s">
        <v>4</v>
      </c>
      <c r="B10" s="2">
        <v>6802</v>
      </c>
      <c r="C10" s="2">
        <f t="shared" si="5"/>
        <v>5474.3109999999997</v>
      </c>
      <c r="D10" s="2">
        <f t="shared" si="6"/>
        <v>5702.7516999999998</v>
      </c>
      <c r="E10" s="2">
        <f t="shared" si="0"/>
        <v>5245.8702999999996</v>
      </c>
      <c r="F10" s="2">
        <f t="shared" si="1"/>
        <v>-2055.9663000000014</v>
      </c>
      <c r="G10">
        <f t="shared" si="2"/>
        <v>3189.9039999999982</v>
      </c>
      <c r="H10" s="5">
        <f t="shared" si="3"/>
        <v>-228.44070000000011</v>
      </c>
      <c r="I10" s="5">
        <f t="shared" si="4"/>
        <v>52185.153416490051</v>
      </c>
      <c r="J10" s="5"/>
      <c r="K10" s="5"/>
      <c r="L10" s="5"/>
      <c r="M10" s="5"/>
      <c r="N10" s="5"/>
      <c r="O10" s="5"/>
      <c r="P10" s="5"/>
      <c r="Q10" s="2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5">
      <c r="A11" s="2" t="s">
        <v>5</v>
      </c>
      <c r="B11" s="2">
        <v>5406</v>
      </c>
      <c r="C11" s="2">
        <f t="shared" si="5"/>
        <v>6669.2311</v>
      </c>
      <c r="D11" s="2">
        <f t="shared" si="6"/>
        <v>6572.5831600000001</v>
      </c>
      <c r="E11" s="2">
        <f t="shared" si="0"/>
        <v>6765.8790399999998</v>
      </c>
      <c r="F11" s="2">
        <f t="shared" si="1"/>
        <v>869.83145999999874</v>
      </c>
      <c r="G11">
        <f t="shared" si="2"/>
        <v>7635.7104999999983</v>
      </c>
      <c r="H11" s="5">
        <f t="shared" si="3"/>
        <v>96.647939999999835</v>
      </c>
      <c r="I11" s="5">
        <f t="shared" si="4"/>
        <v>9340.8243062435686</v>
      </c>
      <c r="J11" s="5"/>
      <c r="K11" s="5"/>
      <c r="L11" s="5"/>
      <c r="M11" s="5"/>
      <c r="N11" s="5"/>
      <c r="O11" s="5"/>
      <c r="P11" s="5"/>
      <c r="Q11" s="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5">
      <c r="A12" s="2" t="s">
        <v>6</v>
      </c>
      <c r="B12" s="2">
        <v>4318</v>
      </c>
      <c r="C12" s="2">
        <f t="shared" si="5"/>
        <v>5532.3231100000003</v>
      </c>
      <c r="D12" s="2">
        <f t="shared" si="6"/>
        <v>5636.3491150000009</v>
      </c>
      <c r="E12" s="2">
        <f t="shared" si="0"/>
        <v>5428.2971049999996</v>
      </c>
      <c r="F12" s="2">
        <f t="shared" si="1"/>
        <v>-936.23404500000584</v>
      </c>
      <c r="G12">
        <f t="shared" si="2"/>
        <v>4492.063059999994</v>
      </c>
      <c r="H12" s="5">
        <f t="shared" si="3"/>
        <v>-104.02600500000062</v>
      </c>
      <c r="I12" s="5">
        <f t="shared" si="4"/>
        <v>10821.409716260154</v>
      </c>
      <c r="J12" s="5"/>
      <c r="K12" s="5"/>
      <c r="L12" s="5"/>
      <c r="M12" s="5"/>
      <c r="N12" s="5"/>
      <c r="O12" s="5"/>
      <c r="P12" s="5"/>
      <c r="Q12" s="2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5">
      <c r="A13" s="2" t="s">
        <v>7</v>
      </c>
      <c r="B13" s="2">
        <v>4459</v>
      </c>
      <c r="C13" s="2">
        <f t="shared" si="5"/>
        <v>4439.4323110000005</v>
      </c>
      <c r="D13" s="2">
        <f t="shared" si="6"/>
        <v>4559.1239914000007</v>
      </c>
      <c r="E13" s="2">
        <f t="shared" si="0"/>
        <v>4319.7406306000003</v>
      </c>
      <c r="F13" s="2">
        <f t="shared" si="1"/>
        <v>-1077.2251236000022</v>
      </c>
      <c r="G13">
        <f t="shared" si="2"/>
        <v>3242.5155069999983</v>
      </c>
      <c r="H13" s="5">
        <f t="shared" si="3"/>
        <v>-119.69168040000022</v>
      </c>
      <c r="I13" s="5">
        <f t="shared" si="4"/>
        <v>14326.098356975797</v>
      </c>
      <c r="J13" s="5"/>
      <c r="K13" s="5"/>
      <c r="L13" s="5"/>
      <c r="M13" s="5"/>
      <c r="N13" s="5"/>
      <c r="O13" s="5"/>
      <c r="P13" s="5"/>
      <c r="Q13" s="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5">
      <c r="A14" s="2" t="s">
        <v>8</v>
      </c>
      <c r="B14" s="2">
        <v>6270</v>
      </c>
      <c r="C14" s="2">
        <f t="shared" si="5"/>
        <v>4457.0432310999995</v>
      </c>
      <c r="D14" s="2">
        <f t="shared" si="6"/>
        <v>4467.25130713</v>
      </c>
      <c r="E14" s="2">
        <f t="shared" si="0"/>
        <v>4446.835155069999</v>
      </c>
      <c r="F14" s="2">
        <f t="shared" si="1"/>
        <v>-91.87268427000437</v>
      </c>
      <c r="G14">
        <f t="shared" si="2"/>
        <v>4354.9624707999947</v>
      </c>
      <c r="H14" s="5">
        <f t="shared" si="3"/>
        <v>-10.208076030000484</v>
      </c>
      <c r="I14" s="5">
        <f t="shared" si="4"/>
        <v>104.20481623427044</v>
      </c>
      <c r="J14" s="5"/>
      <c r="K14" s="5"/>
      <c r="L14" s="5"/>
      <c r="M14" s="5"/>
      <c r="N14" s="5"/>
      <c r="O14" s="5"/>
      <c r="P14" s="5"/>
      <c r="Q14" s="2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5">
      <c r="A15" s="2" t="s">
        <v>9</v>
      </c>
      <c r="B15" s="2">
        <v>7224</v>
      </c>
      <c r="C15" s="2">
        <f t="shared" si="5"/>
        <v>6088.7043231099997</v>
      </c>
      <c r="D15" s="2">
        <f t="shared" si="6"/>
        <v>5926.5590215120001</v>
      </c>
      <c r="E15" s="2">
        <f t="shared" si="0"/>
        <v>6250.8496247079993</v>
      </c>
      <c r="F15" s="2">
        <f t="shared" si="1"/>
        <v>1459.3077143819967</v>
      </c>
      <c r="G15">
        <f t="shared" si="2"/>
        <v>7710.1573390899957</v>
      </c>
      <c r="H15" s="5">
        <f t="shared" si="3"/>
        <v>162.14530159799961</v>
      </c>
      <c r="I15" s="5">
        <f t="shared" si="4"/>
        <v>26291.098830306255</v>
      </c>
      <c r="J15" s="5"/>
      <c r="K15" s="5"/>
      <c r="L15" s="5"/>
      <c r="M15" s="5"/>
      <c r="N15" s="5"/>
      <c r="O15" s="5"/>
      <c r="P15" s="5"/>
      <c r="Q15" s="2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5">
      <c r="A16" s="2" t="s">
        <v>10</v>
      </c>
      <c r="B16" s="2">
        <v>6095</v>
      </c>
      <c r="C16" s="2">
        <f t="shared" si="5"/>
        <v>7110.470432311</v>
      </c>
      <c r="D16" s="2">
        <f t="shared" si="6"/>
        <v>6992.0792912311008</v>
      </c>
      <c r="E16" s="2">
        <f t="shared" si="0"/>
        <v>7228.8615733908991</v>
      </c>
      <c r="F16" s="2">
        <f t="shared" si="1"/>
        <v>1065.5202697190928</v>
      </c>
      <c r="G16">
        <f t="shared" si="2"/>
        <v>8294.3818431099917</v>
      </c>
      <c r="H16" s="5">
        <f t="shared" si="3"/>
        <v>118.39114107989917</v>
      </c>
      <c r="I16" s="5">
        <f t="shared" si="4"/>
        <v>14016.462286200589</v>
      </c>
      <c r="J16" s="5"/>
      <c r="K16" s="5"/>
      <c r="L16" s="5"/>
      <c r="M16" s="5"/>
      <c r="N16" s="5"/>
      <c r="O16" s="5"/>
      <c r="P16" s="5"/>
      <c r="Q16" s="2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5">
      <c r="A17" s="2" t="s">
        <v>11</v>
      </c>
      <c r="B17" s="2">
        <v>6206</v>
      </c>
      <c r="C17" s="2">
        <f t="shared" si="5"/>
        <v>6196.5470432310995</v>
      </c>
      <c r="D17" s="2">
        <f t="shared" si="6"/>
        <v>6276.1002680311003</v>
      </c>
      <c r="E17" s="2">
        <f t="shared" si="0"/>
        <v>6116.9938184310986</v>
      </c>
      <c r="F17" s="2">
        <f t="shared" si="1"/>
        <v>-715.97902320000787</v>
      </c>
      <c r="G17">
        <f t="shared" si="2"/>
        <v>5401.0147952310908</v>
      </c>
      <c r="H17" s="5">
        <f t="shared" si="3"/>
        <v>-79.553224800000862</v>
      </c>
      <c r="I17" s="5">
        <f t="shared" si="4"/>
        <v>6328.7155760794722</v>
      </c>
      <c r="J17" s="5"/>
      <c r="K17" s="5"/>
      <c r="L17" s="5"/>
      <c r="M17" s="5"/>
      <c r="N17" s="5"/>
      <c r="O17" s="5"/>
      <c r="P17" s="5"/>
      <c r="Q17" s="2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5">
      <c r="A18" s="5"/>
      <c r="B18" s="4">
        <f>SUM(B6:B17)</f>
        <v>70302</v>
      </c>
      <c r="C18" s="2"/>
      <c r="D18" s="2"/>
      <c r="E18" s="2"/>
      <c r="H18" s="5" t="s">
        <v>24</v>
      </c>
      <c r="I18" s="5">
        <f>SUM(I6:I17)</f>
        <v>281324.03706879006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5">
      <c r="A19" s="2"/>
      <c r="B19" s="2"/>
      <c r="C19" s="2"/>
      <c r="D19" s="2"/>
      <c r="E19" s="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5">
      <c r="B20" s="11" t="s">
        <v>13</v>
      </c>
      <c r="C20" s="7" t="s">
        <v>18</v>
      </c>
      <c r="D20" s="7" t="s">
        <v>19</v>
      </c>
      <c r="E20" s="7" t="s">
        <v>20</v>
      </c>
      <c r="F20" s="7" t="s">
        <v>21</v>
      </c>
      <c r="G20" s="7" t="s">
        <v>25</v>
      </c>
      <c r="H20" s="7" t="s">
        <v>22</v>
      </c>
      <c r="I20" s="7" t="s">
        <v>23</v>
      </c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5">
      <c r="A21" s="3" t="s">
        <v>0</v>
      </c>
      <c r="B21" s="1">
        <v>4708</v>
      </c>
      <c r="C21">
        <v>4708</v>
      </c>
      <c r="D21">
        <v>4708</v>
      </c>
      <c r="E21">
        <f>2*(C21)-D21</f>
        <v>4708</v>
      </c>
      <c r="F21">
        <f>$H$2/(1-$H$2)*(C21-D21)</f>
        <v>0</v>
      </c>
      <c r="G21">
        <v>4708</v>
      </c>
      <c r="H21" s="5">
        <f>C21-D21</f>
        <v>0</v>
      </c>
      <c r="I21" s="5">
        <f>H21^2</f>
        <v>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5">
      <c r="A22" s="3" t="s">
        <v>1</v>
      </c>
      <c r="B22" s="1">
        <v>10860</v>
      </c>
      <c r="C22">
        <f>$H$2*B21+(1-$H$2)*C21</f>
        <v>4708</v>
      </c>
      <c r="D22">
        <f>$H$2*C22+(1-$H$2)*D21</f>
        <v>4708</v>
      </c>
      <c r="E22">
        <f t="shared" ref="E22:E32" si="7">2*(C22)-D22</f>
        <v>4708</v>
      </c>
      <c r="F22">
        <f t="shared" ref="F22:F32" si="8">$H$2/(1-$H$2)*(C22-D22)</f>
        <v>0</v>
      </c>
      <c r="G22">
        <f>E22+F22*1</f>
        <v>4708</v>
      </c>
      <c r="H22" s="5">
        <f t="shared" ref="H22:H32" si="9">C22-D22</f>
        <v>0</v>
      </c>
      <c r="I22" s="5">
        <f t="shared" ref="I22:I32" si="10">H22^2</f>
        <v>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5">
      <c r="A23" s="3" t="s">
        <v>2</v>
      </c>
      <c r="B23" s="1">
        <v>8047</v>
      </c>
      <c r="C23">
        <f t="shared" ref="C23:C32" si="11">$H$2*B22+(1-$H$2)*C22</f>
        <v>10244.799999999999</v>
      </c>
      <c r="D23">
        <f t="shared" ref="D23:D32" si="12">$H$2*C23+(1-$H$2)*D22</f>
        <v>9691.119999999999</v>
      </c>
      <c r="E23">
        <f t="shared" si="7"/>
        <v>10798.48</v>
      </c>
      <c r="F23">
        <f t="shared" si="8"/>
        <v>4983.1200000000035</v>
      </c>
      <c r="G23">
        <f t="shared" ref="G23:G32" si="13">E23+F23*1</f>
        <v>15781.600000000002</v>
      </c>
      <c r="H23" s="5">
        <f t="shared" si="9"/>
        <v>553.68000000000029</v>
      </c>
      <c r="I23" s="5">
        <f t="shared" si="10"/>
        <v>306561.54240000033</v>
      </c>
      <c r="J23" s="5"/>
      <c r="K23" s="5"/>
      <c r="L23" s="5" t="s">
        <v>27</v>
      </c>
      <c r="M23" s="5">
        <f>I33/12</f>
        <v>79187.068596693833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5">
      <c r="A24" s="3" t="s">
        <v>3</v>
      </c>
      <c r="B24" s="1">
        <v>4701</v>
      </c>
      <c r="C24">
        <f t="shared" si="11"/>
        <v>8266.7800000000007</v>
      </c>
      <c r="D24">
        <f t="shared" si="12"/>
        <v>8409.2139999999999</v>
      </c>
      <c r="E24">
        <f t="shared" si="7"/>
        <v>8124.3460000000014</v>
      </c>
      <c r="F24">
        <f t="shared" si="8"/>
        <v>-1281.9059999999938</v>
      </c>
      <c r="G24">
        <f t="shared" si="13"/>
        <v>6842.4400000000078</v>
      </c>
      <c r="H24" s="5">
        <f t="shared" si="9"/>
        <v>-142.43399999999929</v>
      </c>
      <c r="I24" s="5">
        <f t="shared" si="10"/>
        <v>20287.444355999796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5">
      <c r="A25" s="3" t="s">
        <v>4</v>
      </c>
      <c r="B25" s="1">
        <v>5484</v>
      </c>
      <c r="C25">
        <f t="shared" si="11"/>
        <v>5057.5780000000004</v>
      </c>
      <c r="D25">
        <f t="shared" si="12"/>
        <v>5392.7416000000003</v>
      </c>
      <c r="E25">
        <f t="shared" si="7"/>
        <v>4722.4144000000006</v>
      </c>
      <c r="F25">
        <f t="shared" si="8"/>
        <v>-3016.4723999999992</v>
      </c>
      <c r="G25">
        <f t="shared" si="13"/>
        <v>1705.9420000000014</v>
      </c>
      <c r="H25" s="5">
        <f t="shared" si="9"/>
        <v>-335.16359999999986</v>
      </c>
      <c r="I25" s="5">
        <f t="shared" si="10"/>
        <v>112334.63876495991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5">
      <c r="A26" s="3" t="s">
        <v>5</v>
      </c>
      <c r="B26" s="1">
        <v>4360</v>
      </c>
      <c r="C26">
        <f t="shared" si="11"/>
        <v>5441.3578000000007</v>
      </c>
      <c r="D26">
        <f t="shared" si="12"/>
        <v>5436.496180000001</v>
      </c>
      <c r="E26">
        <f t="shared" si="7"/>
        <v>5446.2194200000004</v>
      </c>
      <c r="F26">
        <f t="shared" si="8"/>
        <v>43.754579999997084</v>
      </c>
      <c r="G26">
        <f t="shared" si="13"/>
        <v>5489.9739999999974</v>
      </c>
      <c r="H26" s="5">
        <f t="shared" si="9"/>
        <v>4.8616199999996752</v>
      </c>
      <c r="I26" s="5">
        <f t="shared" si="10"/>
        <v>23.635349024396842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5">
      <c r="A27" s="3" t="s">
        <v>6</v>
      </c>
      <c r="B27" s="1">
        <v>2572</v>
      </c>
      <c r="C27">
        <f t="shared" si="11"/>
        <v>4468.1357799999996</v>
      </c>
      <c r="D27">
        <f t="shared" si="12"/>
        <v>4564.9718199999998</v>
      </c>
      <c r="E27">
        <f t="shared" si="7"/>
        <v>4371.2997399999995</v>
      </c>
      <c r="F27">
        <f t="shared" si="8"/>
        <v>-871.52436000000148</v>
      </c>
      <c r="G27">
        <f t="shared" si="13"/>
        <v>3499.7753799999982</v>
      </c>
      <c r="H27" s="5">
        <f t="shared" si="9"/>
        <v>-96.836040000000139</v>
      </c>
      <c r="I27" s="5">
        <f t="shared" si="10"/>
        <v>9377.2186428816276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5">
      <c r="A28" s="3" t="s">
        <v>7</v>
      </c>
      <c r="B28" s="1">
        <v>2640</v>
      </c>
      <c r="C28">
        <f t="shared" si="11"/>
        <v>2761.613578</v>
      </c>
      <c r="D28">
        <f t="shared" si="12"/>
        <v>2941.9494021999999</v>
      </c>
      <c r="E28">
        <f t="shared" si="7"/>
        <v>2581.2777538</v>
      </c>
      <c r="F28">
        <f t="shared" si="8"/>
        <v>-1623.0224177999996</v>
      </c>
      <c r="G28">
        <f t="shared" si="13"/>
        <v>958.2553360000004</v>
      </c>
      <c r="H28" s="5">
        <f t="shared" si="9"/>
        <v>-180.33582419999993</v>
      </c>
      <c r="I28" s="5">
        <f t="shared" si="10"/>
        <v>32521.00948989328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5">
      <c r="A29" s="3" t="s">
        <v>8</v>
      </c>
      <c r="B29" s="1">
        <v>5375</v>
      </c>
      <c r="C29">
        <f t="shared" si="11"/>
        <v>2652.1613578000001</v>
      </c>
      <c r="D29">
        <f t="shared" si="12"/>
        <v>2681.1401622399999</v>
      </c>
      <c r="E29">
        <f t="shared" si="7"/>
        <v>2623.1825533600004</v>
      </c>
      <c r="F29">
        <f t="shared" si="8"/>
        <v>-260.8092399599978</v>
      </c>
      <c r="G29">
        <f t="shared" si="13"/>
        <v>2362.3733134000026</v>
      </c>
      <c r="H29" s="5">
        <f t="shared" si="9"/>
        <v>-28.978804439999749</v>
      </c>
      <c r="I29" s="5">
        <f t="shared" si="10"/>
        <v>839.77110677174915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5">
      <c r="A30" s="3" t="s">
        <v>9</v>
      </c>
      <c r="B30" s="1">
        <v>11761</v>
      </c>
      <c r="C30">
        <f t="shared" si="11"/>
        <v>5102.7161357799996</v>
      </c>
      <c r="D30">
        <f t="shared" si="12"/>
        <v>4860.5585384259994</v>
      </c>
      <c r="E30">
        <f t="shared" si="7"/>
        <v>5344.8737331339998</v>
      </c>
      <c r="F30">
        <f t="shared" si="8"/>
        <v>2179.4183761860027</v>
      </c>
      <c r="G30">
        <f t="shared" si="13"/>
        <v>7524.2921093200021</v>
      </c>
      <c r="H30" s="5">
        <f t="shared" si="9"/>
        <v>242.15759735400025</v>
      </c>
      <c r="I30" s="5">
        <f t="shared" si="10"/>
        <v>58640.301956262105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5">
      <c r="A31" s="3" t="s">
        <v>10</v>
      </c>
      <c r="B31" s="1">
        <v>8794</v>
      </c>
      <c r="C31">
        <f t="shared" si="11"/>
        <v>11095.171613577999</v>
      </c>
      <c r="D31">
        <f t="shared" si="12"/>
        <v>10471.710306062798</v>
      </c>
      <c r="E31">
        <f t="shared" si="7"/>
        <v>11718.6329210932</v>
      </c>
      <c r="F31">
        <f t="shared" si="8"/>
        <v>5611.1517676368103</v>
      </c>
      <c r="G31">
        <f t="shared" si="13"/>
        <v>17329.784688730011</v>
      </c>
      <c r="H31" s="5">
        <f t="shared" si="9"/>
        <v>623.46130751520104</v>
      </c>
      <c r="I31" s="5">
        <f t="shared" si="10"/>
        <v>388704.00196856406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5">
      <c r="A32" s="3" t="s">
        <v>11</v>
      </c>
      <c r="B32" s="1">
        <v>8990</v>
      </c>
      <c r="C32">
        <f t="shared" si="11"/>
        <v>9024.1171613578008</v>
      </c>
      <c r="D32">
        <f t="shared" si="12"/>
        <v>9168.8764758282996</v>
      </c>
      <c r="E32">
        <f t="shared" si="7"/>
        <v>8879.357846887302</v>
      </c>
      <c r="F32">
        <f t="shared" si="8"/>
        <v>-1302.8338302344894</v>
      </c>
      <c r="G32">
        <f t="shared" si="13"/>
        <v>7576.5240166528129</v>
      </c>
      <c r="H32" s="5">
        <f t="shared" si="9"/>
        <v>-144.75931447049879</v>
      </c>
      <c r="I32" s="5">
        <f t="shared" si="10"/>
        <v>20955.259125968762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2:34" x14ac:dyDescent="0.25">
      <c r="B33" s="4">
        <f>SUM(B21:B32)</f>
        <v>78292</v>
      </c>
      <c r="H33" s="5" t="s">
        <v>24</v>
      </c>
      <c r="I33" s="5">
        <f>SUM(I21:I32)</f>
        <v>950244.82316032599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workbookViewId="0">
      <selection activeCell="C6" sqref="C6:C17"/>
    </sheetView>
  </sheetViews>
  <sheetFormatPr defaultRowHeight="15" x14ac:dyDescent="0.25"/>
  <cols>
    <col min="1" max="1" width="10.85546875" bestFit="1" customWidth="1"/>
    <col min="12" max="12" width="12" bestFit="1" customWidth="1"/>
    <col min="18" max="18" width="12" bestFit="1" customWidth="1"/>
  </cols>
  <sheetData>
    <row r="1" spans="1:34" x14ac:dyDescent="0.25">
      <c r="A1" s="2"/>
      <c r="B1" s="2" t="s">
        <v>14</v>
      </c>
      <c r="C1" s="2"/>
      <c r="D1" s="2"/>
      <c r="E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25">
      <c r="A2" s="2"/>
      <c r="B2" s="2" t="s">
        <v>15</v>
      </c>
      <c r="C2" s="2"/>
      <c r="D2" s="2"/>
      <c r="E2" s="2"/>
      <c r="G2" s="9" t="s">
        <v>17</v>
      </c>
      <c r="H2" s="10">
        <v>0.7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5">
      <c r="A3" s="2"/>
      <c r="B3" s="2" t="s">
        <v>16</v>
      </c>
      <c r="C3" s="2"/>
      <c r="D3" s="2"/>
      <c r="E3" s="2"/>
      <c r="F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5">
      <c r="A4" s="2"/>
      <c r="B4" s="2"/>
      <c r="C4" s="6"/>
      <c r="D4" s="6"/>
      <c r="E4" s="6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5">
      <c r="A5" s="2"/>
      <c r="B5" s="13" t="s">
        <v>12</v>
      </c>
      <c r="C5" s="13" t="s">
        <v>13</v>
      </c>
      <c r="D5" s="7" t="s">
        <v>28</v>
      </c>
      <c r="E5" s="7" t="s">
        <v>35</v>
      </c>
      <c r="F5" s="7" t="s">
        <v>29</v>
      </c>
      <c r="G5" s="7" t="s">
        <v>36</v>
      </c>
      <c r="H5" s="7" t="s">
        <v>30</v>
      </c>
      <c r="I5" s="7" t="s">
        <v>37</v>
      </c>
      <c r="J5" s="7" t="s">
        <v>31</v>
      </c>
      <c r="K5" s="7" t="s">
        <v>38</v>
      </c>
      <c r="L5" s="7" t="s">
        <v>32</v>
      </c>
      <c r="M5" s="7" t="s">
        <v>39</v>
      </c>
      <c r="N5" s="7" t="s">
        <v>33</v>
      </c>
      <c r="O5" s="7" t="s">
        <v>40</v>
      </c>
      <c r="P5" s="7" t="s">
        <v>34</v>
      </c>
      <c r="Q5" s="7" t="s">
        <v>41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5">
      <c r="A6" s="2" t="s">
        <v>0</v>
      </c>
      <c r="B6" s="1">
        <v>3184</v>
      </c>
      <c r="C6" s="1">
        <v>4708</v>
      </c>
      <c r="D6" s="2">
        <v>3184</v>
      </c>
      <c r="E6">
        <v>4708</v>
      </c>
      <c r="F6" s="2">
        <v>3184</v>
      </c>
      <c r="G6">
        <v>4708</v>
      </c>
      <c r="H6" s="2">
        <f t="shared" ref="H6:H17" si="0">2*(D6)-F6</f>
        <v>3184</v>
      </c>
      <c r="I6">
        <f t="shared" ref="I6:I17" si="1">2*(E6)-G6</f>
        <v>4708</v>
      </c>
      <c r="J6" s="2">
        <f t="shared" ref="J6:J17" si="2">$H$2/(1-$H$2)*(D6-F6)</f>
        <v>0</v>
      </c>
      <c r="K6">
        <f t="shared" ref="K6:K17" si="3">$H$2/(1-$H$2)*(E6-G6)</f>
        <v>0</v>
      </c>
      <c r="L6" s="5">
        <v>3184</v>
      </c>
      <c r="M6">
        <v>4708</v>
      </c>
      <c r="N6" s="5">
        <f t="shared" ref="N6:N17" si="4">D6-F6</f>
        <v>0</v>
      </c>
      <c r="O6" s="5">
        <f t="shared" ref="O6:O17" si="5">E6-G6</f>
        <v>0</v>
      </c>
      <c r="P6" s="5">
        <f t="shared" ref="P6:P17" si="6">N6^2</f>
        <v>0</v>
      </c>
      <c r="Q6" s="5">
        <f t="shared" ref="Q6:Q17" si="7">O6^2</f>
        <v>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5">
      <c r="A7" s="2" t="s">
        <v>1</v>
      </c>
      <c r="B7" s="1">
        <v>7083</v>
      </c>
      <c r="C7" s="1">
        <v>10860</v>
      </c>
      <c r="D7" s="2">
        <f>$H$2*B6+(1-$H$2)*D6</f>
        <v>3184</v>
      </c>
      <c r="E7">
        <f t="shared" ref="E7:E17" si="8">$H$2*C6+(1-$H$2)*E6</f>
        <v>4708</v>
      </c>
      <c r="F7" s="2">
        <f t="shared" ref="F7:F17" si="9">$H$2*D7+(1-$H$2)*F6</f>
        <v>3184</v>
      </c>
      <c r="G7">
        <f t="shared" ref="G7:G17" si="10">$H$2*E7+(1-$H$2)*G6</f>
        <v>4708</v>
      </c>
      <c r="H7" s="2">
        <f t="shared" si="0"/>
        <v>3184</v>
      </c>
      <c r="I7">
        <f t="shared" si="1"/>
        <v>4708</v>
      </c>
      <c r="J7" s="2">
        <f t="shared" si="2"/>
        <v>0</v>
      </c>
      <c r="K7">
        <f t="shared" si="3"/>
        <v>0</v>
      </c>
      <c r="L7">
        <f t="shared" ref="L7:L17" si="11">H7+J7*1</f>
        <v>3184</v>
      </c>
      <c r="M7">
        <f t="shared" ref="M7:M17" si="12">I7+K7*1</f>
        <v>4708</v>
      </c>
      <c r="N7" s="5">
        <f t="shared" si="4"/>
        <v>0</v>
      </c>
      <c r="O7" s="5">
        <f t="shared" si="5"/>
        <v>0</v>
      </c>
      <c r="P7" s="5">
        <f t="shared" si="6"/>
        <v>0</v>
      </c>
      <c r="Q7" s="5">
        <f t="shared" si="7"/>
        <v>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5">
      <c r="A8" s="2" t="s">
        <v>2</v>
      </c>
      <c r="B8" s="1">
        <v>8052</v>
      </c>
      <c r="C8" s="1">
        <v>8047</v>
      </c>
      <c r="D8" s="2">
        <f t="shared" ref="D7:D17" si="13">$H$2*B7+(1-$H$2)*D7</f>
        <v>5913.2999999999993</v>
      </c>
      <c r="E8">
        <f t="shared" si="8"/>
        <v>9014.4</v>
      </c>
      <c r="F8" s="2">
        <f>$H$2*D8+(1-$H$2)*F7</f>
        <v>5094.5099999999993</v>
      </c>
      <c r="G8">
        <f t="shared" si="10"/>
        <v>7722.48</v>
      </c>
      <c r="H8" s="2">
        <f t="shared" si="0"/>
        <v>6732.0899999999992</v>
      </c>
      <c r="I8">
        <f t="shared" si="1"/>
        <v>10306.32</v>
      </c>
      <c r="J8" s="2">
        <f t="shared" si="2"/>
        <v>1910.5099999999998</v>
      </c>
      <c r="K8">
        <f t="shared" si="3"/>
        <v>3014.4799999999996</v>
      </c>
      <c r="L8">
        <f t="shared" si="11"/>
        <v>8642.5999999999985</v>
      </c>
      <c r="M8">
        <f t="shared" si="12"/>
        <v>13320.8</v>
      </c>
      <c r="N8" s="5">
        <f t="shared" si="4"/>
        <v>818.79</v>
      </c>
      <c r="O8" s="5">
        <f t="shared" si="5"/>
        <v>1291.92</v>
      </c>
      <c r="P8" s="5">
        <f t="shared" si="6"/>
        <v>670417.06409999996</v>
      </c>
      <c r="Q8" s="5">
        <f t="shared" si="7"/>
        <v>1669057.2864000001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5">
      <c r="A9" s="2" t="s">
        <v>3</v>
      </c>
      <c r="B9" s="1">
        <v>5203</v>
      </c>
      <c r="C9" s="1">
        <v>4701</v>
      </c>
      <c r="D9" s="2">
        <f t="shared" si="13"/>
        <v>7410.3899999999994</v>
      </c>
      <c r="E9">
        <f t="shared" si="8"/>
        <v>8337.2199999999993</v>
      </c>
      <c r="F9" s="2">
        <f>$H$2*D9+(1-$H$2)*F8</f>
        <v>6715.6259999999993</v>
      </c>
      <c r="G9">
        <f t="shared" si="10"/>
        <v>8152.7979999999989</v>
      </c>
      <c r="H9" s="2">
        <f t="shared" si="0"/>
        <v>8105.1539999999995</v>
      </c>
      <c r="I9">
        <f t="shared" si="1"/>
        <v>8521.6419999999998</v>
      </c>
      <c r="J9" s="2">
        <f t="shared" si="2"/>
        <v>1621.116</v>
      </c>
      <c r="K9">
        <f t="shared" si="3"/>
        <v>430.31800000000106</v>
      </c>
      <c r="L9">
        <f t="shared" si="11"/>
        <v>9726.27</v>
      </c>
      <c r="M9">
        <f t="shared" si="12"/>
        <v>8951.9600000000009</v>
      </c>
      <c r="N9" s="5">
        <f t="shared" si="4"/>
        <v>694.76400000000012</v>
      </c>
      <c r="O9" s="5">
        <f t="shared" si="5"/>
        <v>184.42200000000048</v>
      </c>
      <c r="P9" s="5">
        <f t="shared" si="6"/>
        <v>482697.01569600019</v>
      </c>
      <c r="Q9" s="5">
        <f t="shared" si="7"/>
        <v>34011.474084000176</v>
      </c>
      <c r="R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5">
      <c r="A10" s="2" t="s">
        <v>4</v>
      </c>
      <c r="B10" s="1">
        <v>6802</v>
      </c>
      <c r="C10" s="1">
        <v>5484</v>
      </c>
      <c r="D10" s="2">
        <f t="shared" si="13"/>
        <v>5865.2170000000006</v>
      </c>
      <c r="E10">
        <f t="shared" si="8"/>
        <v>5791.866</v>
      </c>
      <c r="F10" s="2">
        <f t="shared" si="9"/>
        <v>6120.3397000000004</v>
      </c>
      <c r="G10">
        <f t="shared" si="10"/>
        <v>6500.1455999999998</v>
      </c>
      <c r="H10" s="2">
        <f t="shared" si="0"/>
        <v>5610.0943000000007</v>
      </c>
      <c r="I10">
        <f t="shared" si="1"/>
        <v>5083.5864000000001</v>
      </c>
      <c r="J10" s="2">
        <f t="shared" si="2"/>
        <v>-595.28629999999964</v>
      </c>
      <c r="K10">
        <f t="shared" si="3"/>
        <v>-1652.6523999999995</v>
      </c>
      <c r="L10">
        <f t="shared" si="11"/>
        <v>5014.8080000000009</v>
      </c>
      <c r="M10">
        <f t="shared" si="12"/>
        <v>3430.9340000000007</v>
      </c>
      <c r="N10" s="5">
        <f t="shared" si="4"/>
        <v>-255.1226999999999</v>
      </c>
      <c r="O10" s="5">
        <f t="shared" si="5"/>
        <v>-708.27959999999985</v>
      </c>
      <c r="P10" s="5">
        <f t="shared" si="6"/>
        <v>65087.592055289948</v>
      </c>
      <c r="Q10" s="5">
        <f t="shared" si="7"/>
        <v>501659.99177615979</v>
      </c>
      <c r="R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5">
      <c r="A11" s="2" t="s">
        <v>5</v>
      </c>
      <c r="B11" s="1">
        <v>5406</v>
      </c>
      <c r="C11" s="1">
        <v>4360</v>
      </c>
      <c r="D11" s="2">
        <f t="shared" si="13"/>
        <v>6520.9651000000003</v>
      </c>
      <c r="E11">
        <f t="shared" si="8"/>
        <v>5576.3598000000002</v>
      </c>
      <c r="F11" s="2">
        <f t="shared" si="9"/>
        <v>6400.7774800000007</v>
      </c>
      <c r="G11">
        <f t="shared" si="10"/>
        <v>5853.4955399999999</v>
      </c>
      <c r="H11" s="2">
        <f t="shared" si="0"/>
        <v>6641.15272</v>
      </c>
      <c r="I11">
        <f t="shared" si="1"/>
        <v>5299.2240600000005</v>
      </c>
      <c r="J11" s="2">
        <f t="shared" si="2"/>
        <v>280.43777999999924</v>
      </c>
      <c r="K11">
        <f t="shared" si="3"/>
        <v>-646.65005999999926</v>
      </c>
      <c r="L11">
        <f t="shared" si="11"/>
        <v>6921.5904999999993</v>
      </c>
      <c r="M11">
        <f t="shared" si="12"/>
        <v>4652.5740000000014</v>
      </c>
      <c r="N11" s="5">
        <f t="shared" si="4"/>
        <v>120.1876199999997</v>
      </c>
      <c r="O11" s="5">
        <f t="shared" si="5"/>
        <v>-277.13573999999971</v>
      </c>
      <c r="P11" s="5">
        <f t="shared" si="6"/>
        <v>14445.064001264327</v>
      </c>
      <c r="Q11" s="5">
        <f t="shared" si="7"/>
        <v>76804.218385347442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5">
      <c r="A12" s="2" t="s">
        <v>6</v>
      </c>
      <c r="B12" s="1">
        <v>4318</v>
      </c>
      <c r="C12" s="1">
        <v>2572</v>
      </c>
      <c r="D12" s="2">
        <f t="shared" si="13"/>
        <v>5740.4895300000007</v>
      </c>
      <c r="E12">
        <f t="shared" si="8"/>
        <v>4724.9079400000001</v>
      </c>
      <c r="F12" s="2">
        <f t="shared" si="9"/>
        <v>5938.5759150000013</v>
      </c>
      <c r="G12">
        <f t="shared" si="10"/>
        <v>5063.4842200000003</v>
      </c>
      <c r="H12" s="2">
        <f t="shared" si="0"/>
        <v>5542.4031450000002</v>
      </c>
      <c r="I12">
        <f t="shared" si="1"/>
        <v>4386.3316599999998</v>
      </c>
      <c r="J12" s="2">
        <f t="shared" si="2"/>
        <v>-462.20156500000115</v>
      </c>
      <c r="K12">
        <f t="shared" si="3"/>
        <v>-790.01132000000041</v>
      </c>
      <c r="L12">
        <f t="shared" si="11"/>
        <v>5080.201579999999</v>
      </c>
      <c r="M12">
        <f t="shared" si="12"/>
        <v>3596.3203399999993</v>
      </c>
      <c r="N12" s="5">
        <f t="shared" si="4"/>
        <v>-198.08638500000052</v>
      </c>
      <c r="O12" s="5">
        <f t="shared" si="5"/>
        <v>-338.57628000000022</v>
      </c>
      <c r="P12" s="5">
        <f t="shared" si="6"/>
        <v>39238.215922368428</v>
      </c>
      <c r="Q12" s="5">
        <f t="shared" si="7"/>
        <v>114633.89737863855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5">
      <c r="A13" s="2" t="s">
        <v>7</v>
      </c>
      <c r="B13" s="1">
        <v>4459</v>
      </c>
      <c r="C13" s="1">
        <v>2640</v>
      </c>
      <c r="D13" s="2">
        <f t="shared" si="13"/>
        <v>4744.7468590000008</v>
      </c>
      <c r="E13">
        <f t="shared" si="8"/>
        <v>3217.872382</v>
      </c>
      <c r="F13" s="2">
        <f t="shared" si="9"/>
        <v>5102.8955758000011</v>
      </c>
      <c r="G13">
        <f t="shared" si="10"/>
        <v>3771.5559334</v>
      </c>
      <c r="H13" s="2">
        <f t="shared" si="0"/>
        <v>4386.5981422000004</v>
      </c>
      <c r="I13">
        <f t="shared" si="1"/>
        <v>2664.1888306000001</v>
      </c>
      <c r="J13" s="2">
        <f t="shared" si="2"/>
        <v>-835.68033920000062</v>
      </c>
      <c r="K13">
        <f t="shared" si="3"/>
        <v>-1291.9282865999996</v>
      </c>
      <c r="L13">
        <f t="shared" si="11"/>
        <v>3550.9178029999998</v>
      </c>
      <c r="M13">
        <f t="shared" si="12"/>
        <v>1372.2605440000004</v>
      </c>
      <c r="N13" s="5">
        <f t="shared" si="4"/>
        <v>-358.14871680000033</v>
      </c>
      <c r="O13" s="5">
        <f t="shared" si="5"/>
        <v>-553.68355139999994</v>
      </c>
      <c r="P13" s="5">
        <f t="shared" si="6"/>
        <v>128270.50334548684</v>
      </c>
      <c r="Q13" s="5">
        <f t="shared" si="7"/>
        <v>306565.47509091638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5">
      <c r="A14" s="2" t="s">
        <v>8</v>
      </c>
      <c r="B14" s="1">
        <v>6270</v>
      </c>
      <c r="C14" s="1">
        <v>5375</v>
      </c>
      <c r="D14" s="2">
        <f t="shared" si="13"/>
        <v>4544.7240577000002</v>
      </c>
      <c r="E14">
        <f t="shared" si="8"/>
        <v>2813.3617145999997</v>
      </c>
      <c r="F14" s="2">
        <f t="shared" si="9"/>
        <v>4712.1755131300006</v>
      </c>
      <c r="G14">
        <f t="shared" si="10"/>
        <v>3100.8199802399999</v>
      </c>
      <c r="H14" s="2">
        <f t="shared" si="0"/>
        <v>4377.2726022699999</v>
      </c>
      <c r="I14">
        <f t="shared" si="1"/>
        <v>2525.9034489599994</v>
      </c>
      <c r="J14" s="2">
        <f t="shared" si="2"/>
        <v>-390.72006267000074</v>
      </c>
      <c r="K14">
        <f t="shared" si="3"/>
        <v>-670.73595316000058</v>
      </c>
      <c r="L14">
        <f t="shared" si="11"/>
        <v>3986.5525395999994</v>
      </c>
      <c r="M14">
        <f t="shared" si="12"/>
        <v>1855.167495799999</v>
      </c>
      <c r="N14" s="5">
        <f t="shared" si="4"/>
        <v>-167.45145543000035</v>
      </c>
      <c r="O14" s="5">
        <f t="shared" si="5"/>
        <v>-287.45826564000026</v>
      </c>
      <c r="P14" s="5">
        <f t="shared" si="6"/>
        <v>28039.989925625396</v>
      </c>
      <c r="Q14" s="5">
        <f t="shared" si="7"/>
        <v>82632.254484756952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5">
      <c r="A15" s="2" t="s">
        <v>9</v>
      </c>
      <c r="B15" s="1">
        <v>7224</v>
      </c>
      <c r="C15" s="1">
        <v>11761</v>
      </c>
      <c r="D15" s="2">
        <f t="shared" si="13"/>
        <v>5752.4172173100005</v>
      </c>
      <c r="E15">
        <f t="shared" si="8"/>
        <v>4606.5085143799997</v>
      </c>
      <c r="F15" s="2">
        <f t="shared" si="9"/>
        <v>5440.3447060560002</v>
      </c>
      <c r="G15">
        <f t="shared" si="10"/>
        <v>4154.8019541379999</v>
      </c>
      <c r="H15" s="2">
        <f t="shared" si="0"/>
        <v>6064.4897285640009</v>
      </c>
      <c r="I15">
        <f t="shared" si="1"/>
        <v>5058.2150746219995</v>
      </c>
      <c r="J15" s="2">
        <f t="shared" si="2"/>
        <v>728.16919292600073</v>
      </c>
      <c r="K15">
        <f t="shared" si="3"/>
        <v>1053.9819738979993</v>
      </c>
      <c r="L15">
        <f t="shared" si="11"/>
        <v>6792.6589214900014</v>
      </c>
      <c r="M15">
        <f t="shared" si="12"/>
        <v>6112.197048519999</v>
      </c>
      <c r="N15" s="5">
        <f t="shared" si="4"/>
        <v>312.07251125400035</v>
      </c>
      <c r="O15" s="5">
        <f t="shared" si="5"/>
        <v>451.7065602419998</v>
      </c>
      <c r="P15" s="5">
        <f t="shared" si="6"/>
        <v>97389.252280378176</v>
      </c>
      <c r="Q15" s="5">
        <f t="shared" si="7"/>
        <v>204038.81656565939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5">
      <c r="A16" s="2" t="s">
        <v>10</v>
      </c>
      <c r="B16" s="1">
        <v>6095</v>
      </c>
      <c r="C16" s="1">
        <v>8794</v>
      </c>
      <c r="D16" s="2">
        <f t="shared" si="13"/>
        <v>6782.5251651929993</v>
      </c>
      <c r="E16">
        <f t="shared" si="8"/>
        <v>9614.6525543139996</v>
      </c>
      <c r="F16" s="2">
        <f t="shared" si="9"/>
        <v>6379.871027451899</v>
      </c>
      <c r="G16">
        <f t="shared" si="10"/>
        <v>7976.697374261199</v>
      </c>
      <c r="H16" s="2">
        <f t="shared" si="0"/>
        <v>7185.1793029340997</v>
      </c>
      <c r="I16">
        <f t="shared" si="1"/>
        <v>11252.6077343668</v>
      </c>
      <c r="J16" s="2">
        <f t="shared" si="2"/>
        <v>939.52632139590082</v>
      </c>
      <c r="K16">
        <f t="shared" si="3"/>
        <v>3821.8954201232009</v>
      </c>
      <c r="L16">
        <f t="shared" si="11"/>
        <v>8124.7056243300003</v>
      </c>
      <c r="M16">
        <f t="shared" si="12"/>
        <v>15074.503154490001</v>
      </c>
      <c r="N16" s="5">
        <f t="shared" si="4"/>
        <v>402.65413774110039</v>
      </c>
      <c r="O16" s="5">
        <f t="shared" si="5"/>
        <v>1637.9551800528006</v>
      </c>
      <c r="P16" s="5">
        <f t="shared" si="6"/>
        <v>162130.35464002905</v>
      </c>
      <c r="Q16" s="5">
        <f t="shared" si="7"/>
        <v>2682897.1718618027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5">
      <c r="A17" s="2" t="s">
        <v>11</v>
      </c>
      <c r="B17" s="1">
        <v>6206</v>
      </c>
      <c r="C17" s="1">
        <v>8990</v>
      </c>
      <c r="D17" s="2">
        <f t="shared" si="13"/>
        <v>6301.2575495579003</v>
      </c>
      <c r="E17">
        <f t="shared" si="8"/>
        <v>9040.1957662942004</v>
      </c>
      <c r="F17" s="2">
        <f t="shared" si="9"/>
        <v>6324.8415929261</v>
      </c>
      <c r="G17">
        <f t="shared" si="10"/>
        <v>8721.1462486843011</v>
      </c>
      <c r="H17" s="2">
        <f t="shared" si="0"/>
        <v>6277.6735061897007</v>
      </c>
      <c r="I17">
        <f t="shared" si="1"/>
        <v>9359.2452839040998</v>
      </c>
      <c r="J17" s="2">
        <f t="shared" si="2"/>
        <v>-55.029434525799232</v>
      </c>
      <c r="K17">
        <f t="shared" si="3"/>
        <v>744.44887442309835</v>
      </c>
      <c r="L17">
        <f t="shared" si="11"/>
        <v>6222.6440716639017</v>
      </c>
      <c r="M17">
        <f t="shared" si="12"/>
        <v>10103.694158327198</v>
      </c>
      <c r="N17" s="5">
        <f t="shared" si="4"/>
        <v>-23.584043368199673</v>
      </c>
      <c r="O17" s="5">
        <f t="shared" si="5"/>
        <v>319.04951760989934</v>
      </c>
      <c r="P17" s="5">
        <f t="shared" si="6"/>
        <v>556.20710159312296</v>
      </c>
      <c r="Q17" s="5">
        <f t="shared" si="7"/>
        <v>101792.59468710946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5">
      <c r="A18" s="5"/>
      <c r="B18" s="4">
        <f>SUM(B6:B17)</f>
        <v>70302</v>
      </c>
      <c r="C18" s="4">
        <f>SUM(C6:C17)</f>
        <v>78292</v>
      </c>
      <c r="D18" s="2"/>
      <c r="E18" s="2"/>
      <c r="J18" s="5"/>
      <c r="K18" s="5"/>
      <c r="L18" s="5"/>
      <c r="M18" s="5"/>
      <c r="N18" s="5"/>
      <c r="O18" s="5" t="s">
        <v>24</v>
      </c>
      <c r="P18" s="5">
        <f>SUM(P6:P17)</f>
        <v>1688271.2590680358</v>
      </c>
      <c r="Q18" s="5">
        <f>SUM(Q6:Q17)</f>
        <v>5774093.1807143912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5">
      <c r="A19" s="2"/>
      <c r="B19" s="2"/>
      <c r="C19" s="2"/>
      <c r="D19" s="2"/>
      <c r="E19" s="2"/>
      <c r="H19" s="5"/>
      <c r="I19" s="5"/>
      <c r="J19" s="5"/>
      <c r="K19" s="5"/>
      <c r="L19" s="5"/>
      <c r="M19" s="5"/>
      <c r="N19" s="5"/>
      <c r="Q19" s="5"/>
      <c r="R19" t="s">
        <v>26</v>
      </c>
      <c r="S19" s="12">
        <f>P18/12</f>
        <v>140689.27158900298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5">
      <c r="A20" s="2"/>
      <c r="J20" s="6"/>
      <c r="K20" s="5"/>
      <c r="L20" s="5"/>
      <c r="M20" s="5"/>
      <c r="N20" s="5"/>
      <c r="Q20" s="5"/>
      <c r="R20" s="5" t="s">
        <v>27</v>
      </c>
      <c r="S20" s="5">
        <f>Q18/12</f>
        <v>481174.43172619928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5">
      <c r="A21" s="2"/>
      <c r="J21" s="5"/>
      <c r="K21" s="5"/>
      <c r="L21" s="5"/>
      <c r="M21" s="5"/>
      <c r="N21" s="5"/>
      <c r="Q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5">
      <c r="A22" s="2"/>
      <c r="J22" s="5"/>
      <c r="K22" s="5"/>
      <c r="L22" s="5"/>
      <c r="M22" s="5"/>
      <c r="N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5">
      <c r="A23" s="2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5">
      <c r="A24" s="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5">
      <c r="A25" s="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5">
      <c r="A26" s="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5">
      <c r="A27" s="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5">
      <c r="A28" s="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5">
      <c r="A29" s="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5">
      <c r="A30" s="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5">
      <c r="A31" s="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5">
      <c r="A32" s="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8:34" x14ac:dyDescent="0.25">
      <c r="H33" s="5" t="s">
        <v>24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alpha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</dc:creator>
  <cp:lastModifiedBy>Weltes Developer</cp:lastModifiedBy>
  <dcterms:created xsi:type="dcterms:W3CDTF">2017-03-08T08:28:35Z</dcterms:created>
  <dcterms:modified xsi:type="dcterms:W3CDTF">2017-09-18T14:41:36Z</dcterms:modified>
</cp:coreProperties>
</file>