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Data" sheetId="1" r:id="rId4"/>
    <sheet state="visible" name="Trial 1 Calcs" sheetId="2" r:id="rId5"/>
    <sheet state="visible" name="Trial 2 Calcs" sheetId="3" r:id="rId6"/>
    <sheet state="visible" name="Trial 3 Calcs" sheetId="4" r:id="rId7"/>
    <sheet state="visible" name="Average Calcs" sheetId="5" r:id="rId8"/>
    <sheet state="hidden" name="__Solver__" sheetId="6" r:id="rId9"/>
    <sheet state="hidden" name="__Solver___conflict1182997207" sheetId="7" r:id="rId10"/>
  </sheets>
  <definedNames>
    <definedName localSheetId="0" name="solver_opt">#REF!</definedName>
    <definedName localSheetId="0" name="solver_adj">#REF!</definedName>
  </definedNames>
  <calcPr/>
</workbook>
</file>

<file path=xl/sharedStrings.xml><?xml version="1.0" encoding="utf-8"?>
<sst xmlns="http://schemas.openxmlformats.org/spreadsheetml/2006/main" count="139" uniqueCount="50">
  <si>
    <t>[pNPP] (mM)</t>
  </si>
  <si>
    <t>Blank 1</t>
  </si>
  <si>
    <t>Blank 2</t>
  </si>
  <si>
    <t>Blank 3</t>
  </si>
  <si>
    <t>Abs1</t>
  </si>
  <si>
    <t>Abs 2</t>
  </si>
  <si>
    <t>Abs 3</t>
  </si>
  <si>
    <t>Avg Blank</t>
  </si>
  <si>
    <t>Avg Abs</t>
  </si>
  <si>
    <t>Avg Adjusted Abs</t>
  </si>
  <si>
    <t>[Enzyme] (µM)</t>
  </si>
  <si>
    <t>Reaction time (sec)</t>
  </si>
  <si>
    <t>Standard Curve</t>
  </si>
  <si>
    <r>
      <rPr>
        <rFont val="Calibri"/>
        <color theme="1"/>
      </rPr>
      <t>[pNP] (</t>
    </r>
    <r>
      <rPr>
        <rFont val="Calibri"/>
        <color theme="1"/>
        <sz val="11.0"/>
      </rPr>
      <t>µM)</t>
    </r>
  </si>
  <si>
    <t>Abs</t>
  </si>
  <si>
    <t>Abs-BG</t>
  </si>
  <si>
    <t>BG = background (no pNP)</t>
  </si>
  <si>
    <t>Slope</t>
  </si>
  <si>
    <t>Abs w/o BS</t>
  </si>
  <si>
    <t>[pNP] (uM)</t>
  </si>
  <si>
    <t>V0 (uM/sec)</t>
  </si>
  <si>
    <t>Predicted V0 (uM/sec)</t>
  </si>
  <si>
    <t>Squared Error</t>
  </si>
  <si>
    <t>a = Vmax (uM/sec)</t>
  </si>
  <si>
    <t>SSE</t>
  </si>
  <si>
    <t>b = Km (mM)</t>
  </si>
  <si>
    <t>kcat = a/[E] (1/sec)</t>
  </si>
  <si>
    <r>
      <rPr>
        <rFont val="Calibri"/>
        <color theme="1"/>
      </rPr>
      <t>[pNP] (</t>
    </r>
    <r>
      <rPr>
        <rFont val="Calibri"/>
        <color theme="1"/>
        <sz val="11.0"/>
      </rPr>
      <t>µM)</t>
    </r>
  </si>
  <si>
    <t>R^2 Value:</t>
  </si>
  <si>
    <t>Km (mM)</t>
  </si>
  <si>
    <t>kcat (1/sec)</t>
  </si>
  <si>
    <t>[pNPP] (uM)</t>
  </si>
  <si>
    <t>Abs2</t>
  </si>
  <si>
    <t>b = Km (uM)</t>
  </si>
  <si>
    <r>
      <rPr>
        <rFont val="Calibri"/>
        <color theme="1"/>
      </rPr>
      <t>[pNP] (</t>
    </r>
    <r>
      <rPr>
        <rFont val="Calibri"/>
        <color theme="1"/>
        <sz val="11.0"/>
      </rPr>
      <t>µM)</t>
    </r>
  </si>
  <si>
    <r>
      <rPr>
        <rFont val="Calibri"/>
        <color theme="1"/>
      </rPr>
      <t>[pNP] (</t>
    </r>
    <r>
      <rPr>
        <rFont val="Calibri"/>
        <color theme="1"/>
        <sz val="11.0"/>
      </rPr>
      <t>µM)</t>
    </r>
  </si>
  <si>
    <t>avg blank</t>
  </si>
  <si>
    <t>avg abs</t>
  </si>
  <si>
    <r>
      <rPr>
        <rFont val="Calibri"/>
        <color theme="1"/>
      </rPr>
      <t>[pNP] (</t>
    </r>
    <r>
      <rPr>
        <rFont val="Calibri"/>
        <color theme="1"/>
        <sz val="11.0"/>
      </rPr>
      <t>µM)</t>
    </r>
  </si>
  <si>
    <t>Part C. (Mean &amp; STD Calculations)</t>
  </si>
  <si>
    <t>Km values (mM)</t>
  </si>
  <si>
    <t>trial 1</t>
  </si>
  <si>
    <t>trial 2</t>
  </si>
  <si>
    <t>trial 3</t>
  </si>
  <si>
    <t>average</t>
  </si>
  <si>
    <t>standard deviation</t>
  </si>
  <si>
    <t>2020681594249939515</t>
  </si>
  <si>
    <t>tuGcYjyPiqCag58</t>
  </si>
  <si>
    <t>MycA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</si>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</sst>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sz val="11.0"/>
      <color rgb="FFFF0000"/>
      <name val="Calibri"/>
      <scheme val="minor"/>
    </font>
    <font>
      <sz val="11.0"/>
      <color rgb="FF000000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C000"/>
        <bgColor rgb="FFFFC000"/>
      </patternFill>
    </fill>
    <fill>
      <patternFill patternType="solid">
        <fgColor rgb="FFF6B26B"/>
        <bgColor rgb="FFF6B26B"/>
      </patternFill>
    </fill>
    <fill>
      <patternFill patternType="solid">
        <fgColor rgb="FF434343"/>
        <bgColor rgb="FF43434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2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1" fillId="0" fontId="0" numFmtId="0" xfId="0" applyAlignment="1" applyBorder="1" applyFont="1">
      <alignment horizontal="right"/>
    </xf>
    <xf borderId="1" fillId="2" fontId="1" numFmtId="0" xfId="0" applyBorder="1" applyFont="1"/>
    <xf borderId="0" fillId="0" fontId="1" numFmtId="0" xfId="0" applyFont="1"/>
    <xf borderId="2" fillId="3" fontId="0" numFmtId="0" xfId="0" applyBorder="1" applyFill="1" applyFont="1"/>
    <xf borderId="0" fillId="0" fontId="3" numFmtId="0" xfId="0" applyFont="1"/>
    <xf borderId="1" fillId="0" fontId="2" numFmtId="0" xfId="0" applyBorder="1" applyFont="1"/>
    <xf borderId="0" fillId="0" fontId="2" numFmtId="0" xfId="0" applyAlignment="1" applyFont="1">
      <alignment readingOrder="0"/>
    </xf>
    <xf borderId="1" fillId="2" fontId="1" numFmtId="164" xfId="0" applyBorder="1" applyFont="1" applyNumberForma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Fill="1" applyFont="1"/>
    <xf borderId="0" fillId="0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2" numFmtId="0" xfId="0" applyFont="1"/>
    <xf borderId="0" fillId="0" fontId="2" numFmtId="0" xfId="0" applyFont="1"/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horizontal="right" readingOrder="0"/>
    </xf>
    <xf borderId="3" fillId="0" fontId="1" numFmtId="0" xfId="0" applyBorder="1" applyFont="1"/>
    <xf borderId="1" fillId="5" fontId="1" numFmtId="0" xfId="0" applyBorder="1" applyFill="1" applyFont="1"/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Abs-BG vs. [pNP] (µM)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'Original Data'!$D$16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'Original Data'!$B$17:$B$26</c:f>
            </c:numRef>
          </c:xVal>
          <c:yVal>
            <c:numRef>
              <c:f>'Original Data'!$D$17:$D$26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597458"/>
        <c:axId val="1719644263"/>
      </c:scatterChart>
      <c:valAx>
        <c:axId val="8785974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[pNP] (µM)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644263"/>
      </c:valAx>
      <c:valAx>
        <c:axId val="1719644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Abs-BG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5974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V0 (uM/sec) vs. [pNPP] (mM)- linear range: 0 to 10mM 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'Average Calcs'!$X$1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'Average Calcs'!$S$2:$S$7</c:f>
            </c:numRef>
          </c:xVal>
          <c:yVal>
            <c:numRef>
              <c:f>'Average Calcs'!$X$2:$X$7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568541"/>
        <c:axId val="1106210849"/>
      </c:scatterChart>
      <c:valAx>
        <c:axId val="19155685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[pNPP]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210849"/>
      </c:valAx>
      <c:valAx>
        <c:axId val="1106210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V0 (uM/sec)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568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'Average Calcs'!$B$43</c:f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circle"/>
            <c:size val="1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fixedVal"/>
            <c:noEndCap val="0"/>
            <c:val val="0.0"/>
          </c:errBars>
          <c:cat>
            <c:strRef>
              <c:f>'Average Calcs'!$A$44:$A$52</c:f>
            </c:strRef>
          </c:cat>
          <c:val>
            <c:numRef>
              <c:f>'Average Calcs'!$B$44:$B$52</c:f>
              <c:numCache/>
            </c:numRef>
          </c:val>
          <c:smooth val="1"/>
        </c:ser>
        <c:ser>
          <c:idx val="1"/>
          <c:order val="1"/>
          <c:tx>
            <c:strRef>
              <c:f>'Average Calcs'!$C$43</c:f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fixedVal"/>
            <c:noEndCap val="0"/>
            <c:val val="0.001768879"/>
          </c:errBars>
          <c:cat>
            <c:strRef>
              <c:f>'Average Calcs'!$A$44:$A$52</c:f>
            </c:strRef>
          </c:cat>
          <c:val>
            <c:numRef>
              <c:f>'Average Calcs'!$C$44:$C$52</c:f>
              <c:numCache/>
            </c:numRef>
          </c:val>
          <c:smooth val="1"/>
        </c:ser>
        <c:ser>
          <c:idx val="2"/>
          <c:order val="2"/>
          <c:tx>
            <c:strRef>
              <c:f>'Average Calcs'!$D$43</c:f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005735013"/>
          </c:errBars>
          <c:cat>
            <c:strRef>
              <c:f>'Average Calcs'!$A$44:$A$52</c:f>
            </c:strRef>
          </c:cat>
          <c:val>
            <c:numRef>
              <c:f>'Average Calcs'!$D$44:$D$52</c:f>
              <c:numCache/>
            </c:numRef>
          </c:val>
          <c:smooth val="1"/>
        </c:ser>
        <c:ser>
          <c:idx val="3"/>
          <c:order val="3"/>
          <c:tx>
            <c:strRef>
              <c:f>'Average Calcs'!$E$43</c:f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004356947"/>
          </c:errBars>
          <c:cat>
            <c:strRef>
              <c:f>'Average Calcs'!$A$44:$A$52</c:f>
            </c:strRef>
          </c:cat>
          <c:val>
            <c:numRef>
              <c:f>'Average Calcs'!$E$44:$E$52</c:f>
              <c:numCache/>
            </c:numRef>
          </c:val>
          <c:smooth val="1"/>
        </c:ser>
        <c:ser>
          <c:idx val="4"/>
          <c:order val="4"/>
          <c:tx>
            <c:strRef>
              <c:f>'Average Calcs'!$F$43</c:f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005224978"/>
          </c:errBars>
          <c:cat>
            <c:strRef>
              <c:f>'Average Calcs'!$A$44:$A$52</c:f>
            </c:strRef>
          </c:cat>
          <c:val>
            <c:numRef>
              <c:f>'Average Calcs'!$F$44:$F$52</c:f>
              <c:numCache/>
            </c:numRef>
          </c:val>
          <c:smooth val="1"/>
        </c:ser>
        <c:ser>
          <c:idx val="5"/>
          <c:order val="5"/>
          <c:tx>
            <c:strRef>
              <c:f>'Average Calcs'!$G$43</c:f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002392907"/>
          </c:errBars>
          <c:cat>
            <c:strRef>
              <c:f>'Average Calcs'!$A$44:$A$52</c:f>
            </c:strRef>
          </c:cat>
          <c:val>
            <c:numRef>
              <c:f>'Average Calcs'!$G$44:$G$52</c:f>
              <c:numCache/>
            </c:numRef>
          </c:val>
          <c:smooth val="1"/>
        </c:ser>
        <c:ser>
          <c:idx val="6"/>
          <c:order val="6"/>
          <c:tx>
            <c:strRef>
              <c:f>'Average Calcs'!$H$43</c:f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006576658"/>
          </c:errBars>
          <c:cat>
            <c:strRef>
              <c:f>'Average Calcs'!$A$44:$A$52</c:f>
            </c:strRef>
          </c:cat>
          <c:val>
            <c:numRef>
              <c:f>'Average Calcs'!$H$44:$H$52</c:f>
              <c:numCache/>
            </c:numRef>
          </c:val>
          <c:smooth val="1"/>
        </c:ser>
        <c:ser>
          <c:idx val="7"/>
          <c:order val="7"/>
          <c:tx>
            <c:strRef>
              <c:f>'Average Calcs'!$I$43</c:f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007995833"/>
          </c:errBars>
          <c:cat>
            <c:strRef>
              <c:f>'Average Calcs'!$A$44:$A$52</c:f>
            </c:strRef>
          </c:cat>
          <c:val>
            <c:numRef>
              <c:f>'Average Calcs'!$I$44:$I$52</c:f>
              <c:numCache/>
            </c:numRef>
          </c:val>
          <c:smooth val="1"/>
        </c:ser>
        <c:ser>
          <c:idx val="8"/>
          <c:order val="8"/>
          <c:tx>
            <c:strRef>
              <c:f>'Average Calcs'!$J$43</c:f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001174008"/>
          </c:errBars>
          <c:cat>
            <c:strRef>
              <c:f>'Average Calcs'!$A$44:$A$52</c:f>
            </c:strRef>
          </c:cat>
          <c:val>
            <c:numRef>
              <c:f>'Average Calcs'!$J$44:$J$52</c:f>
              <c:numCache/>
            </c:numRef>
          </c:val>
          <c:smooth val="1"/>
        </c:ser>
        <c:ser>
          <c:idx val="9"/>
          <c:order val="9"/>
          <c:tx>
            <c:strRef>
              <c:f>'Average Calcs'!$K$43</c:f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'Average Calcs'!$A$44:$A$52</c:f>
            </c:strRef>
          </c:cat>
          <c:val>
            <c:numRef>
              <c:f>'Average Calcs'!$K$44:$K$52</c:f>
              <c:numCache/>
            </c:numRef>
          </c:val>
          <c:smooth val="1"/>
        </c:ser>
        <c:axId val="1389760867"/>
        <c:axId val="573969212"/>
      </c:lineChart>
      <c:catAx>
        <c:axId val="1389760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pNPP Concentration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969212"/>
      </c:catAx>
      <c:valAx>
        <c:axId val="573969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Velocity (uM/sec)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76086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Abs-BG vs. [pNP] (µM)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'Trial 1 Calcs'!$D$16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'Trial 1 Calcs'!$B$17:$B$26</c:f>
            </c:numRef>
          </c:xVal>
          <c:yVal>
            <c:numRef>
              <c:f>'Trial 1 Calcs'!$D$17:$D$26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227432"/>
        <c:axId val="1050948222"/>
      </c:scatterChart>
      <c:valAx>
        <c:axId val="2622274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[pNP] (µM)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948222"/>
      </c:valAx>
      <c:valAx>
        <c:axId val="1050948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Abs-BG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227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V0 vs [S] - Trial 1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'Trial 1 Calcs'!$F$1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1 Calcs'!$A$2:$A$10</c:f>
            </c:numRef>
          </c:xVal>
          <c:yVal>
            <c:numRef>
              <c:f>'Trial 1 Calcs'!$F$2:$F$10</c:f>
              <c:numCache/>
            </c:numRef>
          </c:yVal>
        </c:ser>
        <c:ser>
          <c:idx val="1"/>
          <c:order val="1"/>
          <c:tx>
            <c:strRef>
              <c:f>'Trial 1 Calcs'!$G$1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'Trial 1 Calcs'!$A$2:$A$10</c:f>
            </c:numRef>
          </c:xVal>
          <c:yVal>
            <c:numRef>
              <c:f>'Trial 1 Calcs'!$G$2:$G$10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473448"/>
        <c:axId val="643704099"/>
      </c:scatterChart>
      <c:valAx>
        <c:axId val="18414734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substrate concentration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704099"/>
      </c:valAx>
      <c:valAx>
        <c:axId val="643704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initial rate (uM/sec)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14734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Abs-BG vs. [pNP] (µM)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'Trial 2 Calcs'!$D$16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'Trial 2 Calcs'!$B$17:$B$26</c:f>
            </c:numRef>
          </c:xVal>
          <c:yVal>
            <c:numRef>
              <c:f>'Trial 2 Calcs'!$D$17:$D$26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32206"/>
        <c:axId val="71366748"/>
      </c:scatterChart>
      <c:valAx>
        <c:axId val="3028322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[pNP] (µM)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66748"/>
      </c:valAx>
      <c:valAx>
        <c:axId val="71366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Abs-BG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28322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substrate concentration vs. V0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'Trial 2 Calcs'!$F$1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2 Calcs'!$E$2:$E$10</c:f>
            </c:numRef>
          </c:xVal>
          <c:yVal>
            <c:numRef>
              <c:f>'Trial 2 Calcs'!$F$2:$F$10</c:f>
              <c:numCache/>
            </c:numRef>
          </c:yVal>
        </c:ser>
        <c:ser>
          <c:idx val="1"/>
          <c:order val="1"/>
          <c:tx>
            <c:strRef>
              <c:f>'Trial 2 Calcs'!$G$1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'Trial 2 Calcs'!$E$2:$E$10</c:f>
            </c:numRef>
          </c:xVal>
          <c:yVal>
            <c:numRef>
              <c:f>'Trial 2 Calcs'!$G$2:$G$10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57218"/>
        <c:axId val="304785908"/>
      </c:scatterChart>
      <c:valAx>
        <c:axId val="9262572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substrate concentration (uM)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785908"/>
      </c:valAx>
      <c:valAx>
        <c:axId val="304785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V0 (uM/sec)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6257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Abs-BG vs. [pNP] (µM)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'Trial 3 Calcs'!$D$16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'Trial 3 Calcs'!$B$17:$B$26</c:f>
            </c:numRef>
          </c:xVal>
          <c:yVal>
            <c:numRef>
              <c:f>'Trial 3 Calcs'!$D$17:$D$26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673313"/>
        <c:axId val="956678327"/>
      </c:scatterChart>
      <c:valAx>
        <c:axId val="15416733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[pNP] (µM)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6678327"/>
      </c:valAx>
      <c:valAx>
        <c:axId val="956678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Abs-BG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673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V0 vs [S] - Trial 3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'Trial 3 Calcs'!$F$1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3 Calcs'!$A$2:$A$10</c:f>
            </c:numRef>
          </c:xVal>
          <c:yVal>
            <c:numRef>
              <c:f>'Trial 3 Calcs'!$F$2:$F$10</c:f>
              <c:numCache/>
            </c:numRef>
          </c:yVal>
        </c:ser>
        <c:ser>
          <c:idx val="1"/>
          <c:order val="1"/>
          <c:tx>
            <c:strRef>
              <c:f>'Trial 3 Calcs'!$G$1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'Trial 3 Calcs'!$A$2:$A$10</c:f>
            </c:numRef>
          </c:xVal>
          <c:yVal>
            <c:numRef>
              <c:f>'Trial 3 Calcs'!$G$2:$G$10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56155"/>
        <c:axId val="657464377"/>
      </c:scatterChart>
      <c:valAx>
        <c:axId val="5758561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substrate concentration 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464377"/>
      </c:valAx>
      <c:valAx>
        <c:axId val="657464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initial rate (uM/sec)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856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Abs-BG vs. [pNP] (µM)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'Average Calcs'!$D$16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'Average Calcs'!$B$17:$B$26</c:f>
            </c:numRef>
          </c:xVal>
          <c:yVal>
            <c:numRef>
              <c:f>'Average Calcs'!$D$17:$D$26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62171"/>
        <c:axId val="750439762"/>
      </c:scatterChart>
      <c:valAx>
        <c:axId val="3442621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[pNP] (µM)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439762"/>
      </c:valAx>
      <c:valAx>
        <c:axId val="750439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Abs-BG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42621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V0 vs [pNPP] - Averages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'Average Calcs'!$F$1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'Average Calcs'!$A$2:$A$10</c:f>
            </c:numRef>
          </c:xVal>
          <c:yVal>
            <c:numRef>
              <c:f>'Average Calcs'!$F$2:$F$10</c:f>
              <c:numCache/>
            </c:numRef>
          </c:yVal>
        </c:ser>
        <c:ser>
          <c:idx val="1"/>
          <c:order val="1"/>
          <c:tx>
            <c:strRef>
              <c:f>'Average Calcs'!$G$1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'Average Calcs'!$A$2:$A$10</c:f>
            </c:numRef>
          </c:xVal>
          <c:yVal>
            <c:numRef>
              <c:f>'Average Calcs'!$G$2:$G$10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30060"/>
        <c:axId val="1248623532"/>
      </c:scatterChart>
      <c:valAx>
        <c:axId val="19374300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substrate concentration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8623532"/>
      </c:valAx>
      <c:valAx>
        <c:axId val="1248623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initial rate (uM/sec)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430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523875</xdr:colOff>
      <xdr:row>12</xdr:row>
      <xdr:rowOff>57150</xdr:rowOff>
    </xdr:from>
    <xdr:ext cx="5191125" cy="3209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14</xdr:row>
      <xdr:rowOff>180975</xdr:rowOff>
    </xdr:from>
    <xdr:ext cx="4133850" cy="2552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276225</xdr:colOff>
      <xdr:row>0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14</xdr:row>
      <xdr:rowOff>180975</xdr:rowOff>
    </xdr:from>
    <xdr:ext cx="4133850" cy="25527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47625</xdr:colOff>
      <xdr:row>1</xdr:row>
      <xdr:rowOff>104775</xdr:rowOff>
    </xdr:from>
    <xdr:ext cx="5133975" cy="3171825"/>
    <xdr:graphicFrame>
      <xdr:nvGraphicFramePr>
        <xdr:cNvPr id="5" name="Chart 5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14</xdr:row>
      <xdr:rowOff>180975</xdr:rowOff>
    </xdr:from>
    <xdr:ext cx="4133850" cy="25527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276225</xdr:colOff>
      <xdr:row>0</xdr:row>
      <xdr:rowOff>85725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</xdr:colOff>
      <xdr:row>16</xdr:row>
      <xdr:rowOff>133350</xdr:rowOff>
    </xdr:from>
    <xdr:ext cx="3505200" cy="21621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276225</xdr:colOff>
      <xdr:row>0</xdr:row>
      <xdr:rowOff>85725</xdr:rowOff>
    </xdr:from>
    <xdr:ext cx="4333875" cy="27146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19050</xdr:colOff>
      <xdr:row>8</xdr:row>
      <xdr:rowOff>85725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352425</xdr:colOff>
      <xdr:row>52</xdr:row>
      <xdr:rowOff>180975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285750</xdr:colOff>
      <xdr:row>15</xdr:row>
      <xdr:rowOff>38100</xdr:rowOff>
    </xdr:from>
    <xdr:ext cx="4581525" cy="2743200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7" width="8.71"/>
    <col customWidth="1" min="8" max="8" width="11.71"/>
    <col customWidth="1" min="9" max="9" width="11.14"/>
    <col customWidth="1" min="10" max="10" width="17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>
      <c r="A2" s="1">
        <v>0.0</v>
      </c>
      <c r="B2" s="3">
        <v>0.0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4">
        <v>0.0</v>
      </c>
      <c r="I2" s="4">
        <v>0.0</v>
      </c>
      <c r="J2" s="4">
        <v>0.0</v>
      </c>
    </row>
    <row r="3">
      <c r="A3" s="5">
        <v>1.0</v>
      </c>
      <c r="B3" s="1">
        <v>0.051</v>
      </c>
      <c r="C3" s="1">
        <v>0.052</v>
      </c>
      <c r="D3" s="1">
        <v>0.051</v>
      </c>
      <c r="E3" s="1">
        <v>0.112</v>
      </c>
      <c r="F3" s="1">
        <v>0.134</v>
      </c>
      <c r="G3" s="1">
        <v>0.094</v>
      </c>
      <c r="H3" s="6">
        <f t="shared" ref="H3:H10" si="1">(B3+C3+D3)/3</f>
        <v>0.05133333333</v>
      </c>
      <c r="I3" s="6">
        <f t="shared" ref="I3:I10" si="2">(E3+F3+G3)/3</f>
        <v>0.1133333333</v>
      </c>
      <c r="J3" s="6">
        <f t="shared" ref="J3:J10" si="3">I3-H3</f>
        <v>0.062</v>
      </c>
    </row>
    <row r="4">
      <c r="A4" s="5">
        <v>4.0</v>
      </c>
      <c r="B4" s="1">
        <v>0.094</v>
      </c>
      <c r="C4" s="1">
        <v>0.091</v>
      </c>
      <c r="D4" s="1">
        <v>0.093</v>
      </c>
      <c r="E4" s="1">
        <v>0.333</v>
      </c>
      <c r="F4" s="1">
        <v>0.367</v>
      </c>
      <c r="G4" s="1">
        <v>0.219</v>
      </c>
      <c r="H4" s="6">
        <f t="shared" si="1"/>
        <v>0.09266666667</v>
      </c>
      <c r="I4" s="6">
        <f t="shared" si="2"/>
        <v>0.3063333333</v>
      </c>
      <c r="J4" s="6">
        <f t="shared" si="3"/>
        <v>0.2136666667</v>
      </c>
    </row>
    <row r="5">
      <c r="A5" s="5">
        <v>8.0</v>
      </c>
      <c r="B5" s="1">
        <v>0.138</v>
      </c>
      <c r="C5" s="1">
        <v>0.152</v>
      </c>
      <c r="D5" s="1">
        <v>0.155</v>
      </c>
      <c r="E5" s="1">
        <v>0.498</v>
      </c>
      <c r="F5" s="1">
        <v>0.712</v>
      </c>
      <c r="G5" s="1">
        <v>0.536</v>
      </c>
      <c r="H5" s="6">
        <f t="shared" si="1"/>
        <v>0.1483333333</v>
      </c>
      <c r="I5" s="6">
        <f t="shared" si="2"/>
        <v>0.582</v>
      </c>
      <c r="J5" s="6">
        <f t="shared" si="3"/>
        <v>0.4336666667</v>
      </c>
    </row>
    <row r="6">
      <c r="A6" s="5">
        <v>10.0</v>
      </c>
      <c r="B6" s="1">
        <v>0.186</v>
      </c>
      <c r="C6" s="1">
        <v>0.185</v>
      </c>
      <c r="D6" s="1">
        <v>0.187</v>
      </c>
      <c r="E6" s="1">
        <v>0.66</v>
      </c>
      <c r="F6" s="1">
        <v>1.051</v>
      </c>
      <c r="G6" s="1">
        <v>0.816</v>
      </c>
      <c r="H6" s="6">
        <f t="shared" si="1"/>
        <v>0.186</v>
      </c>
      <c r="I6" s="6">
        <f t="shared" si="2"/>
        <v>0.8423333333</v>
      </c>
      <c r="J6" s="6">
        <f t="shared" si="3"/>
        <v>0.6563333333</v>
      </c>
    </row>
    <row r="7">
      <c r="A7" s="5">
        <v>20.0</v>
      </c>
      <c r="B7" s="1">
        <v>0.307</v>
      </c>
      <c r="C7" s="1">
        <v>0.323</v>
      </c>
      <c r="D7" s="1">
        <v>0.307</v>
      </c>
      <c r="E7" s="1">
        <v>1.077</v>
      </c>
      <c r="F7" s="1">
        <v>1.307</v>
      </c>
      <c r="G7" s="1">
        <v>1.148</v>
      </c>
      <c r="H7" s="6">
        <f t="shared" si="1"/>
        <v>0.3123333333</v>
      </c>
      <c r="I7" s="6">
        <f t="shared" si="2"/>
        <v>1.177333333</v>
      </c>
      <c r="J7" s="6">
        <f t="shared" si="3"/>
        <v>0.865</v>
      </c>
    </row>
    <row r="8">
      <c r="A8" s="5">
        <v>40.0</v>
      </c>
      <c r="B8" s="1">
        <v>0.524</v>
      </c>
      <c r="C8" s="1">
        <v>0.569</v>
      </c>
      <c r="D8" s="1">
        <v>0.588</v>
      </c>
      <c r="E8" s="1">
        <v>1.59</v>
      </c>
      <c r="F8" s="1">
        <v>2.011</v>
      </c>
      <c r="G8" s="1">
        <v>1.562</v>
      </c>
      <c r="H8" s="6">
        <f t="shared" si="1"/>
        <v>0.5603333333</v>
      </c>
      <c r="I8" s="6">
        <f t="shared" si="2"/>
        <v>1.721</v>
      </c>
      <c r="J8" s="6">
        <f t="shared" si="3"/>
        <v>1.160666667</v>
      </c>
    </row>
    <row r="9">
      <c r="A9" s="5">
        <v>60.0</v>
      </c>
      <c r="B9" s="1">
        <v>0.821</v>
      </c>
      <c r="C9" s="1">
        <v>0.693</v>
      </c>
      <c r="D9" s="1">
        <v>0.834</v>
      </c>
      <c r="E9" s="1">
        <v>1.798</v>
      </c>
      <c r="F9" s="1">
        <v>1.95</v>
      </c>
      <c r="G9" s="1">
        <v>1.74</v>
      </c>
      <c r="H9" s="6">
        <f t="shared" si="1"/>
        <v>0.7826666667</v>
      </c>
      <c r="I9" s="6">
        <f t="shared" si="2"/>
        <v>1.829333333</v>
      </c>
      <c r="J9" s="6">
        <f t="shared" si="3"/>
        <v>1.046666667</v>
      </c>
    </row>
    <row r="10">
      <c r="A10" s="5">
        <v>80.0</v>
      </c>
      <c r="B10" s="1">
        <v>1.039</v>
      </c>
      <c r="C10" s="1">
        <v>0.939</v>
      </c>
      <c r="D10" s="1">
        <v>1.045</v>
      </c>
      <c r="E10" s="1">
        <v>2.095</v>
      </c>
      <c r="F10" s="1">
        <v>2.517</v>
      </c>
      <c r="G10" s="1">
        <v>2.162</v>
      </c>
      <c r="H10" s="6">
        <f t="shared" si="1"/>
        <v>1.007666667</v>
      </c>
      <c r="I10" s="6">
        <f t="shared" si="2"/>
        <v>2.258</v>
      </c>
      <c r="J10" s="6">
        <f t="shared" si="3"/>
        <v>1.250333333</v>
      </c>
    </row>
    <row r="12">
      <c r="A12" s="7" t="s">
        <v>10</v>
      </c>
      <c r="B12" s="8">
        <v>2.0</v>
      </c>
    </row>
    <row r="13">
      <c r="A13" s="7" t="s">
        <v>11</v>
      </c>
      <c r="B13" s="8">
        <v>900.0</v>
      </c>
    </row>
    <row r="16">
      <c r="A16" s="7" t="s">
        <v>12</v>
      </c>
      <c r="B16" s="7" t="s">
        <v>13</v>
      </c>
      <c r="C16" s="7" t="s">
        <v>14</v>
      </c>
      <c r="D16" s="7" t="s">
        <v>15</v>
      </c>
    </row>
    <row r="17">
      <c r="B17" s="7">
        <v>1.0</v>
      </c>
      <c r="C17" s="7">
        <v>0.054</v>
      </c>
      <c r="D17" s="7">
        <f t="shared" ref="D17:D26" si="4">C17-$C$17</f>
        <v>0</v>
      </c>
    </row>
    <row r="18">
      <c r="B18" s="7">
        <v>5.0</v>
      </c>
      <c r="C18" s="7">
        <v>0.086</v>
      </c>
      <c r="D18" s="7">
        <f t="shared" si="4"/>
        <v>0.032</v>
      </c>
    </row>
    <row r="19">
      <c r="B19" s="7">
        <v>10.0</v>
      </c>
      <c r="C19" s="7">
        <v>0.127</v>
      </c>
      <c r="D19" s="7">
        <f t="shared" si="4"/>
        <v>0.073</v>
      </c>
    </row>
    <row r="20">
      <c r="B20" s="7">
        <v>20.0</v>
      </c>
      <c r="C20" s="7">
        <v>0.203</v>
      </c>
      <c r="D20" s="7">
        <f t="shared" si="4"/>
        <v>0.149</v>
      </c>
    </row>
    <row r="21" ht="15.75" customHeight="1">
      <c r="B21" s="7">
        <v>40.0</v>
      </c>
      <c r="C21" s="7">
        <v>0.379</v>
      </c>
      <c r="D21" s="7">
        <f t="shared" si="4"/>
        <v>0.325</v>
      </c>
    </row>
    <row r="22" ht="15.75" customHeight="1">
      <c r="B22" s="7">
        <v>60.0</v>
      </c>
      <c r="C22" s="7">
        <v>0.483</v>
      </c>
      <c r="D22" s="7">
        <f t="shared" si="4"/>
        <v>0.429</v>
      </c>
    </row>
    <row r="23" ht="15.75" customHeight="1">
      <c r="B23" s="7">
        <v>80.0</v>
      </c>
      <c r="C23" s="7">
        <v>0.736</v>
      </c>
      <c r="D23" s="7">
        <f t="shared" si="4"/>
        <v>0.682</v>
      </c>
    </row>
    <row r="24" ht="15.75" customHeight="1">
      <c r="B24" s="7">
        <v>100.0</v>
      </c>
      <c r="C24" s="7">
        <v>1.047</v>
      </c>
      <c r="D24" s="7">
        <f t="shared" si="4"/>
        <v>0.993</v>
      </c>
    </row>
    <row r="25" ht="15.75" customHeight="1">
      <c r="B25" s="7">
        <v>150.0</v>
      </c>
      <c r="C25" s="7">
        <v>1.281</v>
      </c>
      <c r="D25" s="7">
        <f t="shared" si="4"/>
        <v>1.227</v>
      </c>
    </row>
    <row r="26" ht="15.75" customHeight="1">
      <c r="B26" s="7">
        <v>200.0</v>
      </c>
      <c r="C26" s="7">
        <v>1.744</v>
      </c>
      <c r="D26" s="7">
        <f t="shared" si="4"/>
        <v>1.69</v>
      </c>
    </row>
    <row r="27" ht="15.75" customHeight="1">
      <c r="A27" s="7" t="s">
        <v>16</v>
      </c>
    </row>
    <row r="28" ht="15.75" customHeight="1">
      <c r="A28" s="7" t="s">
        <v>17</v>
      </c>
      <c r="B28" s="8">
        <v>0.0085</v>
      </c>
    </row>
    <row r="29" ht="15.75" customHeight="1"/>
    <row r="30" ht="15.75" customHeight="1"/>
    <row r="31" ht="15.75" customHeight="1"/>
    <row r="32" ht="15.75" customHeight="1">
      <c r="F32" s="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3" width="8.71"/>
    <col customWidth="1" min="4" max="4" width="17.43"/>
    <col customWidth="1" min="5" max="5" width="14.14"/>
    <col customWidth="1" min="6" max="6" width="17.0"/>
    <col customWidth="1" min="7" max="7" width="22.29"/>
    <col customWidth="1" min="8" max="8" width="16.86"/>
    <col customWidth="1" min="9" max="9" width="12.14"/>
    <col customWidth="1" min="10" max="10" width="14.57"/>
    <col customWidth="1" min="11" max="11" width="12.29"/>
    <col customWidth="1" min="12" max="12" width="15.29"/>
    <col customWidth="1" min="13" max="13" width="12.86"/>
    <col customWidth="1" min="14" max="26" width="8.71"/>
  </cols>
  <sheetData>
    <row r="1">
      <c r="A1" s="10" t="s">
        <v>0</v>
      </c>
      <c r="B1" s="10" t="s">
        <v>1</v>
      </c>
      <c r="C1" s="10" t="s">
        <v>4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11"/>
      <c r="J1" s="11"/>
    </row>
    <row r="2">
      <c r="A2" s="1">
        <v>0.0</v>
      </c>
      <c r="B2" s="3">
        <v>0.0</v>
      </c>
      <c r="C2" s="3">
        <v>0.0</v>
      </c>
      <c r="D2" s="4">
        <v>0.0</v>
      </c>
      <c r="E2" s="4">
        <v>0.0</v>
      </c>
      <c r="F2" s="4">
        <v>0.0</v>
      </c>
      <c r="G2" s="6">
        <f t="shared" ref="G2:G10" si="1">($E$12*A2)/($E$13+A2)</f>
        <v>0</v>
      </c>
      <c r="H2" s="6">
        <f t="shared" ref="H2:H10" si="2">(G2-F2)^2</f>
        <v>0</v>
      </c>
    </row>
    <row r="3">
      <c r="A3" s="5">
        <v>1.0</v>
      </c>
      <c r="B3" s="1">
        <v>0.051</v>
      </c>
      <c r="C3" s="1">
        <v>0.112</v>
      </c>
      <c r="D3" s="6">
        <f t="shared" ref="D3:D10" si="3">C3-B3</f>
        <v>0.061</v>
      </c>
      <c r="E3" s="12">
        <f t="shared" ref="E3:E10" si="4">D3/$B$28</f>
        <v>7.176470588</v>
      </c>
      <c r="F3" s="12">
        <f t="shared" ref="F3:F10" si="5">E3/$B$13</f>
        <v>0.007973856209</v>
      </c>
      <c r="G3" s="6">
        <f t="shared" si="1"/>
        <v>0.009688122702</v>
      </c>
      <c r="H3" s="6">
        <f t="shared" si="2"/>
        <v>0.000002938709609</v>
      </c>
      <c r="J3" s="13"/>
    </row>
    <row r="4">
      <c r="A4" s="5">
        <v>4.0</v>
      </c>
      <c r="B4" s="1">
        <v>0.094</v>
      </c>
      <c r="C4" s="1">
        <v>0.333</v>
      </c>
      <c r="D4" s="6">
        <f t="shared" si="3"/>
        <v>0.239</v>
      </c>
      <c r="E4" s="12">
        <f t="shared" si="4"/>
        <v>28.11764706</v>
      </c>
      <c r="F4" s="12">
        <f t="shared" si="5"/>
        <v>0.03124183007</v>
      </c>
      <c r="G4" s="6">
        <f t="shared" si="1"/>
        <v>0.03321670748</v>
      </c>
      <c r="H4" s="6">
        <f t="shared" si="2"/>
        <v>0.000003900140807</v>
      </c>
      <c r="J4" s="13"/>
    </row>
    <row r="5">
      <c r="A5" s="5">
        <v>8.0</v>
      </c>
      <c r="B5" s="1">
        <v>0.138</v>
      </c>
      <c r="C5" s="1">
        <v>0.498</v>
      </c>
      <c r="D5" s="6">
        <f t="shared" si="3"/>
        <v>0.36</v>
      </c>
      <c r="E5" s="12">
        <f t="shared" si="4"/>
        <v>42.35294118</v>
      </c>
      <c r="F5" s="12">
        <f t="shared" si="5"/>
        <v>0.04705882353</v>
      </c>
      <c r="G5" s="6">
        <f t="shared" si="1"/>
        <v>0.05580453111</v>
      </c>
      <c r="H5" s="6">
        <f t="shared" si="2"/>
        <v>0.00007648740105</v>
      </c>
      <c r="J5" s="13"/>
    </row>
    <row r="6">
      <c r="A6" s="5">
        <v>10.0</v>
      </c>
      <c r="B6" s="1">
        <v>0.186</v>
      </c>
      <c r="C6" s="1">
        <v>0.66</v>
      </c>
      <c r="D6" s="6">
        <f t="shared" si="3"/>
        <v>0.474</v>
      </c>
      <c r="E6" s="12">
        <f t="shared" si="4"/>
        <v>55.76470588</v>
      </c>
      <c r="F6" s="12">
        <f t="shared" si="5"/>
        <v>0.06196078431</v>
      </c>
      <c r="G6" s="6">
        <f t="shared" si="1"/>
        <v>0.06458878586</v>
      </c>
      <c r="H6" s="6">
        <f t="shared" si="2"/>
        <v>0.000006906392151</v>
      </c>
      <c r="J6" s="13"/>
    </row>
    <row r="7">
      <c r="A7" s="5">
        <v>20.0</v>
      </c>
      <c r="B7" s="1">
        <v>0.307</v>
      </c>
      <c r="C7" s="1">
        <v>1.077</v>
      </c>
      <c r="D7" s="6">
        <f t="shared" si="3"/>
        <v>0.77</v>
      </c>
      <c r="E7" s="12">
        <f t="shared" si="4"/>
        <v>90.58823529</v>
      </c>
      <c r="F7" s="12">
        <f t="shared" si="5"/>
        <v>0.1006535948</v>
      </c>
      <c r="G7" s="6">
        <f t="shared" si="1"/>
        <v>0.09426574104</v>
      </c>
      <c r="H7" s="6">
        <f t="shared" si="2"/>
        <v>0.00004080467533</v>
      </c>
      <c r="J7" s="13"/>
    </row>
    <row r="8">
      <c r="A8" s="5">
        <v>40.0</v>
      </c>
      <c r="B8" s="1">
        <v>0.524</v>
      </c>
      <c r="C8" s="1">
        <v>1.59</v>
      </c>
      <c r="D8" s="6">
        <f t="shared" si="3"/>
        <v>1.066</v>
      </c>
      <c r="E8" s="12">
        <f t="shared" si="4"/>
        <v>125.4117647</v>
      </c>
      <c r="F8" s="12">
        <f t="shared" si="5"/>
        <v>0.1393464052</v>
      </c>
      <c r="G8" s="6">
        <f t="shared" si="1"/>
        <v>0.1223813474</v>
      </c>
      <c r="H8" s="6">
        <f t="shared" si="2"/>
        <v>0.0002878131861</v>
      </c>
      <c r="J8" s="13"/>
    </row>
    <row r="9">
      <c r="A9" s="5">
        <v>60.0</v>
      </c>
      <c r="B9" s="1">
        <v>0.821</v>
      </c>
      <c r="C9" s="1">
        <v>1.798</v>
      </c>
      <c r="D9" s="6">
        <f t="shared" si="3"/>
        <v>0.977</v>
      </c>
      <c r="E9" s="12">
        <f t="shared" si="4"/>
        <v>114.9411765</v>
      </c>
      <c r="F9" s="12">
        <f t="shared" si="5"/>
        <v>0.1277124183</v>
      </c>
      <c r="G9" s="6">
        <f t="shared" si="1"/>
        <v>0.1358916504</v>
      </c>
      <c r="H9" s="6">
        <f t="shared" si="2"/>
        <v>0.00006689983722</v>
      </c>
      <c r="J9" s="13"/>
    </row>
    <row r="10">
      <c r="A10" s="5">
        <v>80.0</v>
      </c>
      <c r="B10" s="1">
        <v>1.039</v>
      </c>
      <c r="C10" s="1">
        <v>2.095</v>
      </c>
      <c r="D10" s="6">
        <f t="shared" si="3"/>
        <v>1.056</v>
      </c>
      <c r="E10" s="12">
        <f t="shared" si="4"/>
        <v>124.2352941</v>
      </c>
      <c r="F10" s="12">
        <f t="shared" si="5"/>
        <v>0.1380392157</v>
      </c>
      <c r="G10" s="6">
        <f t="shared" si="1"/>
        <v>0.1438307568</v>
      </c>
      <c r="H10" s="6">
        <f t="shared" si="2"/>
        <v>0.00003354194902</v>
      </c>
      <c r="J10" s="13"/>
    </row>
    <row r="12">
      <c r="A12" s="7" t="s">
        <v>10</v>
      </c>
      <c r="B12" s="8">
        <v>2.0</v>
      </c>
      <c r="D12" s="14" t="s">
        <v>23</v>
      </c>
      <c r="E12" s="15">
        <v>0.174396748653208</v>
      </c>
      <c r="H12" s="14" t="s">
        <v>24</v>
      </c>
    </row>
    <row r="13">
      <c r="A13" s="7" t="s">
        <v>11</v>
      </c>
      <c r="B13" s="8">
        <v>900.0</v>
      </c>
      <c r="D13" s="14" t="s">
        <v>25</v>
      </c>
      <c r="E13" s="15">
        <v>17.0010879317076</v>
      </c>
      <c r="H13" s="7">
        <f>SUM(H2:H10)</f>
        <v>0.0005192922913</v>
      </c>
    </row>
    <row r="14">
      <c r="D14" s="14" t="s">
        <v>26</v>
      </c>
      <c r="E14" s="16">
        <f>E12/B12</f>
        <v>0.08719837433</v>
      </c>
    </row>
    <row r="16">
      <c r="A16" s="7" t="s">
        <v>12</v>
      </c>
      <c r="B16" s="7" t="s">
        <v>27</v>
      </c>
      <c r="C16" s="7" t="s">
        <v>14</v>
      </c>
      <c r="D16" s="7" t="s">
        <v>15</v>
      </c>
      <c r="I16" s="17"/>
    </row>
    <row r="17">
      <c r="B17" s="7">
        <v>1.0</v>
      </c>
      <c r="C17" s="7">
        <v>0.054</v>
      </c>
      <c r="D17" s="7">
        <f t="shared" ref="D17:D26" si="6">C17-$C$17</f>
        <v>0</v>
      </c>
    </row>
    <row r="18">
      <c r="B18" s="7">
        <v>5.0</v>
      </c>
      <c r="C18" s="7">
        <v>0.086</v>
      </c>
      <c r="D18" s="7">
        <f t="shared" si="6"/>
        <v>0.032</v>
      </c>
    </row>
    <row r="19">
      <c r="B19" s="7">
        <v>10.0</v>
      </c>
      <c r="C19" s="7">
        <v>0.127</v>
      </c>
      <c r="D19" s="7">
        <f t="shared" si="6"/>
        <v>0.073</v>
      </c>
    </row>
    <row r="20">
      <c r="B20" s="7">
        <v>20.0</v>
      </c>
      <c r="C20" s="7">
        <v>0.203</v>
      </c>
      <c r="D20" s="7">
        <f t="shared" si="6"/>
        <v>0.149</v>
      </c>
    </row>
    <row r="21" ht="15.75" customHeight="1">
      <c r="B21" s="7">
        <v>40.0</v>
      </c>
      <c r="C21" s="7">
        <v>0.379</v>
      </c>
      <c r="D21" s="7">
        <f t="shared" si="6"/>
        <v>0.325</v>
      </c>
    </row>
    <row r="22" ht="15.75" customHeight="1">
      <c r="B22" s="7">
        <v>60.0</v>
      </c>
      <c r="C22" s="7">
        <v>0.483</v>
      </c>
      <c r="D22" s="7">
        <f t="shared" si="6"/>
        <v>0.429</v>
      </c>
      <c r="I22" s="18" t="s">
        <v>28</v>
      </c>
      <c r="J22" s="19">
        <f>RSQ(F2:F10,G2:G10)</f>
        <v>0.9792348434</v>
      </c>
    </row>
    <row r="23" ht="15.75" customHeight="1">
      <c r="B23" s="7">
        <v>80.0</v>
      </c>
      <c r="C23" s="7">
        <v>0.736</v>
      </c>
      <c r="D23" s="7">
        <f t="shared" si="6"/>
        <v>0.682</v>
      </c>
      <c r="I23" s="14" t="s">
        <v>29</v>
      </c>
      <c r="J23" s="11">
        <f t="shared" ref="J23:J24" si="7">E13</f>
        <v>17.00108793</v>
      </c>
    </row>
    <row r="24" ht="15.75" customHeight="1">
      <c r="B24" s="7">
        <v>100.0</v>
      </c>
      <c r="C24" s="7">
        <v>1.047</v>
      </c>
      <c r="D24" s="7">
        <f t="shared" si="6"/>
        <v>0.993</v>
      </c>
      <c r="I24" s="14" t="s">
        <v>30</v>
      </c>
      <c r="J24" s="20">
        <f t="shared" si="7"/>
        <v>0.08719837433</v>
      </c>
    </row>
    <row r="25" ht="15.75" customHeight="1">
      <c r="B25" s="7">
        <v>150.0</v>
      </c>
      <c r="C25" s="7">
        <v>1.281</v>
      </c>
      <c r="D25" s="7">
        <f t="shared" si="6"/>
        <v>1.227</v>
      </c>
    </row>
    <row r="26" ht="15.75" customHeight="1">
      <c r="B26" s="7">
        <v>200.0</v>
      </c>
      <c r="C26" s="7">
        <v>1.744</v>
      </c>
      <c r="D26" s="7">
        <f t="shared" si="6"/>
        <v>1.69</v>
      </c>
    </row>
    <row r="27" ht="15.75" customHeight="1">
      <c r="A27" s="7" t="s">
        <v>16</v>
      </c>
    </row>
    <row r="28" ht="15.75" customHeight="1">
      <c r="A28" s="7" t="s">
        <v>17</v>
      </c>
      <c r="B28" s="8">
        <v>0.0085</v>
      </c>
    </row>
    <row r="29" ht="15.75" customHeight="1"/>
    <row r="30" ht="15.75" customHeight="1"/>
    <row r="31" ht="15.75" customHeight="1"/>
    <row r="32" ht="15.75" customHeight="1">
      <c r="F32" s="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3" width="8.71"/>
    <col customWidth="1" min="4" max="4" width="17.43"/>
    <col customWidth="1" min="5" max="5" width="14.14"/>
    <col customWidth="1" min="6" max="6" width="17.0"/>
    <col customWidth="1" min="7" max="7" width="22.29"/>
    <col customWidth="1" min="8" max="8" width="16.86"/>
    <col customWidth="1" min="9" max="9" width="12.14"/>
    <col customWidth="1" min="10" max="10" width="14.57"/>
    <col customWidth="1" min="11" max="11" width="12.29"/>
    <col customWidth="1" min="12" max="12" width="15.29"/>
    <col customWidth="1" min="13" max="13" width="12.86"/>
    <col customWidth="1" min="14" max="26" width="8.71"/>
  </cols>
  <sheetData>
    <row r="1">
      <c r="A1" s="21" t="s">
        <v>31</v>
      </c>
      <c r="B1" s="21" t="s">
        <v>2</v>
      </c>
      <c r="C1" s="21" t="s">
        <v>32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11"/>
      <c r="J1" s="11"/>
    </row>
    <row r="2">
      <c r="A2" s="1">
        <v>0.0</v>
      </c>
      <c r="B2" s="3">
        <v>0.0</v>
      </c>
      <c r="C2" s="3">
        <v>0.0</v>
      </c>
      <c r="D2" s="4">
        <v>0.0</v>
      </c>
      <c r="E2" s="4">
        <v>0.0</v>
      </c>
      <c r="F2" s="4">
        <v>0.0</v>
      </c>
      <c r="G2" s="6">
        <f t="shared" ref="G2:G10" si="1">($E$12*A2)/($E$13+A2)</f>
        <v>0</v>
      </c>
      <c r="H2" s="6">
        <f t="shared" ref="H2:H10" si="2">(G2-F2)^2</f>
        <v>0</v>
      </c>
    </row>
    <row r="3">
      <c r="A3" s="22">
        <v>1.0</v>
      </c>
      <c r="B3" s="7">
        <v>0.052</v>
      </c>
      <c r="C3" s="7">
        <v>0.134</v>
      </c>
      <c r="D3" s="6">
        <f t="shared" ref="D3:D10" si="3">C3-B3</f>
        <v>0.082</v>
      </c>
      <c r="E3" s="12">
        <f t="shared" ref="E3:E10" si="4">D3/$B$28</f>
        <v>9.647058824</v>
      </c>
      <c r="F3" s="12">
        <f t="shared" ref="F3:F10" si="5">E3/$B$13</f>
        <v>0.01071895425</v>
      </c>
      <c r="G3" s="6">
        <f t="shared" si="1"/>
        <v>0.01458203238</v>
      </c>
      <c r="H3" s="6">
        <f t="shared" si="2"/>
        <v>0.00001492337266</v>
      </c>
      <c r="J3" s="13"/>
    </row>
    <row r="4">
      <c r="A4" s="22">
        <v>4.0</v>
      </c>
      <c r="B4" s="7">
        <v>0.091</v>
      </c>
      <c r="C4" s="7">
        <v>0.367</v>
      </c>
      <c r="D4" s="6">
        <f t="shared" si="3"/>
        <v>0.276</v>
      </c>
      <c r="E4" s="12">
        <f t="shared" si="4"/>
        <v>32.47058824</v>
      </c>
      <c r="F4" s="12">
        <f t="shared" si="5"/>
        <v>0.03607843137</v>
      </c>
      <c r="G4" s="6">
        <f t="shared" si="1"/>
        <v>0.04918629614</v>
      </c>
      <c r="H4" s="6">
        <f t="shared" si="2"/>
        <v>0.0001718161188</v>
      </c>
      <c r="J4" s="13"/>
    </row>
    <row r="5">
      <c r="A5" s="22">
        <v>8.0</v>
      </c>
      <c r="B5" s="7">
        <v>0.152</v>
      </c>
      <c r="C5" s="7">
        <v>0.712</v>
      </c>
      <c r="D5" s="6">
        <f t="shared" si="3"/>
        <v>0.56</v>
      </c>
      <c r="E5" s="12">
        <f t="shared" si="4"/>
        <v>65.88235294</v>
      </c>
      <c r="F5" s="12">
        <f t="shared" si="5"/>
        <v>0.07320261438</v>
      </c>
      <c r="G5" s="6">
        <f t="shared" si="1"/>
        <v>0.08136860216</v>
      </c>
      <c r="H5" s="6">
        <f t="shared" si="2"/>
        <v>0.00006668335641</v>
      </c>
      <c r="J5" s="13"/>
    </row>
    <row r="6">
      <c r="A6" s="22">
        <v>10.0</v>
      </c>
      <c r="B6" s="7">
        <v>0.185</v>
      </c>
      <c r="C6" s="7">
        <v>1.051</v>
      </c>
      <c r="D6" s="6">
        <f t="shared" si="3"/>
        <v>0.866</v>
      </c>
      <c r="E6" s="12">
        <f t="shared" si="4"/>
        <v>101.8823529</v>
      </c>
      <c r="F6" s="12">
        <f t="shared" si="5"/>
        <v>0.1132026144</v>
      </c>
      <c r="G6" s="6">
        <f t="shared" si="1"/>
        <v>0.09361954656</v>
      </c>
      <c r="H6" s="6">
        <f t="shared" si="2"/>
        <v>0.0003834965452</v>
      </c>
      <c r="J6" s="13"/>
    </row>
    <row r="7">
      <c r="A7" s="22">
        <v>20.0</v>
      </c>
      <c r="B7" s="7">
        <v>0.323</v>
      </c>
      <c r="C7" s="7">
        <v>1.307</v>
      </c>
      <c r="D7" s="6">
        <f t="shared" si="3"/>
        <v>0.984</v>
      </c>
      <c r="E7" s="12">
        <f t="shared" si="4"/>
        <v>115.7647059</v>
      </c>
      <c r="F7" s="12">
        <f t="shared" si="5"/>
        <v>0.128627451</v>
      </c>
      <c r="G7" s="6">
        <f t="shared" si="1"/>
        <v>0.1339569528</v>
      </c>
      <c r="H7" s="6">
        <f t="shared" si="2"/>
        <v>0.00002840358991</v>
      </c>
      <c r="J7" s="13"/>
    </row>
    <row r="8">
      <c r="A8" s="22">
        <v>40.0</v>
      </c>
      <c r="B8" s="7">
        <v>0.569</v>
      </c>
      <c r="C8" s="7">
        <v>2.011</v>
      </c>
      <c r="D8" s="6">
        <f t="shared" si="3"/>
        <v>1.442</v>
      </c>
      <c r="E8" s="12">
        <f t="shared" si="4"/>
        <v>169.6470588</v>
      </c>
      <c r="F8" s="12">
        <f t="shared" si="5"/>
        <v>0.188496732</v>
      </c>
      <c r="G8" s="6">
        <f t="shared" si="1"/>
        <v>0.1707398935</v>
      </c>
      <c r="H8" s="6">
        <f t="shared" si="2"/>
        <v>0.0003153053155</v>
      </c>
      <c r="J8" s="13"/>
    </row>
    <row r="9">
      <c r="A9" s="22">
        <v>60.0</v>
      </c>
      <c r="B9" s="7">
        <v>0.693</v>
      </c>
      <c r="C9" s="7">
        <v>1.95</v>
      </c>
      <c r="D9" s="6">
        <f t="shared" si="3"/>
        <v>1.257</v>
      </c>
      <c r="E9" s="12">
        <f t="shared" si="4"/>
        <v>147.8823529</v>
      </c>
      <c r="F9" s="12">
        <f t="shared" si="5"/>
        <v>0.1643137255</v>
      </c>
      <c r="G9" s="6">
        <f t="shared" si="1"/>
        <v>0.1879420934</v>
      </c>
      <c r="H9" s="6">
        <f t="shared" si="2"/>
        <v>0.0005582997717</v>
      </c>
      <c r="J9" s="13"/>
    </row>
    <row r="10">
      <c r="A10" s="22">
        <v>80.0</v>
      </c>
      <c r="B10" s="7">
        <v>0.939</v>
      </c>
      <c r="C10" s="7">
        <v>2.517</v>
      </c>
      <c r="D10" s="6">
        <f t="shared" si="3"/>
        <v>1.578</v>
      </c>
      <c r="E10" s="12">
        <f t="shared" si="4"/>
        <v>185.6470588</v>
      </c>
      <c r="F10" s="12">
        <f t="shared" si="5"/>
        <v>0.2062745098</v>
      </c>
      <c r="G10" s="6">
        <f t="shared" si="1"/>
        <v>0.1979120007</v>
      </c>
      <c r="H10" s="6">
        <f t="shared" si="2"/>
        <v>0.0000699315584</v>
      </c>
      <c r="J10" s="13"/>
    </row>
    <row r="12">
      <c r="A12" s="7" t="s">
        <v>10</v>
      </c>
      <c r="B12" s="8">
        <v>2.0</v>
      </c>
      <c r="D12" s="14" t="s">
        <v>23</v>
      </c>
      <c r="E12" s="15">
        <v>0.235369471132812</v>
      </c>
      <c r="H12" s="14" t="s">
        <v>24</v>
      </c>
    </row>
    <row r="13">
      <c r="A13" s="7" t="s">
        <v>11</v>
      </c>
      <c r="B13" s="8">
        <v>900.0</v>
      </c>
      <c r="D13" s="14" t="s">
        <v>33</v>
      </c>
      <c r="E13" s="15">
        <v>15.1410607915081</v>
      </c>
      <c r="H13" s="7">
        <f>SUM(H2:H10)</f>
        <v>0.001608859629</v>
      </c>
    </row>
    <row r="14">
      <c r="D14" s="14" t="s">
        <v>26</v>
      </c>
      <c r="E14" s="16">
        <f>E12/2</f>
        <v>0.1176847118</v>
      </c>
    </row>
    <row r="16">
      <c r="A16" s="7" t="s">
        <v>12</v>
      </c>
      <c r="B16" s="7" t="s">
        <v>34</v>
      </c>
      <c r="C16" s="7" t="s">
        <v>14</v>
      </c>
      <c r="D16" s="7" t="s">
        <v>15</v>
      </c>
      <c r="I16" s="17"/>
    </row>
    <row r="17">
      <c r="B17" s="7">
        <v>1.0</v>
      </c>
      <c r="C17" s="7">
        <v>0.054</v>
      </c>
      <c r="D17" s="7">
        <f t="shared" ref="D17:D26" si="6">C17-$C$17</f>
        <v>0</v>
      </c>
    </row>
    <row r="18">
      <c r="B18" s="7">
        <v>5.0</v>
      </c>
      <c r="C18" s="7">
        <v>0.086</v>
      </c>
      <c r="D18" s="7">
        <f t="shared" si="6"/>
        <v>0.032</v>
      </c>
    </row>
    <row r="19">
      <c r="B19" s="7">
        <v>10.0</v>
      </c>
      <c r="C19" s="7">
        <v>0.127</v>
      </c>
      <c r="D19" s="7">
        <f t="shared" si="6"/>
        <v>0.073</v>
      </c>
    </row>
    <row r="20">
      <c r="B20" s="7">
        <v>20.0</v>
      </c>
      <c r="C20" s="7">
        <v>0.203</v>
      </c>
      <c r="D20" s="7">
        <f t="shared" si="6"/>
        <v>0.149</v>
      </c>
    </row>
    <row r="21" ht="15.75" customHeight="1">
      <c r="B21" s="7">
        <v>40.0</v>
      </c>
      <c r="C21" s="7">
        <v>0.379</v>
      </c>
      <c r="D21" s="7">
        <f t="shared" si="6"/>
        <v>0.325</v>
      </c>
    </row>
    <row r="22" ht="15.75" customHeight="1">
      <c r="B22" s="7">
        <v>60.0</v>
      </c>
      <c r="C22" s="7">
        <v>0.483</v>
      </c>
      <c r="D22" s="7">
        <f t="shared" si="6"/>
        <v>0.429</v>
      </c>
      <c r="I22" s="18" t="s">
        <v>28</v>
      </c>
      <c r="J22" s="19">
        <f>RSQ(F2:F10,G2:G10)</f>
        <v>0.9662890196</v>
      </c>
    </row>
    <row r="23" ht="15.75" customHeight="1">
      <c r="B23" s="7">
        <v>80.0</v>
      </c>
      <c r="C23" s="7">
        <v>0.736</v>
      </c>
      <c r="D23" s="7">
        <f t="shared" si="6"/>
        <v>0.682</v>
      </c>
      <c r="I23" s="14" t="s">
        <v>29</v>
      </c>
      <c r="J23" s="7">
        <f t="shared" ref="J23:J24" si="7">E13</f>
        <v>15141.04655</v>
      </c>
    </row>
    <row r="24" ht="15.75" customHeight="1">
      <c r="B24" s="7">
        <v>100.0</v>
      </c>
      <c r="C24" s="7">
        <v>1.047</v>
      </c>
      <c r="D24" s="7">
        <f t="shared" si="6"/>
        <v>0.993</v>
      </c>
      <c r="I24" s="14" t="s">
        <v>30</v>
      </c>
      <c r="J24" s="7">
        <f t="shared" si="7"/>
        <v>0.1176847118</v>
      </c>
    </row>
    <row r="25" ht="15.75" customHeight="1">
      <c r="B25" s="7">
        <v>150.0</v>
      </c>
      <c r="C25" s="7">
        <v>1.281</v>
      </c>
      <c r="D25" s="7">
        <f t="shared" si="6"/>
        <v>1.227</v>
      </c>
    </row>
    <row r="26" ht="15.75" customHeight="1">
      <c r="B26" s="7">
        <v>200.0</v>
      </c>
      <c r="C26" s="7">
        <v>1.744</v>
      </c>
      <c r="D26" s="7">
        <f t="shared" si="6"/>
        <v>1.69</v>
      </c>
    </row>
    <row r="27" ht="15.75" customHeight="1">
      <c r="A27" s="7" t="s">
        <v>16</v>
      </c>
    </row>
    <row r="28" ht="15.75" customHeight="1">
      <c r="A28" s="7" t="s">
        <v>17</v>
      </c>
      <c r="B28" s="8">
        <v>0.0085</v>
      </c>
    </row>
    <row r="29" ht="15.75" customHeight="1"/>
    <row r="30" ht="15.75" customHeight="1"/>
    <row r="31" ht="15.75" customHeight="1"/>
    <row r="32" ht="15.75" customHeight="1">
      <c r="F32" s="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3" width="8.71"/>
    <col customWidth="1" min="4" max="4" width="17.43"/>
    <col customWidth="1" min="5" max="5" width="14.14"/>
    <col customWidth="1" min="6" max="6" width="17.0"/>
    <col customWidth="1" min="7" max="7" width="22.29"/>
    <col customWidth="1" min="8" max="8" width="16.86"/>
    <col customWidth="1" min="9" max="9" width="12.14"/>
    <col customWidth="1" min="10" max="10" width="14.57"/>
    <col customWidth="1" min="11" max="11" width="12.29"/>
    <col customWidth="1" min="12" max="12" width="15.29"/>
    <col customWidth="1" min="13" max="13" width="12.86"/>
    <col customWidth="1" min="14" max="26" width="8.71"/>
  </cols>
  <sheetData>
    <row r="1">
      <c r="A1" s="21" t="s">
        <v>0</v>
      </c>
      <c r="B1" s="21" t="s">
        <v>3</v>
      </c>
      <c r="C1" s="10" t="s">
        <v>4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11"/>
      <c r="J1" s="11"/>
    </row>
    <row r="2">
      <c r="A2" s="1">
        <v>0.0</v>
      </c>
      <c r="B2" s="3">
        <v>0.0</v>
      </c>
      <c r="C2" s="3">
        <v>0.0</v>
      </c>
      <c r="D2" s="4">
        <v>0.0</v>
      </c>
      <c r="E2" s="4">
        <v>0.0</v>
      </c>
      <c r="F2" s="4">
        <v>0.0</v>
      </c>
      <c r="G2" s="6">
        <f t="shared" ref="G2:G10" si="1">($E$12*A2)/($E$13+A2)</f>
        <v>0</v>
      </c>
      <c r="H2" s="6">
        <f t="shared" ref="H2:H10" si="2">(G2-F2)^2</f>
        <v>0</v>
      </c>
    </row>
    <row r="3">
      <c r="A3" s="22">
        <v>1.0</v>
      </c>
      <c r="B3" s="1">
        <v>0.051</v>
      </c>
      <c r="C3" s="1">
        <v>0.094</v>
      </c>
      <c r="D3" s="6">
        <f t="shared" ref="D3:D10" si="3">C3-B3</f>
        <v>0.043</v>
      </c>
      <c r="E3" s="12">
        <f t="shared" ref="E3:E10" si="4">D3/$B$28</f>
        <v>5.058823529</v>
      </c>
      <c r="F3" s="12">
        <f t="shared" ref="F3:F10" si="5">E3/$B$13</f>
        <v>0.005620915033</v>
      </c>
      <c r="G3" s="6">
        <f t="shared" si="1"/>
        <v>0.01067701862</v>
      </c>
      <c r="H3" s="6">
        <f t="shared" si="2"/>
        <v>0.00002556418345</v>
      </c>
      <c r="J3" s="13"/>
    </row>
    <row r="4">
      <c r="A4" s="22">
        <v>4.0</v>
      </c>
      <c r="B4" s="1">
        <v>0.093</v>
      </c>
      <c r="C4" s="1">
        <v>0.219</v>
      </c>
      <c r="D4" s="6">
        <f t="shared" si="3"/>
        <v>0.126</v>
      </c>
      <c r="E4" s="12">
        <f t="shared" si="4"/>
        <v>14.82352941</v>
      </c>
      <c r="F4" s="12">
        <f t="shared" si="5"/>
        <v>0.01647058824</v>
      </c>
      <c r="G4" s="6">
        <f t="shared" si="1"/>
        <v>0.03585492475</v>
      </c>
      <c r="H4" s="6">
        <f t="shared" si="2"/>
        <v>0.000375752502</v>
      </c>
      <c r="J4" s="13"/>
    </row>
    <row r="5">
      <c r="A5" s="22">
        <v>8.0</v>
      </c>
      <c r="B5" s="1">
        <v>0.155</v>
      </c>
      <c r="C5" s="1">
        <v>0.536</v>
      </c>
      <c r="D5" s="6">
        <f t="shared" si="3"/>
        <v>0.381</v>
      </c>
      <c r="E5" s="12">
        <f t="shared" si="4"/>
        <v>44.82352941</v>
      </c>
      <c r="F5" s="12">
        <f t="shared" si="5"/>
        <v>0.04980392157</v>
      </c>
      <c r="G5" s="6">
        <f t="shared" si="1"/>
        <v>0.0590713417</v>
      </c>
      <c r="H5" s="6">
        <f t="shared" si="2"/>
        <v>0.00008588507594</v>
      </c>
      <c r="J5" s="13"/>
    </row>
    <row r="6">
      <c r="A6" s="22">
        <v>10.0</v>
      </c>
      <c r="B6" s="1">
        <v>0.187</v>
      </c>
      <c r="C6" s="1">
        <v>0.816</v>
      </c>
      <c r="D6" s="6">
        <f t="shared" si="3"/>
        <v>0.629</v>
      </c>
      <c r="E6" s="12">
        <f t="shared" si="4"/>
        <v>74</v>
      </c>
      <c r="F6" s="12">
        <f t="shared" si="5"/>
        <v>0.08222222222</v>
      </c>
      <c r="G6" s="6">
        <f t="shared" si="1"/>
        <v>0.06785924801</v>
      </c>
      <c r="H6" s="6">
        <f t="shared" si="2"/>
        <v>0.0002062950283</v>
      </c>
      <c r="J6" s="13"/>
    </row>
    <row r="7">
      <c r="A7" s="22">
        <v>20.0</v>
      </c>
      <c r="B7" s="1">
        <v>0.307</v>
      </c>
      <c r="C7" s="1">
        <v>1.148</v>
      </c>
      <c r="D7" s="6">
        <f t="shared" si="3"/>
        <v>0.841</v>
      </c>
      <c r="E7" s="12">
        <f t="shared" si="4"/>
        <v>98.94117647</v>
      </c>
      <c r="F7" s="12">
        <f t="shared" si="5"/>
        <v>0.1099346405</v>
      </c>
      <c r="G7" s="6">
        <f t="shared" si="1"/>
        <v>0.09660165599</v>
      </c>
      <c r="H7" s="6">
        <f t="shared" si="2"/>
        <v>0.0001777684765</v>
      </c>
      <c r="J7" s="13"/>
    </row>
    <row r="8">
      <c r="A8" s="22">
        <v>40.0</v>
      </c>
      <c r="B8" s="1">
        <v>0.588</v>
      </c>
      <c r="C8" s="1">
        <v>1.562</v>
      </c>
      <c r="D8" s="6">
        <f t="shared" si="3"/>
        <v>0.974</v>
      </c>
      <c r="E8" s="12">
        <f t="shared" si="4"/>
        <v>114.5882353</v>
      </c>
      <c r="F8" s="12">
        <f t="shared" si="5"/>
        <v>0.1273202614</v>
      </c>
      <c r="G8" s="6">
        <f t="shared" si="1"/>
        <v>0.1225566545</v>
      </c>
      <c r="H8" s="6">
        <f t="shared" si="2"/>
        <v>0.00002269195078</v>
      </c>
      <c r="J8" s="13"/>
    </row>
    <row r="9">
      <c r="A9" s="22">
        <v>60.0</v>
      </c>
      <c r="B9" s="1">
        <v>0.834</v>
      </c>
      <c r="C9" s="1">
        <v>1.74</v>
      </c>
      <c r="D9" s="6">
        <f t="shared" si="3"/>
        <v>0.906</v>
      </c>
      <c r="E9" s="12">
        <f t="shared" si="4"/>
        <v>106.5882353</v>
      </c>
      <c r="F9" s="12">
        <f t="shared" si="5"/>
        <v>0.1184313725</v>
      </c>
      <c r="G9" s="6">
        <f t="shared" si="1"/>
        <v>0.1346125884</v>
      </c>
      <c r="H9" s="6">
        <f t="shared" si="2"/>
        <v>0.0002618317472</v>
      </c>
      <c r="J9" s="13"/>
    </row>
    <row r="10">
      <c r="A10" s="22">
        <v>80.0</v>
      </c>
      <c r="B10" s="1">
        <v>1.045</v>
      </c>
      <c r="C10" s="1">
        <v>2.162</v>
      </c>
      <c r="D10" s="6">
        <f t="shared" si="3"/>
        <v>1.117</v>
      </c>
      <c r="E10" s="12">
        <f t="shared" si="4"/>
        <v>131.4117647</v>
      </c>
      <c r="F10" s="12">
        <f t="shared" si="5"/>
        <v>0.1460130719</v>
      </c>
      <c r="G10" s="6">
        <f t="shared" si="1"/>
        <v>0.1415760259</v>
      </c>
      <c r="H10" s="6">
        <f t="shared" si="2"/>
        <v>0.00001968737691</v>
      </c>
      <c r="J10" s="13"/>
    </row>
    <row r="12">
      <c r="A12" s="7" t="s">
        <v>10</v>
      </c>
      <c r="B12" s="8">
        <v>2.0</v>
      </c>
      <c r="D12" s="14" t="s">
        <v>23</v>
      </c>
      <c r="E12" s="15">
        <v>0.167582957314528</v>
      </c>
      <c r="H12" s="14" t="s">
        <v>24</v>
      </c>
    </row>
    <row r="13">
      <c r="A13" s="7" t="s">
        <v>11</v>
      </c>
      <c r="B13" s="8">
        <v>900.0</v>
      </c>
      <c r="D13" s="14" t="s">
        <v>33</v>
      </c>
      <c r="E13" s="15">
        <v>14.6956696745872</v>
      </c>
      <c r="H13" s="7">
        <f>SUM(H2:H10)</f>
        <v>0.001175476341</v>
      </c>
    </row>
    <row r="14">
      <c r="D14" s="14" t="s">
        <v>26</v>
      </c>
      <c r="E14" s="16">
        <f>E12/B12</f>
        <v>0.08379147866</v>
      </c>
    </row>
    <row r="16">
      <c r="A16" s="7" t="s">
        <v>12</v>
      </c>
      <c r="B16" s="7" t="s">
        <v>35</v>
      </c>
      <c r="C16" s="7" t="s">
        <v>14</v>
      </c>
      <c r="D16" s="7" t="s">
        <v>15</v>
      </c>
      <c r="I16" s="17"/>
    </row>
    <row r="17">
      <c r="B17" s="7">
        <v>1.0</v>
      </c>
      <c r="C17" s="7">
        <v>0.054</v>
      </c>
      <c r="D17" s="7">
        <f t="shared" ref="D17:D26" si="6">C17-$C$17</f>
        <v>0</v>
      </c>
    </row>
    <row r="18">
      <c r="B18" s="7">
        <v>5.0</v>
      </c>
      <c r="C18" s="7">
        <v>0.086</v>
      </c>
      <c r="D18" s="7">
        <f t="shared" si="6"/>
        <v>0.032</v>
      </c>
    </row>
    <row r="19">
      <c r="B19" s="7">
        <v>10.0</v>
      </c>
      <c r="C19" s="7">
        <v>0.127</v>
      </c>
      <c r="D19" s="7">
        <f t="shared" si="6"/>
        <v>0.073</v>
      </c>
    </row>
    <row r="20">
      <c r="B20" s="7">
        <v>20.0</v>
      </c>
      <c r="C20" s="7">
        <v>0.203</v>
      </c>
      <c r="D20" s="7">
        <f t="shared" si="6"/>
        <v>0.149</v>
      </c>
    </row>
    <row r="21" ht="15.75" customHeight="1">
      <c r="B21" s="7">
        <v>40.0</v>
      </c>
      <c r="C21" s="7">
        <v>0.379</v>
      </c>
      <c r="D21" s="7">
        <f t="shared" si="6"/>
        <v>0.325</v>
      </c>
    </row>
    <row r="22" ht="15.75" customHeight="1">
      <c r="B22" s="7">
        <v>60.0</v>
      </c>
      <c r="C22" s="7">
        <v>0.483</v>
      </c>
      <c r="D22" s="7">
        <f t="shared" si="6"/>
        <v>0.429</v>
      </c>
      <c r="I22" s="18" t="s">
        <v>28</v>
      </c>
      <c r="J22" s="19">
        <f>RSQ(F2:F10,G2:G10)</f>
        <v>0.9561001074</v>
      </c>
    </row>
    <row r="23" ht="15.75" customHeight="1">
      <c r="B23" s="7">
        <v>80.0</v>
      </c>
      <c r="C23" s="7">
        <v>0.736</v>
      </c>
      <c r="D23" s="7">
        <f t="shared" si="6"/>
        <v>0.682</v>
      </c>
      <c r="I23" s="14" t="s">
        <v>29</v>
      </c>
      <c r="J23" s="7">
        <f t="shared" ref="J23:J24" si="7">E13</f>
        <v>14.69566967</v>
      </c>
    </row>
    <row r="24" ht="15.75" customHeight="1">
      <c r="B24" s="7">
        <v>100.0</v>
      </c>
      <c r="C24" s="7">
        <v>1.047</v>
      </c>
      <c r="D24" s="7">
        <f t="shared" si="6"/>
        <v>0.993</v>
      </c>
      <c r="I24" s="14" t="s">
        <v>30</v>
      </c>
      <c r="J24" s="7">
        <f t="shared" si="7"/>
        <v>0.08379147866</v>
      </c>
    </row>
    <row r="25" ht="15.75" customHeight="1">
      <c r="B25" s="7">
        <v>150.0</v>
      </c>
      <c r="C25" s="7">
        <v>1.281</v>
      </c>
      <c r="D25" s="7">
        <f t="shared" si="6"/>
        <v>1.227</v>
      </c>
    </row>
    <row r="26" ht="15.75" customHeight="1">
      <c r="B26" s="7">
        <v>200.0</v>
      </c>
      <c r="C26" s="7">
        <v>1.744</v>
      </c>
      <c r="D26" s="7">
        <f t="shared" si="6"/>
        <v>1.69</v>
      </c>
    </row>
    <row r="27" ht="15.75" customHeight="1">
      <c r="A27" s="7" t="s">
        <v>16</v>
      </c>
    </row>
    <row r="28" ht="15.75" customHeight="1">
      <c r="A28" s="7" t="s">
        <v>17</v>
      </c>
      <c r="B28" s="8">
        <v>0.0085</v>
      </c>
    </row>
    <row r="29" ht="15.75" customHeight="1"/>
    <row r="30" ht="15.75" customHeight="1"/>
    <row r="31" ht="15.75" customHeight="1"/>
    <row r="32" ht="15.75" customHeight="1">
      <c r="F32" s="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10.57"/>
    <col customWidth="1" min="3" max="3" width="12.0"/>
    <col customWidth="1" min="4" max="4" width="17.43"/>
    <col customWidth="1" min="5" max="5" width="14.14"/>
    <col customWidth="1" min="6" max="6" width="17.0"/>
    <col customWidth="1" min="7" max="7" width="22.29"/>
    <col customWidth="1" min="8" max="8" width="16.86"/>
    <col customWidth="1" min="9" max="9" width="12.14"/>
    <col customWidth="1" min="10" max="10" width="14.57"/>
    <col customWidth="1" min="11" max="11" width="19.71"/>
    <col customWidth="1" min="12" max="12" width="15.29"/>
    <col customWidth="1" min="13" max="13" width="12.86"/>
    <col customWidth="1" min="14" max="24" width="8.71"/>
    <col customWidth="1" min="25" max="25" width="20.0"/>
    <col customWidth="1" min="26" max="26" width="8.71"/>
  </cols>
  <sheetData>
    <row r="1">
      <c r="A1" s="10" t="s">
        <v>0</v>
      </c>
      <c r="B1" s="21" t="s">
        <v>36</v>
      </c>
      <c r="C1" s="21" t="s">
        <v>37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11"/>
      <c r="J1" s="11"/>
      <c r="S1" s="10" t="s">
        <v>0</v>
      </c>
      <c r="T1" s="21" t="s">
        <v>36</v>
      </c>
      <c r="U1" s="21" t="s">
        <v>37</v>
      </c>
      <c r="V1" s="2" t="s">
        <v>18</v>
      </c>
      <c r="W1" s="2" t="s">
        <v>19</v>
      </c>
      <c r="X1" s="2" t="s">
        <v>20</v>
      </c>
      <c r="Y1" s="2" t="s">
        <v>21</v>
      </c>
    </row>
    <row r="2">
      <c r="A2" s="1">
        <v>0.0</v>
      </c>
      <c r="B2" s="3">
        <v>0.0</v>
      </c>
      <c r="C2" s="3">
        <v>0.0</v>
      </c>
      <c r="D2" s="4">
        <v>0.0</v>
      </c>
      <c r="E2" s="4">
        <v>0.0</v>
      </c>
      <c r="F2" s="4">
        <v>0.0</v>
      </c>
      <c r="G2" s="6">
        <f t="shared" ref="G2:G10" si="1">($E$12*A2)/($E$13+A2)</f>
        <v>0</v>
      </c>
      <c r="H2" s="6">
        <f t="shared" ref="H2:H10" si="2">(G2-F2)^2</f>
        <v>0</v>
      </c>
      <c r="S2" s="1">
        <v>0.0</v>
      </c>
      <c r="T2" s="3">
        <v>0.0</v>
      </c>
      <c r="U2" s="3">
        <v>0.0</v>
      </c>
      <c r="V2" s="4">
        <v>0.0</v>
      </c>
      <c r="W2" s="4">
        <v>0.0</v>
      </c>
      <c r="X2" s="4">
        <v>0.0</v>
      </c>
      <c r="Y2" s="6">
        <f t="shared" ref="Y2:Y6" si="3">($E$12*S2)/($E$13+S2)</f>
        <v>0</v>
      </c>
    </row>
    <row r="3">
      <c r="A3" s="5">
        <v>1.0</v>
      </c>
      <c r="B3" s="1">
        <v>0.051333333333333335</v>
      </c>
      <c r="C3" s="1">
        <v>0.11333333333333333</v>
      </c>
      <c r="D3" s="6">
        <f t="shared" ref="D3:D10" si="4">C3-B3</f>
        <v>0.062</v>
      </c>
      <c r="E3" s="12">
        <f t="shared" ref="E3:E10" si="5">D3/$B$28</f>
        <v>7.294117647</v>
      </c>
      <c r="F3" s="12">
        <f t="shared" ref="F3:F10" si="6">E3/$B$13</f>
        <v>0.008104575163</v>
      </c>
      <c r="G3" s="6">
        <f t="shared" si="1"/>
        <v>0.01163775859</v>
      </c>
      <c r="H3" s="6">
        <f t="shared" si="2"/>
        <v>0.00001248338509</v>
      </c>
      <c r="J3" s="13"/>
      <c r="S3" s="5">
        <v>1.0</v>
      </c>
      <c r="T3" s="1">
        <v>0.051333333333333335</v>
      </c>
      <c r="U3" s="1">
        <v>0.11333333333333333</v>
      </c>
      <c r="V3" s="6">
        <f t="shared" ref="V3:V6" si="7">U3-T3</f>
        <v>0.062</v>
      </c>
      <c r="W3" s="12">
        <f t="shared" ref="W3:W6" si="8">V3/$B$28</f>
        <v>7.294117647</v>
      </c>
      <c r="X3" s="12">
        <f t="shared" ref="X3:X6" si="9">W3/$B$13</f>
        <v>0.008104575163</v>
      </c>
      <c r="Y3" s="6">
        <f t="shared" si="3"/>
        <v>0.01163775859</v>
      </c>
    </row>
    <row r="4">
      <c r="A4" s="5">
        <v>4.0</v>
      </c>
      <c r="B4" s="1">
        <v>0.09266666666666667</v>
      </c>
      <c r="C4" s="1">
        <v>0.3063333333333333</v>
      </c>
      <c r="D4" s="6">
        <f t="shared" si="4"/>
        <v>0.2136666667</v>
      </c>
      <c r="E4" s="12">
        <f t="shared" si="5"/>
        <v>25.1372549</v>
      </c>
      <c r="F4" s="12">
        <f t="shared" si="6"/>
        <v>0.02793028322</v>
      </c>
      <c r="G4" s="6">
        <f t="shared" si="1"/>
        <v>0.03940002644</v>
      </c>
      <c r="H4" s="6">
        <f t="shared" si="2"/>
        <v>0.0001315550095</v>
      </c>
      <c r="J4" s="13"/>
      <c r="S4" s="5">
        <v>4.0</v>
      </c>
      <c r="T4" s="1">
        <v>0.09266666666666667</v>
      </c>
      <c r="U4" s="1">
        <v>0.3063333333333333</v>
      </c>
      <c r="V4" s="6">
        <f t="shared" si="7"/>
        <v>0.2136666667</v>
      </c>
      <c r="W4" s="12">
        <f t="shared" si="8"/>
        <v>25.1372549</v>
      </c>
      <c r="X4" s="12">
        <f t="shared" si="9"/>
        <v>0.02793028322</v>
      </c>
      <c r="Y4" s="6">
        <f t="shared" si="3"/>
        <v>0.03940002644</v>
      </c>
    </row>
    <row r="5">
      <c r="A5" s="5">
        <v>8.0</v>
      </c>
      <c r="B5" s="1">
        <v>0.14833333333333334</v>
      </c>
      <c r="C5" s="1">
        <v>0.582</v>
      </c>
      <c r="D5" s="6">
        <f t="shared" si="4"/>
        <v>0.4336666667</v>
      </c>
      <c r="E5" s="12">
        <f t="shared" si="5"/>
        <v>51.01960784</v>
      </c>
      <c r="F5" s="12">
        <f t="shared" si="6"/>
        <v>0.05668845316</v>
      </c>
      <c r="G5" s="6">
        <f t="shared" si="1"/>
        <v>0.06540389463</v>
      </c>
      <c r="H5" s="6">
        <f t="shared" si="2"/>
        <v>0.00007595892001</v>
      </c>
      <c r="J5" s="13"/>
      <c r="S5" s="5">
        <v>8.0</v>
      </c>
      <c r="T5" s="1">
        <v>0.14833333333333334</v>
      </c>
      <c r="U5" s="1">
        <v>0.582</v>
      </c>
      <c r="V5" s="6">
        <f t="shared" si="7"/>
        <v>0.4336666667</v>
      </c>
      <c r="W5" s="12">
        <f t="shared" si="8"/>
        <v>51.01960784</v>
      </c>
      <c r="X5" s="12">
        <f t="shared" si="9"/>
        <v>0.05668845316</v>
      </c>
      <c r="Y5" s="6">
        <f t="shared" si="3"/>
        <v>0.06540389463</v>
      </c>
    </row>
    <row r="6">
      <c r="A6" s="5">
        <v>10.0</v>
      </c>
      <c r="B6" s="1">
        <v>0.18600000000000003</v>
      </c>
      <c r="C6" s="1">
        <v>0.8423333333333333</v>
      </c>
      <c r="D6" s="6">
        <f t="shared" si="4"/>
        <v>0.6563333333</v>
      </c>
      <c r="E6" s="12">
        <f t="shared" si="5"/>
        <v>77.21568627</v>
      </c>
      <c r="F6" s="12">
        <f t="shared" si="6"/>
        <v>0.08579520697</v>
      </c>
      <c r="G6" s="6">
        <f t="shared" si="1"/>
        <v>0.07535004325</v>
      </c>
      <c r="H6" s="6">
        <f t="shared" si="2"/>
        <v>0.0001091014453</v>
      </c>
      <c r="J6" s="13"/>
      <c r="S6" s="5">
        <v>10.0</v>
      </c>
      <c r="T6" s="1">
        <v>0.18600000000000003</v>
      </c>
      <c r="U6" s="1">
        <v>0.8423333333333333</v>
      </c>
      <c r="V6" s="6">
        <f t="shared" si="7"/>
        <v>0.6563333333</v>
      </c>
      <c r="W6" s="12">
        <f t="shared" si="8"/>
        <v>77.21568627</v>
      </c>
      <c r="X6" s="12">
        <f t="shared" si="9"/>
        <v>0.08579520697</v>
      </c>
      <c r="Y6" s="6">
        <f t="shared" si="3"/>
        <v>0.07535004325</v>
      </c>
    </row>
    <row r="7">
      <c r="A7" s="5">
        <v>20.0</v>
      </c>
      <c r="B7" s="1">
        <v>0.31233333333333335</v>
      </c>
      <c r="C7" s="1">
        <v>1.1773333333333333</v>
      </c>
      <c r="D7" s="6">
        <f t="shared" si="4"/>
        <v>0.865</v>
      </c>
      <c r="E7" s="12">
        <f t="shared" si="5"/>
        <v>101.7647059</v>
      </c>
      <c r="F7" s="12">
        <f t="shared" si="6"/>
        <v>0.1130718954</v>
      </c>
      <c r="G7" s="6">
        <f t="shared" si="1"/>
        <v>0.1082841862</v>
      </c>
      <c r="H7" s="6">
        <f t="shared" si="2"/>
        <v>0.00002292215918</v>
      </c>
      <c r="J7" s="13"/>
      <c r="S7" s="5"/>
      <c r="T7" s="1"/>
      <c r="U7" s="1"/>
      <c r="V7" s="6"/>
      <c r="W7" s="12"/>
      <c r="X7" s="12"/>
      <c r="Y7" s="6"/>
    </row>
    <row r="8">
      <c r="A8" s="5">
        <v>40.0</v>
      </c>
      <c r="B8" s="1">
        <v>0.5603333333333333</v>
      </c>
      <c r="C8" s="1">
        <v>1.721</v>
      </c>
      <c r="D8" s="6">
        <f t="shared" si="4"/>
        <v>1.160666667</v>
      </c>
      <c r="E8" s="12">
        <f t="shared" si="5"/>
        <v>136.5490196</v>
      </c>
      <c r="F8" s="12">
        <f t="shared" si="6"/>
        <v>0.1517211329</v>
      </c>
      <c r="G8" s="6">
        <f t="shared" si="1"/>
        <v>0.1385666836</v>
      </c>
      <c r="H8" s="6">
        <f t="shared" si="2"/>
        <v>0.0001730395358</v>
      </c>
      <c r="J8" s="13"/>
    </row>
    <row r="9">
      <c r="A9" s="5">
        <v>60.0</v>
      </c>
      <c r="B9" s="1">
        <v>0.7826666666666666</v>
      </c>
      <c r="C9" s="1">
        <v>1.8293333333333335</v>
      </c>
      <c r="D9" s="6">
        <f t="shared" si="4"/>
        <v>1.046666667</v>
      </c>
      <c r="E9" s="12">
        <f t="shared" si="5"/>
        <v>123.1372549</v>
      </c>
      <c r="F9" s="12">
        <f t="shared" si="6"/>
        <v>0.1368191721</v>
      </c>
      <c r="G9" s="6">
        <f t="shared" si="1"/>
        <v>0.1528116657</v>
      </c>
      <c r="H9" s="6">
        <f t="shared" si="2"/>
        <v>0.0002557598498</v>
      </c>
      <c r="J9" s="13"/>
    </row>
    <row r="10">
      <c r="A10" s="5">
        <v>80.0</v>
      </c>
      <c r="B10" s="1">
        <v>1.0076666666666665</v>
      </c>
      <c r="C10" s="1">
        <v>2.258</v>
      </c>
      <c r="D10" s="6">
        <f t="shared" si="4"/>
        <v>1.250333333</v>
      </c>
      <c r="E10" s="12">
        <f t="shared" si="5"/>
        <v>147.0980392</v>
      </c>
      <c r="F10" s="12">
        <f t="shared" si="6"/>
        <v>0.1634422658</v>
      </c>
      <c r="G10" s="6">
        <f t="shared" si="1"/>
        <v>0.1610919837</v>
      </c>
      <c r="H10" s="6">
        <f t="shared" si="2"/>
        <v>0.000005523826036</v>
      </c>
      <c r="J10" s="13"/>
    </row>
    <row r="12">
      <c r="A12" s="7" t="s">
        <v>10</v>
      </c>
      <c r="B12" s="8">
        <v>2.0</v>
      </c>
      <c r="D12" s="14" t="s">
        <v>23</v>
      </c>
      <c r="E12" s="15">
        <v>0.192362252586824</v>
      </c>
      <c r="H12" s="14" t="s">
        <v>24</v>
      </c>
    </row>
    <row r="13">
      <c r="A13" s="7" t="s">
        <v>11</v>
      </c>
      <c r="B13" s="8">
        <v>900.0</v>
      </c>
      <c r="D13" s="14" t="s">
        <v>25</v>
      </c>
      <c r="E13" s="15">
        <v>15.529149593274</v>
      </c>
      <c r="H13" s="7">
        <f>SUM(H2:H10)</f>
        <v>0.0007863441306</v>
      </c>
    </row>
    <row r="14">
      <c r="D14" s="14" t="s">
        <v>26</v>
      </c>
      <c r="E14" s="16">
        <f>E12/2</f>
        <v>0.09618112629</v>
      </c>
    </row>
    <row r="16">
      <c r="A16" s="7" t="s">
        <v>12</v>
      </c>
      <c r="B16" s="7" t="s">
        <v>38</v>
      </c>
      <c r="C16" s="7" t="s">
        <v>14</v>
      </c>
      <c r="D16" s="7" t="s">
        <v>15</v>
      </c>
      <c r="I16" s="17"/>
    </row>
    <row r="17">
      <c r="B17" s="7">
        <v>1.0</v>
      </c>
      <c r="C17" s="7">
        <v>0.054</v>
      </c>
      <c r="D17" s="7">
        <f t="shared" ref="D17:D26" si="10">C17-$C$17</f>
        <v>0</v>
      </c>
    </row>
    <row r="18">
      <c r="B18" s="7">
        <v>5.0</v>
      </c>
      <c r="C18" s="7">
        <v>0.086</v>
      </c>
      <c r="D18" s="7">
        <f t="shared" si="10"/>
        <v>0.032</v>
      </c>
    </row>
    <row r="19">
      <c r="B19" s="7">
        <v>10.0</v>
      </c>
      <c r="C19" s="7">
        <v>0.127</v>
      </c>
      <c r="D19" s="7">
        <f t="shared" si="10"/>
        <v>0.073</v>
      </c>
    </row>
    <row r="20">
      <c r="B20" s="7">
        <v>20.0</v>
      </c>
      <c r="C20" s="7">
        <v>0.203</v>
      </c>
      <c r="D20" s="7">
        <f t="shared" si="10"/>
        <v>0.149</v>
      </c>
    </row>
    <row r="21" ht="15.75" customHeight="1">
      <c r="B21" s="7">
        <v>40.0</v>
      </c>
      <c r="C21" s="7">
        <v>0.379</v>
      </c>
      <c r="D21" s="7">
        <f t="shared" si="10"/>
        <v>0.325</v>
      </c>
    </row>
    <row r="22" ht="15.75" customHeight="1">
      <c r="B22" s="7">
        <v>60.0</v>
      </c>
      <c r="C22" s="7">
        <v>0.483</v>
      </c>
      <c r="D22" s="7">
        <f t="shared" si="10"/>
        <v>0.429</v>
      </c>
      <c r="I22" s="18" t="s">
        <v>28</v>
      </c>
      <c r="J22" s="19">
        <f>RSQ(F2:F10,G2:G10)</f>
        <v>0.9757255232</v>
      </c>
    </row>
    <row r="23" ht="15.75" customHeight="1">
      <c r="B23" s="7">
        <v>80.0</v>
      </c>
      <c r="C23" s="7">
        <v>0.736</v>
      </c>
      <c r="D23" s="7">
        <f t="shared" si="10"/>
        <v>0.682</v>
      </c>
    </row>
    <row r="24" ht="15.75" customHeight="1">
      <c r="B24" s="7">
        <v>100.0</v>
      </c>
      <c r="C24" s="7">
        <v>1.047</v>
      </c>
      <c r="D24" s="7">
        <f t="shared" si="10"/>
        <v>0.993</v>
      </c>
    </row>
    <row r="25" ht="15.75" customHeight="1">
      <c r="B25" s="7">
        <v>150.0</v>
      </c>
      <c r="C25" s="7">
        <v>1.281</v>
      </c>
      <c r="D25" s="7">
        <f t="shared" si="10"/>
        <v>1.227</v>
      </c>
    </row>
    <row r="26" ht="15.75" customHeight="1">
      <c r="B26" s="7">
        <v>200.0</v>
      </c>
      <c r="C26" s="7">
        <v>1.744</v>
      </c>
      <c r="D26" s="7">
        <f t="shared" si="10"/>
        <v>1.69</v>
      </c>
    </row>
    <row r="27" ht="15.75" customHeight="1">
      <c r="A27" s="7" t="s">
        <v>16</v>
      </c>
    </row>
    <row r="28" ht="15.75" customHeight="1">
      <c r="A28" s="7" t="s">
        <v>17</v>
      </c>
      <c r="B28" s="8">
        <v>0.0085</v>
      </c>
    </row>
    <row r="29" ht="15.75" customHeight="1"/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</row>
    <row r="31" ht="15.75" customHeight="1"/>
    <row r="32" ht="15.75" customHeight="1">
      <c r="A32" s="11" t="s">
        <v>39</v>
      </c>
    </row>
    <row r="33" ht="15.75" customHeight="1">
      <c r="A33" s="3" t="s">
        <v>40</v>
      </c>
      <c r="B33" s="24"/>
      <c r="D33" s="3" t="s">
        <v>30</v>
      </c>
      <c r="E33" s="24"/>
    </row>
    <row r="34" ht="15.75" customHeight="1">
      <c r="A34" s="3" t="s">
        <v>41</v>
      </c>
      <c r="B34" s="25">
        <v>17.0010879317076</v>
      </c>
      <c r="D34" s="3" t="s">
        <v>41</v>
      </c>
      <c r="E34" s="1">
        <v>0.087198374326604</v>
      </c>
      <c r="F34" s="9"/>
    </row>
    <row r="35" ht="15.75" customHeight="1">
      <c r="A35" s="3" t="s">
        <v>42</v>
      </c>
      <c r="B35" s="25">
        <v>15.1410607915081</v>
      </c>
      <c r="D35" s="3" t="s">
        <v>42</v>
      </c>
      <c r="E35" s="1">
        <v>0.117684735566406</v>
      </c>
    </row>
    <row r="36" ht="15.75" customHeight="1">
      <c r="A36" s="3" t="s">
        <v>43</v>
      </c>
      <c r="B36" s="25">
        <v>14.6956726244236</v>
      </c>
      <c r="D36" s="3" t="s">
        <v>43</v>
      </c>
      <c r="E36" s="1">
        <v>0.083791468937488</v>
      </c>
    </row>
    <row r="37" ht="15.75" customHeight="1">
      <c r="A37" s="3" t="s">
        <v>44</v>
      </c>
      <c r="B37" s="1">
        <f>AVERAGE(B34:B36)</f>
        <v>15.61260712</v>
      </c>
      <c r="D37" s="3" t="s">
        <v>44</v>
      </c>
      <c r="E37" s="1">
        <f>AVERAGE(E34:E36)</f>
        <v>0.09622485961</v>
      </c>
    </row>
    <row r="38" ht="15.75" customHeight="1">
      <c r="A38" s="3" t="s">
        <v>45</v>
      </c>
      <c r="B38" s="1">
        <f>STDEV(B34:B36)</f>
        <v>1.222907146</v>
      </c>
      <c r="D38" s="3" t="s">
        <v>45</v>
      </c>
      <c r="E38" s="1">
        <f>STDEV(E34:E36)</f>
        <v>0.01866270233</v>
      </c>
    </row>
    <row r="39" ht="15.75" customHeight="1"/>
    <row r="40" ht="15.75" customHeight="1"/>
    <row r="41" ht="15.75" customHeight="1"/>
    <row r="42" ht="15.75" customHeight="1"/>
    <row r="43" ht="15.75" customHeight="1">
      <c r="A43" s="10"/>
      <c r="B43" s="14">
        <v>0.0</v>
      </c>
      <c r="C43" s="14">
        <v>1.0</v>
      </c>
      <c r="D43" s="14">
        <v>4.0</v>
      </c>
      <c r="E43" s="14">
        <v>8.0</v>
      </c>
      <c r="F43" s="14">
        <v>10.0</v>
      </c>
      <c r="G43" s="14">
        <v>20.0</v>
      </c>
      <c r="H43" s="14">
        <v>40.0</v>
      </c>
      <c r="I43" s="14">
        <v>60.0</v>
      </c>
      <c r="J43" s="14">
        <v>80.0</v>
      </c>
      <c r="K43" s="26" t="s">
        <v>21</v>
      </c>
    </row>
    <row r="44" ht="15.75" customHeight="1">
      <c r="A44" s="1">
        <v>0.0</v>
      </c>
      <c r="B44" s="14">
        <v>0.0</v>
      </c>
      <c r="K44" s="7">
        <v>0.0</v>
      </c>
    </row>
    <row r="45" ht="15.75" customHeight="1">
      <c r="A45" s="5">
        <v>1.0</v>
      </c>
      <c r="C45" s="14">
        <v>0.0081</v>
      </c>
      <c r="K45" s="7">
        <v>0.011637758585299486</v>
      </c>
    </row>
    <row r="46" ht="15.75" customHeight="1">
      <c r="A46" s="5">
        <v>4.0</v>
      </c>
      <c r="D46" s="14">
        <v>0.02793</v>
      </c>
      <c r="K46" s="7">
        <v>0.039400026441105275</v>
      </c>
    </row>
    <row r="47" ht="15.75" customHeight="1">
      <c r="A47" s="5">
        <v>8.0</v>
      </c>
      <c r="E47" s="14">
        <v>0.05669</v>
      </c>
      <c r="K47" s="7">
        <v>0.06540389462841013</v>
      </c>
    </row>
    <row r="48" ht="15.75" customHeight="1">
      <c r="A48" s="5">
        <v>10.0</v>
      </c>
      <c r="F48" s="14">
        <v>0.0858</v>
      </c>
      <c r="K48" s="7">
        <v>0.07535004324527302</v>
      </c>
    </row>
    <row r="49" ht="15.75" customHeight="1">
      <c r="A49" s="5">
        <v>20.0</v>
      </c>
      <c r="G49" s="14">
        <v>0.11307</v>
      </c>
      <c r="K49" s="7">
        <v>0.10828418624646168</v>
      </c>
    </row>
    <row r="50" ht="15.75" customHeight="1">
      <c r="A50" s="5">
        <v>40.0</v>
      </c>
      <c r="H50" s="14">
        <v>0.15172</v>
      </c>
      <c r="K50" s="7">
        <v>0.13856668362169478</v>
      </c>
    </row>
    <row r="51" ht="15.75" customHeight="1">
      <c r="A51" s="5">
        <v>60.0</v>
      </c>
      <c r="I51" s="14">
        <v>0.13682</v>
      </c>
      <c r="K51" s="7">
        <v>0.15281166565970777</v>
      </c>
    </row>
    <row r="52" ht="15.75" customHeight="1">
      <c r="A52" s="5">
        <v>80.0</v>
      </c>
      <c r="J52" s="14">
        <v>0.16344</v>
      </c>
      <c r="K52" s="7">
        <v>0.16109198367687996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7" t="s">
        <v>46</v>
      </c>
      <c r="D1" s="27" t="s">
        <v>47</v>
      </c>
      <c r="J1" s="26">
        <v>1.0</v>
      </c>
    </row>
    <row r="2">
      <c r="A2" s="7">
        <f>Min('Trial 1 Calcs'!H13)</f>
        <v>0.0005192922913</v>
      </c>
      <c r="B2" s="7">
        <f>Min('Trial 3 Calcs'!H13)</f>
        <v>0.001175476341</v>
      </c>
      <c r="C2" s="7">
        <f>Min('Trial 2 Calcs'!H13)</f>
        <v>0.001608859629</v>
      </c>
      <c r="D2" s="7">
        <f>Min('Average Calcs'!H13)</f>
        <v>0.0007863441306</v>
      </c>
    </row>
    <row r="3">
      <c r="A3" s="7" t="str">
        <f>'Trial 1 Calcs'!E12:E13</f>
        <v>#VALUE!</v>
      </c>
      <c r="B3" s="7" t="str">
        <f>'Trial 3 Calcs'!E12:E13</f>
        <v>#VALUE!</v>
      </c>
      <c r="C3" s="7" t="str">
        <f>'Trial 2 Calcs'!E12:E13</f>
        <v>#VALUE!</v>
      </c>
      <c r="D3" s="7" t="str">
        <f>'Average Calcs'!E12, E13</f>
        <v>#ERROR!</v>
      </c>
    </row>
    <row r="4">
      <c r="A4" s="27" t="s">
        <v>48</v>
      </c>
      <c r="B4" s="27" t="s">
        <v>48</v>
      </c>
      <c r="C4" s="27" t="s">
        <v>48</v>
      </c>
      <c r="D4" s="27" t="s">
        <v>48</v>
      </c>
    </row>
    <row r="6">
      <c r="A6" s="27" t="s">
        <v>49</v>
      </c>
      <c r="B6" s="27" t="s">
        <v>49</v>
      </c>
      <c r="C6" s="27" t="s">
        <v>49</v>
      </c>
      <c r="D6" s="27" t="s">
        <v>49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