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<sst xmlns="http://schemas.openxmlformats.org/spreadsheetml/2006/main" count="64" uniqueCount="50">
  <si>
    <t>Assay Z-factor Calculation:</t>
  </si>
  <si>
    <t>Screen Data</t>
  </si>
  <si>
    <t>Inhibitor ID</t>
  </si>
  <si>
    <t>Blanks</t>
  </si>
  <si>
    <t>Abs 1</t>
  </si>
  <si>
    <t>Abs 2</t>
  </si>
  <si>
    <t>Abs 3</t>
  </si>
  <si>
    <t>Scaled Abs 1</t>
  </si>
  <si>
    <t>Scaled Abs 2</t>
  </si>
  <si>
    <t>Scaled Abs 3</t>
  </si>
  <si>
    <t>% Inhibition 1</t>
  </si>
  <si>
    <t>% Inhibition 2</t>
  </si>
  <si>
    <t>% Inhibition 3</t>
  </si>
  <si>
    <t>Average % Inhibition</t>
  </si>
  <si>
    <t>St. Dev. of Values</t>
  </si>
  <si>
    <t>Abs</t>
  </si>
  <si>
    <t xml:space="preserve">Z factor </t>
  </si>
  <si>
    <t>None</t>
  </si>
  <si>
    <t>No enzyme 1</t>
  </si>
  <si>
    <t>A9</t>
  </si>
  <si>
    <t>No enzyme 2</t>
  </si>
  <si>
    <t>D3</t>
  </si>
  <si>
    <t>No enzyme 3</t>
  </si>
  <si>
    <t>D7</t>
  </si>
  <si>
    <t>Average</t>
  </si>
  <si>
    <t>E1</t>
  </si>
  <si>
    <t>Std Dev</t>
  </si>
  <si>
    <t>without blank</t>
  </si>
  <si>
    <t>G5</t>
  </si>
  <si>
    <t>No inhibitor 1</t>
  </si>
  <si>
    <t>G6</t>
  </si>
  <si>
    <t>No inhibitor 2</t>
  </si>
  <si>
    <t>G7</t>
  </si>
  <si>
    <t>No inhibitor 3</t>
  </si>
  <si>
    <t>H7</t>
  </si>
  <si>
    <t xml:space="preserve">Average </t>
  </si>
  <si>
    <t>I1</t>
  </si>
  <si>
    <t>I2</t>
  </si>
  <si>
    <t>I9</t>
  </si>
  <si>
    <t>Assay Info:</t>
  </si>
  <si>
    <t>[pNPP] (mM)</t>
  </si>
  <si>
    <t>Positive Control</t>
  </si>
  <si>
    <t>Enzyme + Substrate + No inhibitor</t>
  </si>
  <si>
    <r>
      <rPr>
        <rFont val="Calibri"/>
        <color theme="1"/>
        <sz val="11.0"/>
      </rPr>
      <t>[Enzyme] (</t>
    </r>
    <r>
      <rPr>
        <rFont val="Calibri"/>
        <color theme="1"/>
        <sz val="11.0"/>
      </rPr>
      <t>µ</t>
    </r>
    <r>
      <rPr>
        <rFont val="Calibri"/>
        <color theme="1"/>
        <sz val="11.0"/>
      </rPr>
      <t>M)</t>
    </r>
  </si>
  <si>
    <t>Negative Control</t>
  </si>
  <si>
    <t>No enzyme + Substrate</t>
  </si>
  <si>
    <t>Reaction time (min)</t>
  </si>
  <si>
    <t>[Inhibitors] (µM)</t>
  </si>
  <si>
    <t>50 (except H7 and I9 which were 1000)</t>
  </si>
  <si>
    <t>Slope of Abs vs [pNP]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</si>
</sst>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</fills>
  <borders count="7">
    <border/>
    <border>
      <left/>
      <right/>
      <top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0" numFmtId="0" xfId="0" applyBorder="1" applyFont="1"/>
    <xf borderId="4" fillId="0" fontId="1" numFmtId="0" xfId="0" applyBorder="1" applyFont="1"/>
    <xf borderId="0" fillId="3" fontId="1" numFmtId="0" xfId="0" applyFill="1" applyFont="1"/>
    <xf borderId="0" fillId="0" fontId="0" numFmtId="164" xfId="0" applyFont="1" applyNumberFormat="1"/>
    <xf borderId="3" fillId="0" fontId="0" numFmtId="164" xfId="0" applyBorder="1" applyFont="1" applyNumberFormat="1"/>
    <xf borderId="0" fillId="4" fontId="0" numFmtId="164" xfId="0" applyFill="1" applyFont="1" applyNumberFormat="1"/>
    <xf borderId="0" fillId="4" fontId="1" numFmtId="0" xfId="0" applyFont="1"/>
    <xf borderId="3" fillId="4" fontId="1" numFmtId="0" xfId="0" applyBorder="1" applyFont="1"/>
    <xf borderId="5" fillId="3" fontId="0" numFmtId="0" xfId="0" applyBorder="1" applyFont="1"/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1" numFmtId="164" xfId="0" applyFont="1" applyNumberFormat="1"/>
    <xf borderId="6" fillId="5" fontId="0" numFmtId="0" xfId="0" applyBorder="1" applyFill="1" applyFont="1"/>
    <xf borderId="0" fillId="0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27</xdr:row>
      <xdr:rowOff>123825</xdr:rowOff>
    </xdr:from>
    <xdr:ext cx="5191125" cy="3209925"/>
    <xdr:pic>
      <xdr:nvPicPr>
        <xdr:cNvPr id="90800285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8.71"/>
    <col customWidth="1" min="3" max="3" width="14.14"/>
    <col customWidth="1" min="4" max="4" width="11.29"/>
    <col customWidth="1" min="5" max="5" width="13.0"/>
    <col customWidth="1" min="6" max="6" width="21.71"/>
    <col customWidth="1" min="7" max="7" width="13.0"/>
    <col customWidth="1" min="8" max="10" width="16.86"/>
    <col customWidth="1" min="11" max="11" width="18.14"/>
    <col customWidth="1" min="12" max="12" width="20.43"/>
    <col customWidth="1" min="13" max="13" width="14.0"/>
    <col customWidth="1" min="14" max="14" width="16.14"/>
    <col customWidth="1" min="15" max="15" width="20.0"/>
    <col customWidth="1" min="16" max="16" width="17.86"/>
    <col customWidth="1" min="17" max="17" width="19.43"/>
    <col customWidth="1" min="18" max="18" width="19.86"/>
    <col customWidth="1" min="19" max="19" width="16.29"/>
    <col customWidth="1" min="20" max="23" width="13.29"/>
    <col customWidth="1" min="24" max="26" width="8.71"/>
  </cols>
  <sheetData>
    <row r="1">
      <c r="A1" s="1" t="s">
        <v>0</v>
      </c>
      <c r="B1" s="1"/>
      <c r="F1" s="2" t="s">
        <v>1</v>
      </c>
      <c r="G1" s="3" t="s">
        <v>2</v>
      </c>
      <c r="H1" s="2" t="s">
        <v>3</v>
      </c>
      <c r="I1" s="2" t="s">
        <v>4</v>
      </c>
      <c r="J1" s="2" t="s">
        <v>5</v>
      </c>
      <c r="K1" s="4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11</v>
      </c>
      <c r="Q1" s="6" t="s">
        <v>12</v>
      </c>
      <c r="R1" s="5" t="s">
        <v>13</v>
      </c>
      <c r="S1" s="5" t="s">
        <v>14</v>
      </c>
    </row>
    <row r="2">
      <c r="A2" s="7"/>
      <c r="B2" s="8" t="s">
        <v>15</v>
      </c>
      <c r="D2" s="9" t="s">
        <v>16</v>
      </c>
      <c r="G2" s="3" t="s">
        <v>17</v>
      </c>
      <c r="H2" s="10">
        <f>AVERAGE(B3:B5)</f>
        <v>0.2696666667</v>
      </c>
      <c r="I2" s="2">
        <f>B8</f>
        <v>1.354</v>
      </c>
      <c r="J2" s="2">
        <f>B9</f>
        <v>1.226</v>
      </c>
      <c r="K2" s="4">
        <f>B10</f>
        <v>1.213</v>
      </c>
      <c r="L2" s="10">
        <f t="shared" ref="L2:L13" si="1">I2-H2</f>
        <v>1.084333333</v>
      </c>
      <c r="M2" s="10">
        <f t="shared" ref="M2:M13" si="2">J2-H2</f>
        <v>0.9563333333</v>
      </c>
      <c r="N2" s="11">
        <f t="shared" ref="N2:N13" si="3">K2-H2</f>
        <v>0.9433333333</v>
      </c>
      <c r="O2" s="12"/>
      <c r="P2" s="13"/>
      <c r="Q2" s="14"/>
      <c r="R2" s="13"/>
      <c r="S2" s="13"/>
    </row>
    <row r="3">
      <c r="A3" s="8" t="s">
        <v>18</v>
      </c>
      <c r="B3" s="8">
        <v>0.264</v>
      </c>
      <c r="D3" s="15">
        <f>1-(3*(B7+B12)/(B11-B6))</f>
        <v>0.7500929806</v>
      </c>
      <c r="G3" s="3" t="s">
        <v>19</v>
      </c>
      <c r="H3" s="2">
        <v>0.268</v>
      </c>
      <c r="I3" s="2">
        <v>0.42</v>
      </c>
      <c r="J3" s="2">
        <v>0.6</v>
      </c>
      <c r="K3" s="4">
        <v>0.567</v>
      </c>
      <c r="L3" s="10">
        <f t="shared" si="1"/>
        <v>0.152</v>
      </c>
      <c r="M3" s="10">
        <f t="shared" si="2"/>
        <v>0.332</v>
      </c>
      <c r="N3" s="11">
        <f t="shared" si="3"/>
        <v>0.299</v>
      </c>
      <c r="O3" s="2">
        <f t="shared" ref="O3:O13" si="4">100*($L$2-L3)/$L$2 </f>
        <v>85.9821703</v>
      </c>
      <c r="P3" s="2">
        <f t="shared" ref="P3:P13" si="5">($M$2-M3)/$M$2 * 100</f>
        <v>65.2840711</v>
      </c>
      <c r="Q3" s="4">
        <f t="shared" ref="Q3:Q13" si="6">($N$2-N3)/$N$2 * 100</f>
        <v>68.30388693</v>
      </c>
      <c r="R3" s="2">
        <f t="shared" ref="R3:R13" si="7">AVERAGE(O3:Q3)</f>
        <v>73.19004278</v>
      </c>
      <c r="S3" s="2">
        <f t="shared" ref="S3:S13" si="8">stdev(O3:Q3)</f>
        <v>11.18072971</v>
      </c>
      <c r="X3" s="16"/>
    </row>
    <row r="4">
      <c r="A4" s="8" t="s">
        <v>20</v>
      </c>
      <c r="B4" s="8">
        <v>0.272</v>
      </c>
      <c r="G4" s="3" t="s">
        <v>21</v>
      </c>
      <c r="H4" s="2">
        <v>0.268</v>
      </c>
      <c r="I4" s="2">
        <v>0.645</v>
      </c>
      <c r="J4" s="2">
        <v>0.704</v>
      </c>
      <c r="K4" s="4">
        <v>0.659</v>
      </c>
      <c r="L4" s="10">
        <f t="shared" si="1"/>
        <v>0.377</v>
      </c>
      <c r="M4" s="10">
        <f t="shared" si="2"/>
        <v>0.436</v>
      </c>
      <c r="N4" s="11">
        <f t="shared" si="3"/>
        <v>0.391</v>
      </c>
      <c r="O4" s="2">
        <f t="shared" si="4"/>
        <v>65.23209345</v>
      </c>
      <c r="P4" s="2">
        <f t="shared" si="5"/>
        <v>54.40920181</v>
      </c>
      <c r="Q4" s="4">
        <f t="shared" si="6"/>
        <v>58.55123675</v>
      </c>
      <c r="R4" s="2">
        <f t="shared" si="7"/>
        <v>59.39751067</v>
      </c>
      <c r="S4" s="2">
        <f t="shared" si="8"/>
        <v>5.460849799</v>
      </c>
      <c r="X4" s="16"/>
    </row>
    <row r="5">
      <c r="A5" s="8" t="s">
        <v>22</v>
      </c>
      <c r="B5" s="8">
        <v>0.273</v>
      </c>
      <c r="G5" s="3" t="s">
        <v>23</v>
      </c>
      <c r="H5" s="2">
        <v>0.268</v>
      </c>
      <c r="I5" s="2">
        <v>1.226</v>
      </c>
      <c r="J5" s="2">
        <v>1.19</v>
      </c>
      <c r="K5" s="4">
        <v>1.087</v>
      </c>
      <c r="L5" s="10">
        <f t="shared" si="1"/>
        <v>0.958</v>
      </c>
      <c r="M5" s="10">
        <f t="shared" si="2"/>
        <v>0.922</v>
      </c>
      <c r="N5" s="11">
        <f t="shared" si="3"/>
        <v>0.819</v>
      </c>
      <c r="O5" s="2">
        <f t="shared" si="4"/>
        <v>11.65078389</v>
      </c>
      <c r="P5" s="2">
        <f t="shared" si="5"/>
        <v>3.590101081</v>
      </c>
      <c r="Q5" s="4">
        <f t="shared" si="6"/>
        <v>13.18021201</v>
      </c>
      <c r="R5" s="2">
        <f t="shared" si="7"/>
        <v>9.473698995</v>
      </c>
      <c r="S5" s="2">
        <f t="shared" si="8"/>
        <v>5.152410204</v>
      </c>
      <c r="X5" s="16"/>
      <c r="Y5" s="17"/>
      <c r="Z5" s="17"/>
    </row>
    <row r="6">
      <c r="A6" s="8" t="s">
        <v>24</v>
      </c>
      <c r="B6" s="8">
        <f>AVERAGE(B3:B5)</f>
        <v>0.2696666667</v>
      </c>
      <c r="G6" s="3" t="s">
        <v>25</v>
      </c>
      <c r="H6" s="2">
        <v>0.546</v>
      </c>
      <c r="I6" s="2">
        <v>1.333</v>
      </c>
      <c r="J6" s="2">
        <v>1.231</v>
      </c>
      <c r="K6" s="4">
        <v>1.188</v>
      </c>
      <c r="L6" s="10">
        <f t="shared" si="1"/>
        <v>0.787</v>
      </c>
      <c r="M6" s="10">
        <f t="shared" si="2"/>
        <v>0.685</v>
      </c>
      <c r="N6" s="11">
        <f t="shared" si="3"/>
        <v>0.642</v>
      </c>
      <c r="O6" s="2">
        <f t="shared" si="4"/>
        <v>27.4208423</v>
      </c>
      <c r="P6" s="2">
        <f t="shared" si="5"/>
        <v>28.37225514</v>
      </c>
      <c r="Q6" s="4">
        <f t="shared" si="6"/>
        <v>31.9434629</v>
      </c>
      <c r="R6" s="2">
        <f t="shared" si="7"/>
        <v>29.24552011</v>
      </c>
      <c r="S6" s="2">
        <f t="shared" si="8"/>
        <v>2.384421953</v>
      </c>
      <c r="X6" s="16"/>
      <c r="Y6" s="17"/>
      <c r="Z6" s="17"/>
    </row>
    <row r="7">
      <c r="A7" s="8" t="s">
        <v>26</v>
      </c>
      <c r="B7" s="8">
        <f>stdev(B3:B5)</f>
        <v>0.004932882862</v>
      </c>
      <c r="C7" s="5" t="s">
        <v>27</v>
      </c>
      <c r="G7" s="3" t="s">
        <v>28</v>
      </c>
      <c r="H7" s="2">
        <v>0.268</v>
      </c>
      <c r="I7" s="2">
        <v>1.073</v>
      </c>
      <c r="J7" s="2">
        <v>1.278</v>
      </c>
      <c r="K7" s="4">
        <v>0.603</v>
      </c>
      <c r="L7" s="10">
        <f t="shared" si="1"/>
        <v>0.805</v>
      </c>
      <c r="M7" s="10">
        <f t="shared" si="2"/>
        <v>1.01</v>
      </c>
      <c r="N7" s="11">
        <f t="shared" si="3"/>
        <v>0.335</v>
      </c>
      <c r="O7" s="2">
        <f t="shared" si="4"/>
        <v>25.76083615</v>
      </c>
      <c r="P7" s="2">
        <f t="shared" si="5"/>
        <v>-5.611711398</v>
      </c>
      <c r="Q7" s="4">
        <f t="shared" si="6"/>
        <v>64.48763251</v>
      </c>
      <c r="R7" s="2">
        <f t="shared" si="7"/>
        <v>28.21225242</v>
      </c>
      <c r="S7" s="2">
        <f t="shared" si="8"/>
        <v>35.11390872</v>
      </c>
      <c r="X7" s="16"/>
      <c r="Y7" s="17"/>
      <c r="Z7" s="17"/>
    </row>
    <row r="8">
      <c r="A8" s="8" t="s">
        <v>29</v>
      </c>
      <c r="B8" s="8">
        <v>1.354</v>
      </c>
      <c r="C8" s="18">
        <f>B8-H2</f>
        <v>1.084333333</v>
      </c>
      <c r="G8" s="3" t="s">
        <v>30</v>
      </c>
      <c r="H8" s="2">
        <v>0.498</v>
      </c>
      <c r="I8" s="2">
        <v>0.681</v>
      </c>
      <c r="J8" s="2">
        <v>0.8</v>
      </c>
      <c r="K8" s="4">
        <v>0.732</v>
      </c>
      <c r="L8" s="10">
        <f t="shared" si="1"/>
        <v>0.183</v>
      </c>
      <c r="M8" s="10">
        <f t="shared" si="2"/>
        <v>0.302</v>
      </c>
      <c r="N8" s="11">
        <f t="shared" si="3"/>
        <v>0.234</v>
      </c>
      <c r="O8" s="2">
        <f t="shared" si="4"/>
        <v>83.12327083</v>
      </c>
      <c r="P8" s="2">
        <f t="shared" si="5"/>
        <v>68.42105263</v>
      </c>
      <c r="Q8" s="4">
        <f t="shared" si="6"/>
        <v>75.19434629</v>
      </c>
      <c r="R8" s="2">
        <f t="shared" si="7"/>
        <v>75.57955658</v>
      </c>
      <c r="S8" s="2">
        <f t="shared" si="8"/>
        <v>7.358674826</v>
      </c>
      <c r="X8" s="16"/>
      <c r="Y8" s="17"/>
      <c r="Z8" s="17"/>
    </row>
    <row r="9">
      <c r="A9" s="8" t="s">
        <v>31</v>
      </c>
      <c r="B9" s="7">
        <v>1.226</v>
      </c>
      <c r="C9" s="18">
        <f>B9-H2</f>
        <v>0.9563333333</v>
      </c>
      <c r="G9" s="3" t="s">
        <v>32</v>
      </c>
      <c r="H9" s="2">
        <v>0.398</v>
      </c>
      <c r="I9" s="2">
        <v>0.405</v>
      </c>
      <c r="J9" s="2">
        <v>0.518</v>
      </c>
      <c r="K9" s="4">
        <v>0.448</v>
      </c>
      <c r="L9" s="10">
        <f t="shared" si="1"/>
        <v>0.007</v>
      </c>
      <c r="M9" s="10">
        <f t="shared" si="2"/>
        <v>0.12</v>
      </c>
      <c r="N9" s="11">
        <f t="shared" si="3"/>
        <v>0.05</v>
      </c>
      <c r="O9" s="2">
        <f t="shared" si="4"/>
        <v>99.35444205</v>
      </c>
      <c r="P9" s="2">
        <f t="shared" si="5"/>
        <v>87.45207389</v>
      </c>
      <c r="Q9" s="4">
        <f t="shared" si="6"/>
        <v>94.69964664</v>
      </c>
      <c r="R9" s="2">
        <f t="shared" si="7"/>
        <v>93.83538753</v>
      </c>
      <c r="S9" s="2">
        <f t="shared" si="8"/>
        <v>5.99806634</v>
      </c>
      <c r="X9" s="16"/>
      <c r="Y9" s="17"/>
      <c r="Z9" s="17"/>
    </row>
    <row r="10">
      <c r="A10" s="8" t="s">
        <v>33</v>
      </c>
      <c r="B10" s="8">
        <v>1.213</v>
      </c>
      <c r="C10" s="18">
        <f>B10-H2</f>
        <v>0.9433333333</v>
      </c>
      <c r="G10" s="3" t="s">
        <v>34</v>
      </c>
      <c r="H10" s="2">
        <v>0.268</v>
      </c>
      <c r="I10" s="2">
        <v>0.449</v>
      </c>
      <c r="J10" s="2">
        <v>0.516</v>
      </c>
      <c r="K10" s="4">
        <v>0.557</v>
      </c>
      <c r="L10" s="10">
        <f t="shared" si="1"/>
        <v>0.181</v>
      </c>
      <c r="M10" s="10">
        <f t="shared" si="2"/>
        <v>0.248</v>
      </c>
      <c r="N10" s="11">
        <f t="shared" si="3"/>
        <v>0.289</v>
      </c>
      <c r="O10" s="2">
        <f t="shared" si="4"/>
        <v>83.30771595</v>
      </c>
      <c r="P10" s="2">
        <f t="shared" si="5"/>
        <v>74.06761938</v>
      </c>
      <c r="Q10" s="4">
        <f t="shared" si="6"/>
        <v>69.3639576</v>
      </c>
      <c r="R10" s="2">
        <f t="shared" si="7"/>
        <v>75.57976431</v>
      </c>
      <c r="S10" s="2">
        <f t="shared" si="8"/>
        <v>7.093802647</v>
      </c>
      <c r="X10" s="16"/>
      <c r="Y10" s="17"/>
      <c r="Z10" s="17"/>
    </row>
    <row r="11">
      <c r="A11" s="8" t="s">
        <v>35</v>
      </c>
      <c r="B11" s="8">
        <f t="shared" ref="B11:C11" si="9">AVERAGE(B8:B10)</f>
        <v>1.264333333</v>
      </c>
      <c r="C11" s="18">
        <f t="shared" si="9"/>
        <v>0.9946666667</v>
      </c>
      <c r="G11" s="3" t="s">
        <v>36</v>
      </c>
      <c r="H11" s="2">
        <v>0.299</v>
      </c>
      <c r="I11" s="2">
        <v>0.529</v>
      </c>
      <c r="J11" s="2">
        <v>0.606</v>
      </c>
      <c r="K11" s="4">
        <v>0.563</v>
      </c>
      <c r="L11" s="10">
        <f t="shared" si="1"/>
        <v>0.23</v>
      </c>
      <c r="M11" s="10">
        <f t="shared" si="2"/>
        <v>0.307</v>
      </c>
      <c r="N11" s="11">
        <f t="shared" si="3"/>
        <v>0.264</v>
      </c>
      <c r="O11" s="2">
        <f t="shared" si="4"/>
        <v>78.78881033</v>
      </c>
      <c r="P11" s="2">
        <f t="shared" si="5"/>
        <v>67.89822238</v>
      </c>
      <c r="Q11" s="4">
        <f t="shared" si="6"/>
        <v>72.01413428</v>
      </c>
      <c r="R11" s="2">
        <f t="shared" si="7"/>
        <v>72.90038899</v>
      </c>
      <c r="S11" s="2">
        <f t="shared" si="8"/>
        <v>5.499119207</v>
      </c>
      <c r="X11" s="16"/>
      <c r="Y11" s="17"/>
      <c r="Z11" s="17"/>
    </row>
    <row r="12">
      <c r="A12" s="8" t="s">
        <v>26</v>
      </c>
      <c r="B12" s="8">
        <f t="shared" ref="B12:C12" si="10">stdev(B8:B10)</f>
        <v>0.07792517779</v>
      </c>
      <c r="C12" s="2">
        <f t="shared" si="10"/>
        <v>0.07792517779</v>
      </c>
      <c r="G12" s="3" t="s">
        <v>37</v>
      </c>
      <c r="H12" s="2">
        <v>0.268</v>
      </c>
      <c r="I12" s="2">
        <v>0.892</v>
      </c>
      <c r="J12" s="2">
        <v>0.911</v>
      </c>
      <c r="K12" s="4">
        <v>0.871</v>
      </c>
      <c r="L12" s="10">
        <f t="shared" si="1"/>
        <v>0.624</v>
      </c>
      <c r="M12" s="10">
        <f t="shared" si="2"/>
        <v>0.643</v>
      </c>
      <c r="N12" s="11">
        <f t="shared" si="3"/>
        <v>0.603</v>
      </c>
      <c r="O12" s="2">
        <f t="shared" si="4"/>
        <v>42.4531202</v>
      </c>
      <c r="P12" s="2">
        <f t="shared" si="5"/>
        <v>32.76402928</v>
      </c>
      <c r="Q12" s="4">
        <f t="shared" si="6"/>
        <v>36.07773852</v>
      </c>
      <c r="R12" s="2">
        <f t="shared" si="7"/>
        <v>37.098296</v>
      </c>
      <c r="S12" s="2">
        <f t="shared" si="8"/>
        <v>4.924507476</v>
      </c>
      <c r="X12" s="16"/>
      <c r="Y12" s="17"/>
      <c r="Z12" s="17"/>
    </row>
    <row r="13">
      <c r="G13" s="3" t="s">
        <v>38</v>
      </c>
      <c r="H13" s="2">
        <v>0.295</v>
      </c>
      <c r="I13" s="2">
        <v>0.62</v>
      </c>
      <c r="J13" s="2">
        <v>0.766</v>
      </c>
      <c r="K13" s="4">
        <v>0.656</v>
      </c>
      <c r="L13" s="10">
        <f t="shared" si="1"/>
        <v>0.325</v>
      </c>
      <c r="M13" s="10">
        <f t="shared" si="2"/>
        <v>0.471</v>
      </c>
      <c r="N13" s="11">
        <f t="shared" si="3"/>
        <v>0.361</v>
      </c>
      <c r="O13" s="2">
        <f t="shared" si="4"/>
        <v>70.02766677</v>
      </c>
      <c r="P13" s="2">
        <f t="shared" si="5"/>
        <v>50.74939003</v>
      </c>
      <c r="Q13" s="4">
        <f t="shared" si="6"/>
        <v>61.73144876</v>
      </c>
      <c r="R13" s="2">
        <f t="shared" si="7"/>
        <v>60.83616852</v>
      </c>
      <c r="S13" s="2">
        <f t="shared" si="8"/>
        <v>9.670270603</v>
      </c>
      <c r="X13" s="16"/>
      <c r="Y13" s="17"/>
      <c r="Z13" s="17"/>
    </row>
    <row r="14">
      <c r="B14" s="17"/>
      <c r="G14" s="16"/>
      <c r="L14" s="10"/>
      <c r="O14" s="17"/>
    </row>
    <row r="15">
      <c r="G15" s="16"/>
    </row>
    <row r="16">
      <c r="A16" s="2" t="s">
        <v>39</v>
      </c>
    </row>
    <row r="17">
      <c r="A17" s="19" t="s">
        <v>40</v>
      </c>
      <c r="B17" s="19">
        <v>16.0</v>
      </c>
      <c r="F17" s="5" t="s">
        <v>41</v>
      </c>
      <c r="G17" s="5" t="s">
        <v>42</v>
      </c>
    </row>
    <row r="18">
      <c r="A18" s="19" t="s">
        <v>43</v>
      </c>
      <c r="B18" s="19">
        <v>2.0</v>
      </c>
      <c r="F18" s="5" t="s">
        <v>44</v>
      </c>
      <c r="G18" s="5" t="s">
        <v>45</v>
      </c>
      <c r="J18" s="3" t="s">
        <v>2</v>
      </c>
      <c r="K18" s="20" t="s">
        <v>13</v>
      </c>
    </row>
    <row r="19">
      <c r="A19" s="19" t="s">
        <v>46</v>
      </c>
      <c r="B19" s="19">
        <v>15.0</v>
      </c>
      <c r="J19" s="3" t="s">
        <v>19</v>
      </c>
      <c r="K19" s="2">
        <v>73.19004277834804</v>
      </c>
      <c r="L19" s="2">
        <v>11.180729711375486</v>
      </c>
    </row>
    <row r="20">
      <c r="A20" s="19" t="s">
        <v>47</v>
      </c>
      <c r="B20" s="19" t="s">
        <v>48</v>
      </c>
      <c r="J20" s="3" t="s">
        <v>21</v>
      </c>
      <c r="K20" s="2">
        <v>59.397510671264264</v>
      </c>
      <c r="L20" s="2">
        <v>5.46084979877302</v>
      </c>
    </row>
    <row r="21" ht="15.75" customHeight="1">
      <c r="J21" s="3" t="s">
        <v>23</v>
      </c>
      <c r="K21" s="2">
        <v>9.47369899548078</v>
      </c>
      <c r="L21" s="2">
        <v>5.152410204369153</v>
      </c>
    </row>
    <row r="22" ht="15.75" customHeight="1">
      <c r="J22" s="3" t="s">
        <v>25</v>
      </c>
      <c r="K22" s="2">
        <v>29.245520112702206</v>
      </c>
      <c r="L22" s="2">
        <v>2.384421953325381</v>
      </c>
    </row>
    <row r="23" ht="15.75" customHeight="1">
      <c r="J23" s="3" t="s">
        <v>28</v>
      </c>
      <c r="K23" s="2">
        <v>28.212252420793124</v>
      </c>
      <c r="L23" s="2">
        <v>35.11390871615644</v>
      </c>
    </row>
    <row r="24" ht="15.75" customHeight="1">
      <c r="J24" s="3" t="s">
        <v>30</v>
      </c>
      <c r="K24" s="2">
        <v>75.57955658275353</v>
      </c>
      <c r="L24" s="2">
        <v>7.358674825897379</v>
      </c>
    </row>
    <row r="25" ht="15.75" customHeight="1">
      <c r="J25" s="3" t="s">
        <v>32</v>
      </c>
      <c r="K25" s="2">
        <v>93.83538752998042</v>
      </c>
      <c r="L25" s="2">
        <v>5.998066339737081</v>
      </c>
    </row>
    <row r="26" ht="15.75" customHeight="1">
      <c r="J26" s="3" t="s">
        <v>34</v>
      </c>
      <c r="K26" s="2">
        <v>75.57976431041713</v>
      </c>
      <c r="L26" s="2">
        <v>7.093802647438772</v>
      </c>
    </row>
    <row r="27" ht="15.75" customHeight="1">
      <c r="J27" s="3" t="s">
        <v>36</v>
      </c>
      <c r="K27" s="2">
        <v>72.90038899389347</v>
      </c>
      <c r="L27" s="2">
        <v>5.499119207034817</v>
      </c>
    </row>
    <row r="28" ht="15.75" customHeight="1">
      <c r="J28" s="3" t="s">
        <v>37</v>
      </c>
      <c r="K28" s="2">
        <v>37.0982959970456</v>
      </c>
      <c r="L28" s="2">
        <v>4.924507476363021</v>
      </c>
    </row>
    <row r="29" ht="15.75" customHeight="1">
      <c r="A29" s="5" t="s">
        <v>49</v>
      </c>
      <c r="J29" s="3" t="s">
        <v>38</v>
      </c>
      <c r="K29" s="2">
        <v>60.8361685212523</v>
      </c>
      <c r="L29" s="2">
        <v>9.670270602638833</v>
      </c>
    </row>
    <row r="30" ht="15.75" customHeight="1">
      <c r="A30" s="21">
        <v>0.0085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B45" s="2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