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V\Desktop\TCC\"/>
    </mc:Choice>
  </mc:AlternateContent>
  <xr:revisionPtr revIDLastSave="0" documentId="8_{BAC1A6FD-ED7B-4204-8B7A-86FFE6C22A94}" xr6:coauthVersionLast="46" xr6:coauthVersionMax="46" xr10:uidLastSave="{00000000-0000-0000-0000-000000000000}"/>
  <bookViews>
    <workbookView xWindow="-120" yWindow="-120" windowWidth="20730" windowHeight="11160" xr2:uid="{8216E4EF-89F9-43A8-A88C-F2B9315407A7}"/>
  </bookViews>
  <sheets>
    <sheet name="Servico Preparação Conteúdo" sheetId="1" r:id="rId1"/>
    <sheet name="Listagem de Conteúdos" sheetId="6" r:id="rId2"/>
    <sheet name="Prt Scr do Solver" sheetId="8" r:id="rId3"/>
    <sheet name="Planilha2" sheetId="9" r:id="rId4"/>
  </sheets>
  <definedNames>
    <definedName name="_xlnm._FilterDatabase" localSheetId="1" hidden="1">'Listagem de Conteúdos'!#REF!</definedName>
    <definedName name="solver_adj" localSheetId="1" hidden="1">'Listagem de Conteúdos'!$AB$4:$AR$12</definedName>
    <definedName name="solver_cvg" localSheetId="1" hidden="1">0.000000001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'Listagem de Conteúdos'!$AU$9</definedName>
    <definedName name="solver_lhs10" localSheetId="1" hidden="1">'Listagem de Conteúdos'!$AU$5</definedName>
    <definedName name="solver_lhs11" localSheetId="1" hidden="1">'Listagem de Conteúdos'!$AH$4:$AH$12</definedName>
    <definedName name="solver_lhs12" localSheetId="1" hidden="1">'Listagem de Conteúdos'!$AJ$4:$AJ$12</definedName>
    <definedName name="solver_lhs13" localSheetId="1" hidden="1">'Listagem de Conteúdos'!$AL$4:$AR$12</definedName>
    <definedName name="solver_lhs14" localSheetId="1" hidden="1">'Listagem de Conteúdos'!$AU$10</definedName>
    <definedName name="solver_lhs15" localSheetId="1" hidden="1">'Listagem de Conteúdos'!$AB$4:$AR$12</definedName>
    <definedName name="solver_lhs16" localSheetId="1" hidden="1">'Listagem de Conteúdos'!$AB$4:$AR$12</definedName>
    <definedName name="solver_lhs17" localSheetId="1" hidden="1">'Listagem de Conteúdos'!$AB$4:$AR$12</definedName>
    <definedName name="solver_lhs18" localSheetId="1" hidden="1">'Listagem de Conteúdos'!$AC$4:$AC$12</definedName>
    <definedName name="solver_lhs19" localSheetId="1" hidden="1">'Listagem de Conteúdos'!$AC$4:$AC$12</definedName>
    <definedName name="solver_lhs2" localSheetId="1" hidden="1">'Listagem de Conteúdos'!$AU$7</definedName>
    <definedName name="solver_lhs20" localSheetId="1" hidden="1">'Listagem de Conteúdos'!$AD$4:$AD$12</definedName>
    <definedName name="solver_lhs21" localSheetId="1" hidden="1">'Listagem de Conteúdos'!$AD$4:$AD$12</definedName>
    <definedName name="solver_lhs22" localSheetId="1" hidden="1">'Listagem de Conteúdos'!$AF$4:$AF$12</definedName>
    <definedName name="solver_lhs23" localSheetId="1" hidden="1">'Listagem de Conteúdos'!$AU$10</definedName>
    <definedName name="solver_lhs24" localSheetId="1" hidden="1">'Listagem de Conteúdos'!$AU$9</definedName>
    <definedName name="solver_lhs3" localSheetId="1" hidden="1">'Listagem de Conteúdos'!$AU$8</definedName>
    <definedName name="solver_lhs4" localSheetId="1" hidden="1">'Listagem de Conteúdos'!$AU$6</definedName>
    <definedName name="solver_lhs5" localSheetId="1" hidden="1">'Listagem de Conteúdos'!$AB$4:$AB$12</definedName>
    <definedName name="solver_lhs6" localSheetId="1" hidden="1">'Listagem de Conteúdos'!$AK$4:$AK$12</definedName>
    <definedName name="solver_lhs7" localSheetId="1" hidden="1">'Listagem de Conteúdos'!$AI$4:$AI$12</definedName>
    <definedName name="solver_lhs8" localSheetId="1" hidden="1">'Listagem de Conteúdos'!$AG$4:$AG$12</definedName>
    <definedName name="solver_lhs9" localSheetId="1" hidden="1">'Listagem de Conteúdos'!$AK$4:$AK$12</definedName>
    <definedName name="solver_mip" localSheetId="1" hidden="1">2147483647</definedName>
    <definedName name="solver_mni" localSheetId="1" hidden="1">300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22</definedName>
    <definedName name="solver_nwt" localSheetId="1" hidden="1">1</definedName>
    <definedName name="solver_opt" localSheetId="1" hidden="1">'Listagem de Conteúdos'!$AT$15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2</definedName>
    <definedName name="solver_rel13" localSheetId="1" hidden="1">2</definedName>
    <definedName name="solver_rel14" localSheetId="1" hidden="1">1</definedName>
    <definedName name="solver_rel15" localSheetId="1" hidden="1">1</definedName>
    <definedName name="solver_rel16" localSheetId="1" hidden="1">3</definedName>
    <definedName name="solver_rel17" localSheetId="1" hidden="1">4</definedName>
    <definedName name="solver_rel18" localSheetId="1" hidden="1">1</definedName>
    <definedName name="solver_rel19" localSheetId="1" hidden="1">3</definedName>
    <definedName name="solver_rel2" localSheetId="1" hidden="1">1</definedName>
    <definedName name="solver_rel20" localSheetId="1" hidden="1">1</definedName>
    <definedName name="solver_rel21" localSheetId="1" hidden="1">3</definedName>
    <definedName name="solver_rel22" localSheetId="1" hidden="1">2</definedName>
    <definedName name="solver_rel23" localSheetId="1" hidden="1">1</definedName>
    <definedName name="solver_rel24" localSheetId="1" hidden="1">1</definedName>
    <definedName name="solver_rel3" localSheetId="1" hidden="1">1</definedName>
    <definedName name="solver_rel4" localSheetId="1" hidden="1">1</definedName>
    <definedName name="solver_rel5" localSheetId="1" hidden="1">2</definedName>
    <definedName name="solver_rel6" localSheetId="1" hidden="1">3</definedName>
    <definedName name="solver_rel7" localSheetId="1" hidden="1">2</definedName>
    <definedName name="solver_rel8" localSheetId="1" hidden="1">2</definedName>
    <definedName name="solver_rel9" localSheetId="1" hidden="1">1</definedName>
    <definedName name="solver_rhs1" localSheetId="1" hidden="1">1440</definedName>
    <definedName name="solver_rhs10" localSheetId="1" hidden="1">1440</definedName>
    <definedName name="solver_rhs11" localSheetId="1" hidden="1">6</definedName>
    <definedName name="solver_rhs12" localSheetId="1" hidden="1">7</definedName>
    <definedName name="solver_rhs13" localSheetId="1" hidden="1">6</definedName>
    <definedName name="solver_rhs14" localSheetId="1" hidden="1">14400</definedName>
    <definedName name="solver_rhs15" localSheetId="1" hidden="1">7</definedName>
    <definedName name="solver_rhs16" localSheetId="1" hidden="1">1</definedName>
    <definedName name="solver_rhs17" localSheetId="1" hidden="1">número inteiro</definedName>
    <definedName name="solver_rhs18" localSheetId="1" hidden="1">4</definedName>
    <definedName name="solver_rhs19" localSheetId="1" hidden="1">2</definedName>
    <definedName name="solver_rhs2" localSheetId="1" hidden="1">1440</definedName>
    <definedName name="solver_rhs20" localSheetId="1" hidden="1">4</definedName>
    <definedName name="solver_rhs21" localSheetId="1" hidden="1">2</definedName>
    <definedName name="solver_rhs22" localSheetId="1" hidden="1">7</definedName>
    <definedName name="solver_rhs23" localSheetId="1" hidden="1">14400</definedName>
    <definedName name="solver_rhs24" localSheetId="1" hidden="1">1440</definedName>
    <definedName name="solver_rhs3" localSheetId="1" hidden="1">1440</definedName>
    <definedName name="solver_rhs4" localSheetId="1" hidden="1">1440</definedName>
    <definedName name="solver_rhs5" localSheetId="1" hidden="1">1</definedName>
    <definedName name="solver_rhs6" localSheetId="1" hidden="1">3</definedName>
    <definedName name="solver_rhs7" localSheetId="1" hidden="1">6</definedName>
    <definedName name="solver_rhs8" localSheetId="1" hidden="1">6</definedName>
    <definedName name="solver_rhs9" localSheetId="1" hidden="1">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27" i="6" l="1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X19" i="6"/>
  <c r="BW19" i="6"/>
  <c r="BV19" i="6"/>
  <c r="BS19" i="6"/>
  <c r="BR19" i="6"/>
  <c r="BQ19" i="6"/>
  <c r="BP19" i="6"/>
  <c r="BO19" i="6"/>
  <c r="BN19" i="6"/>
  <c r="BK19" i="6"/>
  <c r="BJ19" i="6"/>
  <c r="BI19" i="6"/>
  <c r="BH19" i="6"/>
  <c r="BG19" i="6"/>
  <c r="BF19" i="6"/>
  <c r="BE19" i="6"/>
  <c r="BD19" i="6"/>
  <c r="CE19" i="6"/>
  <c r="CD19" i="6"/>
  <c r="CC19" i="6"/>
  <c r="CB19" i="6"/>
  <c r="CA19" i="6"/>
  <c r="BZ19" i="6"/>
  <c r="BY19" i="6"/>
  <c r="BU19" i="6"/>
  <c r="BT19" i="6"/>
  <c r="BM19" i="6"/>
  <c r="BL19" i="6"/>
  <c r="BC19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R61" i="1"/>
  <c r="N61" i="1"/>
  <c r="N59" i="1"/>
  <c r="R57" i="1"/>
  <c r="N53" i="1"/>
  <c r="N52" i="1"/>
  <c r="M52" i="1"/>
  <c r="N49" i="1"/>
  <c r="R48" i="1"/>
  <c r="M47" i="1"/>
  <c r="BC6" i="6" s="1"/>
  <c r="J23" i="1"/>
  <c r="S63" i="1" s="1"/>
  <c r="I23" i="1"/>
  <c r="R62" i="1" s="1"/>
  <c r="H23" i="1"/>
  <c r="Q61" i="1" s="1"/>
  <c r="G23" i="1"/>
  <c r="P60" i="1" s="1"/>
  <c r="F23" i="1"/>
  <c r="O63" i="1" s="1"/>
  <c r="E23" i="1"/>
  <c r="N62" i="1" s="1"/>
  <c r="D23" i="1"/>
  <c r="M61" i="1" s="1"/>
  <c r="BC4" i="6" l="1"/>
  <c r="BZ29" i="6"/>
  <c r="CD29" i="6"/>
  <c r="BP29" i="6"/>
  <c r="BN29" i="6"/>
  <c r="BD29" i="6"/>
  <c r="BR29" i="6"/>
  <c r="BL29" i="6"/>
  <c r="BO29" i="6"/>
  <c r="BS29" i="6"/>
  <c r="BT29" i="6"/>
  <c r="CA29" i="6"/>
  <c r="CE29" i="6"/>
  <c r="BG29" i="6"/>
  <c r="BK29" i="6"/>
  <c r="BQ29" i="6"/>
  <c r="BW29" i="6"/>
  <c r="CB29" i="6"/>
  <c r="BH29" i="6"/>
  <c r="BX29" i="6"/>
  <c r="BI29" i="6"/>
  <c r="BE29" i="6"/>
  <c r="BF29" i="6"/>
  <c r="BJ29" i="6"/>
  <c r="BV29" i="6"/>
  <c r="BM29" i="6"/>
  <c r="BU29" i="6"/>
  <c r="AU11" i="6" s="1"/>
  <c r="BY29" i="6"/>
  <c r="CC29" i="6"/>
  <c r="N47" i="1"/>
  <c r="N51" i="1"/>
  <c r="R53" i="1"/>
  <c r="M60" i="1"/>
  <c r="BC29" i="6"/>
  <c r="R47" i="1"/>
  <c r="N56" i="1"/>
  <c r="N60" i="1"/>
  <c r="Q55" i="1"/>
  <c r="N48" i="1"/>
  <c r="M55" i="1"/>
  <c r="N63" i="1"/>
  <c r="P55" i="1"/>
  <c r="M48" i="1"/>
  <c r="P51" i="1"/>
  <c r="Q56" i="1"/>
  <c r="P47" i="1"/>
  <c r="R49" i="1"/>
  <c r="Q51" i="1"/>
  <c r="Q52" i="1"/>
  <c r="R55" i="1"/>
  <c r="R56" i="1"/>
  <c r="P59" i="1"/>
  <c r="Q60" i="1"/>
  <c r="Q47" i="1"/>
  <c r="Q48" i="1"/>
  <c r="M51" i="1"/>
  <c r="R51" i="1"/>
  <c r="R52" i="1"/>
  <c r="N55" i="1"/>
  <c r="M56" i="1"/>
  <c r="N57" i="1"/>
  <c r="R59" i="1"/>
  <c r="R60" i="1"/>
  <c r="P63" i="1"/>
  <c r="O50" i="1"/>
  <c r="S54" i="1"/>
  <c r="S58" i="1"/>
  <c r="O62" i="1"/>
  <c r="P50" i="1"/>
  <c r="O53" i="1"/>
  <c r="S53" i="1"/>
  <c r="O57" i="1"/>
  <c r="S57" i="1"/>
  <c r="P58" i="1"/>
  <c r="M59" i="1"/>
  <c r="Q59" i="1"/>
  <c r="O61" i="1"/>
  <c r="S61" i="1"/>
  <c r="P62" i="1"/>
  <c r="M63" i="1"/>
  <c r="Q63" i="1"/>
  <c r="S50" i="1"/>
  <c r="O54" i="1"/>
  <c r="R63" i="1"/>
  <c r="O58" i="1"/>
  <c r="S62" i="1"/>
  <c r="O49" i="1"/>
  <c r="S49" i="1"/>
  <c r="P54" i="1"/>
  <c r="O48" i="1"/>
  <c r="S48" i="1"/>
  <c r="P49" i="1"/>
  <c r="M50" i="1"/>
  <c r="Q50" i="1"/>
  <c r="O52" i="1"/>
  <c r="S52" i="1"/>
  <c r="P53" i="1"/>
  <c r="M54" i="1"/>
  <c r="Q54" i="1"/>
  <c r="O56" i="1"/>
  <c r="S56" i="1"/>
  <c r="P57" i="1"/>
  <c r="M58" i="1"/>
  <c r="Q58" i="1"/>
  <c r="O60" i="1"/>
  <c r="S60" i="1"/>
  <c r="P61" i="1"/>
  <c r="M62" i="1"/>
  <c r="Q62" i="1"/>
  <c r="O47" i="1"/>
  <c r="S47" i="1"/>
  <c r="P48" i="1"/>
  <c r="M49" i="1"/>
  <c r="Q49" i="1"/>
  <c r="N50" i="1"/>
  <c r="R50" i="1"/>
  <c r="O51" i="1"/>
  <c r="S51" i="1"/>
  <c r="P52" i="1"/>
  <c r="M53" i="1"/>
  <c r="Q53" i="1"/>
  <c r="N54" i="1"/>
  <c r="R54" i="1"/>
  <c r="BT12" i="6" s="1"/>
  <c r="O55" i="1"/>
  <c r="S55" i="1"/>
  <c r="P56" i="1"/>
  <c r="M57" i="1"/>
  <c r="Q57" i="1"/>
  <c r="N58" i="1"/>
  <c r="R58" i="1"/>
  <c r="O59" i="1"/>
  <c r="S59" i="1"/>
  <c r="BM12" i="6"/>
  <c r="BN5" i="6"/>
  <c r="AU5" i="6" l="1"/>
  <c r="AV5" i="6" s="1"/>
  <c r="AU8" i="6"/>
  <c r="AV8" i="6" s="1"/>
  <c r="AU9" i="6"/>
  <c r="AV9" i="6" s="1"/>
  <c r="AU10" i="6"/>
  <c r="AV10" i="6" s="1"/>
  <c r="AU7" i="6"/>
  <c r="AV7" i="6" s="1"/>
  <c r="AU6" i="6"/>
  <c r="AV6" i="6" s="1"/>
  <c r="BN12" i="6"/>
  <c r="BC9" i="6"/>
  <c r="BV11" i="6"/>
  <c r="CA12" i="6"/>
  <c r="CB12" i="6"/>
  <c r="BJ5" i="6"/>
  <c r="CC4" i="6"/>
  <c r="BY9" i="6"/>
  <c r="BG5" i="6"/>
  <c r="CD4" i="6"/>
  <c r="BZ12" i="6"/>
  <c r="BL4" i="6"/>
  <c r="CE12" i="6"/>
  <c r="BD12" i="6"/>
  <c r="BY5" i="6"/>
  <c r="BV4" i="6"/>
  <c r="BT6" i="6"/>
  <c r="BT10" i="6"/>
  <c r="BT4" i="6"/>
  <c r="BT5" i="6"/>
  <c r="BT7" i="6"/>
  <c r="BT11" i="6"/>
  <c r="BT9" i="6"/>
  <c r="BT8" i="6"/>
  <c r="BD4" i="6"/>
  <c r="BM4" i="6"/>
  <c r="CA4" i="6"/>
  <c r="CE4" i="6"/>
  <c r="BL5" i="6"/>
  <c r="CC5" i="6"/>
  <c r="BG6" i="6"/>
  <c r="CC6" i="6"/>
  <c r="BG7" i="6"/>
  <c r="CC7" i="6"/>
  <c r="BG8" i="6"/>
  <c r="CC8" i="6"/>
  <c r="BG9" i="6"/>
  <c r="CC9" i="6"/>
  <c r="BG10" i="6"/>
  <c r="CC10" i="6"/>
  <c r="BG11" i="6"/>
  <c r="CC11" i="6"/>
  <c r="BG12" i="6"/>
  <c r="CC12" i="6"/>
  <c r="BG4" i="6"/>
  <c r="CB4" i="6"/>
  <c r="BD5" i="6"/>
  <c r="BM5" i="6"/>
  <c r="CD5" i="6"/>
  <c r="BJ6" i="6"/>
  <c r="CD6" i="6"/>
  <c r="BJ7" i="6"/>
  <c r="CD7" i="6"/>
  <c r="BJ8" i="6"/>
  <c r="CD8" i="6"/>
  <c r="BJ9" i="6"/>
  <c r="CD9" i="6"/>
  <c r="BJ10" i="6"/>
  <c r="CD10" i="6"/>
  <c r="BJ11" i="6"/>
  <c r="CD11" i="6"/>
  <c r="BJ12" i="6"/>
  <c r="CD12" i="6"/>
  <c r="BJ4" i="6"/>
  <c r="CA5" i="6"/>
  <c r="CE5" i="6"/>
  <c r="BL6" i="6"/>
  <c r="CA6" i="6"/>
  <c r="CE6" i="6"/>
  <c r="BL7" i="6"/>
  <c r="CA7" i="6"/>
  <c r="CE7" i="6"/>
  <c r="BL8" i="6"/>
  <c r="CA8" i="6"/>
  <c r="CE8" i="6"/>
  <c r="BL9" i="6"/>
  <c r="CA9" i="6"/>
  <c r="CE9" i="6"/>
  <c r="BL10" i="6"/>
  <c r="CA10" i="6"/>
  <c r="CE10" i="6"/>
  <c r="BL11" i="6"/>
  <c r="CA11" i="6"/>
  <c r="CE11" i="6"/>
  <c r="BL12" i="6"/>
  <c r="CB5" i="6"/>
  <c r="BD6" i="6"/>
  <c r="BM6" i="6"/>
  <c r="CB6" i="6"/>
  <c r="BD7" i="6"/>
  <c r="BM7" i="6"/>
  <c r="CB7" i="6"/>
  <c r="BD8" i="6"/>
  <c r="BM8" i="6"/>
  <c r="CB8" i="6"/>
  <c r="BD9" i="6"/>
  <c r="BM9" i="6"/>
  <c r="CB9" i="6"/>
  <c r="BD10" i="6"/>
  <c r="BM10" i="6"/>
  <c r="CB10" i="6"/>
  <c r="BD11" i="6"/>
  <c r="BM11" i="6"/>
  <c r="CB11" i="6"/>
  <c r="BY6" i="6"/>
  <c r="BY10" i="6"/>
  <c r="BY4" i="6"/>
  <c r="BY7" i="6"/>
  <c r="BY11" i="6"/>
  <c r="BY8" i="6"/>
  <c r="BY12" i="6"/>
  <c r="BV6" i="6"/>
  <c r="BN7" i="6"/>
  <c r="BV10" i="6"/>
  <c r="BN11" i="6"/>
  <c r="BV5" i="6"/>
  <c r="BN6" i="6"/>
  <c r="BV9" i="6"/>
  <c r="BN10" i="6"/>
  <c r="BV8" i="6"/>
  <c r="BN9" i="6"/>
  <c r="BV12" i="6"/>
  <c r="BN4" i="6"/>
  <c r="BV7" i="6"/>
  <c r="BN8" i="6"/>
  <c r="BZ4" i="6"/>
  <c r="BZ5" i="6"/>
  <c r="BZ6" i="6"/>
  <c r="BZ7" i="6"/>
  <c r="BZ8" i="6"/>
  <c r="BZ9" i="6"/>
  <c r="BZ10" i="6"/>
  <c r="BZ11" i="6"/>
  <c r="BC7" i="6"/>
  <c r="BC10" i="6"/>
  <c r="BC11" i="6"/>
  <c r="BC8" i="6"/>
  <c r="BC12" i="6"/>
  <c r="BC5" i="6"/>
  <c r="BG14" i="6" l="1"/>
  <c r="BT14" i="6"/>
  <c r="BJ14" i="6"/>
  <c r="CC14" i="6"/>
  <c r="CD14" i="6"/>
  <c r="BD14" i="6"/>
  <c r="CB14" i="6"/>
  <c r="BL14" i="6"/>
  <c r="CA14" i="6"/>
  <c r="BM14" i="6"/>
  <c r="CE14" i="6"/>
  <c r="BV14" i="6"/>
  <c r="BY14" i="6"/>
  <c r="BN14" i="6"/>
  <c r="BC14" i="6"/>
  <c r="BZ14" i="6"/>
  <c r="BU11" i="6" l="1"/>
  <c r="BU9" i="6"/>
  <c r="BU7" i="6"/>
  <c r="BU5" i="6"/>
  <c r="BU4" i="6"/>
  <c r="BU12" i="6"/>
  <c r="BU10" i="6"/>
  <c r="BU8" i="6"/>
  <c r="BU6" i="6"/>
  <c r="BU14" i="6" l="1"/>
  <c r="AT1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F2E9B-B058-44FF-9E86-F03EE4614ED9}" keepAlive="1" name="Consulta - data" description="Conexão com a consulta 'data' na pasta de trabalho." type="5" refreshedVersion="0" background="1">
    <dbPr connection="Provider=Microsoft.Mashup.OleDb.1;Data Source=$Workbook$;Location=data;Extended Properties=&quot;&quot;" command="SELECT * FROM [data]"/>
  </connection>
  <connection id="2" xr16:uid="{C006A705-2394-4F59-90B5-AF4F749B67B8}" keepAlive="1" name="Consulta - Document" description="Conexão com a consulta 'Document' na pasta de trabalho." type="5" refreshedVersion="6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<sst xmlns="http://schemas.openxmlformats.org/spreadsheetml/2006/main" count="290" uniqueCount="164">
  <si>
    <t>Levantamento das características do conteúdo</t>
  </si>
  <si>
    <t>Conversão arquivo legenda</t>
  </si>
  <si>
    <t>Queima de Legenda</t>
  </si>
  <si>
    <t>Converter arquivo de áudio</t>
  </si>
  <si>
    <t>Gerar arquivo de áudio - Dublagem</t>
  </si>
  <si>
    <t>Converter formato arquivo de vídeo - HIRES</t>
  </si>
  <si>
    <t>Sonorização</t>
  </si>
  <si>
    <t>Conversão SD-HD</t>
  </si>
  <si>
    <t>Conversão 50fps-60fps</t>
  </si>
  <si>
    <t>Gerar arquivo para entrega CDN - HIRES</t>
  </si>
  <si>
    <t>Gerar arquivo para entrega Operadora Formato 1</t>
  </si>
  <si>
    <t>Gerar arquivo para entrega Operadora Formato 2</t>
  </si>
  <si>
    <t>Gerar arquivo para entrega Operadora Formato 3</t>
  </si>
  <si>
    <t>Avaliação Técnica de Qualidade</t>
  </si>
  <si>
    <t>Conteúdo</t>
  </si>
  <si>
    <t>Legenda</t>
  </si>
  <si>
    <t>Áudio</t>
  </si>
  <si>
    <t>Vídeo</t>
  </si>
  <si>
    <t>Arquivo</t>
  </si>
  <si>
    <t>Tec. Edição 1</t>
  </si>
  <si>
    <t>Tec. Edição 2</t>
  </si>
  <si>
    <t>Tec. Edição 3</t>
  </si>
  <si>
    <t>Tec. Edição 4</t>
  </si>
  <si>
    <t>Tec. Edição 5</t>
  </si>
  <si>
    <t>Maquina (auto)</t>
  </si>
  <si>
    <t>Externo</t>
  </si>
  <si>
    <t>Restrições</t>
  </si>
  <si>
    <t>Objetivo</t>
  </si>
  <si>
    <t>Menor custo de preparação do conteúdo</t>
  </si>
  <si>
    <t>Tec. Ed 1-5 só  poderá realizar um serviço por vez</t>
  </si>
  <si>
    <t>Maquina poderá realizar até 20 serviços por vez</t>
  </si>
  <si>
    <t>Externo poderá realizar até 20 serviços por vez</t>
  </si>
  <si>
    <t>tconst</t>
  </si>
  <si>
    <t>tt10062652</t>
  </si>
  <si>
    <t>tvSeries</t>
  </si>
  <si>
    <t>Cobra</t>
  </si>
  <si>
    <t>Action,Drama</t>
  </si>
  <si>
    <t>tt10116944</t>
  </si>
  <si>
    <t>Gemusetto Machu Picchu</t>
  </si>
  <si>
    <t>Animation,Comedy,Fantasy</t>
  </si>
  <si>
    <t>tt10133370</t>
  </si>
  <si>
    <t>Stalk</t>
  </si>
  <si>
    <t>Drama</t>
  </si>
  <si>
    <t>tt10078998</t>
  </si>
  <si>
    <t>Red Chef Revival</t>
  </si>
  <si>
    <t>Documentary</t>
  </si>
  <si>
    <t>tt10098792</t>
  </si>
  <si>
    <t>Zengin ve Yoksul</t>
  </si>
  <si>
    <t>tt10064576</t>
  </si>
  <si>
    <t>Rizqi Presents Blockchain</t>
  </si>
  <si>
    <t>tt10068086</t>
  </si>
  <si>
    <t>Thumb Runner</t>
  </si>
  <si>
    <t>Action,Comedy</t>
  </si>
  <si>
    <t>tt10015794</t>
  </si>
  <si>
    <t>When the Devil Calls Your Name</t>
  </si>
  <si>
    <t>Agmaga Neoui Ileum-eul Buleul Ttae</t>
  </si>
  <si>
    <t>Drama,Fantasy,Music</t>
  </si>
  <si>
    <t>tt10003784</t>
  </si>
  <si>
    <t>The Magic KimTom</t>
  </si>
  <si>
    <t>Family</t>
  </si>
  <si>
    <t>tt10023306</t>
  </si>
  <si>
    <t>Card Sharks</t>
  </si>
  <si>
    <t>Comedy,Game-Show</t>
  </si>
  <si>
    <t>tt10025392</t>
  </si>
  <si>
    <t>Juegos de Poder</t>
  </si>
  <si>
    <t>tt10038600</t>
  </si>
  <si>
    <t>Press Your Luck</t>
  </si>
  <si>
    <t>Game-Show</t>
  </si>
  <si>
    <t>tt10055734</t>
  </si>
  <si>
    <t>Abyss</t>
  </si>
  <si>
    <t>Eobiseu</t>
  </si>
  <si>
    <t>Comedy,Fantasy,Romance</t>
  </si>
  <si>
    <t>tt10079396</t>
  </si>
  <si>
    <t>A La Carte</t>
  </si>
  <si>
    <t>Drama,Romance</t>
  </si>
  <si>
    <t>tt10118986</t>
  </si>
  <si>
    <t>Secrets of the Factories</t>
  </si>
  <si>
    <t>tt0489974</t>
  </si>
  <si>
    <t>Carnival Row</t>
  </si>
  <si>
    <t>Crime,Drama,Fantasy</t>
  </si>
  <si>
    <t>tt10017462</t>
  </si>
  <si>
    <t>Nesreca</t>
  </si>
  <si>
    <t>Documentary,History</t>
  </si>
  <si>
    <t>tt10073114</t>
  </si>
  <si>
    <t>The World Between Us</t>
  </si>
  <si>
    <t>Wo men yu e de ju li</t>
  </si>
  <si>
    <t>Crime,Drama</t>
  </si>
  <si>
    <t>tt10062046</t>
  </si>
  <si>
    <t>Country Queen</t>
  </si>
  <si>
    <t>tt10073500</t>
  </si>
  <si>
    <t>Dounia Douara</t>
  </si>
  <si>
    <t>tt10128568</t>
  </si>
  <si>
    <t>Zivi spomenici</t>
  </si>
  <si>
    <t>tt10064124</t>
  </si>
  <si>
    <t>Stolen Away</t>
  </si>
  <si>
    <t>Perdida</t>
  </si>
  <si>
    <t>Crime,Drama,Mystery</t>
  </si>
  <si>
    <t>tt10114092</t>
  </si>
  <si>
    <t>Oi dromoi tis anaptyxis</t>
  </si>
  <si>
    <t>tt10126500</t>
  </si>
  <si>
    <t>Orphans of a Nation</t>
  </si>
  <si>
    <t>tt10110350</t>
  </si>
  <si>
    <t>Nouba</t>
  </si>
  <si>
    <t>Crime,Drama,Music</t>
  </si>
  <si>
    <t>tt10102384</t>
  </si>
  <si>
    <t>Life After Lock-Up</t>
  </si>
  <si>
    <t>tt10127614</t>
  </si>
  <si>
    <t>Stu, My Name is Stu</t>
  </si>
  <si>
    <t>Comedy</t>
  </si>
  <si>
    <t>tt10059744</t>
  </si>
  <si>
    <t>Bauhaus - A New Era</t>
  </si>
  <si>
    <t>Die Neue Zeit</t>
  </si>
  <si>
    <t>Drama,History,Romance</t>
  </si>
  <si>
    <t>tt10068932</t>
  </si>
  <si>
    <t>tt10081084</t>
  </si>
  <si>
    <t>The Touristes</t>
  </si>
  <si>
    <t>tt10110244</t>
  </si>
  <si>
    <t>El Maestro</t>
  </si>
  <si>
    <t>Drama,Music</t>
  </si>
  <si>
    <t>tt10116688</t>
  </si>
  <si>
    <t>Doroga domoy</t>
  </si>
  <si>
    <t>Bäckström</t>
  </si>
  <si>
    <t>Tipo</t>
  </si>
  <si>
    <t xml:space="preserve">Título </t>
  </si>
  <si>
    <t>Ano de Início</t>
  </si>
  <si>
    <t>Ano te término</t>
  </si>
  <si>
    <t>Duração (min)</t>
  </si>
  <si>
    <t>Órfãos da Terra</t>
  </si>
  <si>
    <t>Ízig-vérig</t>
  </si>
  <si>
    <t>Listagem das Séries disponíveis no IMBD com lançamento posterior ao ano de 2019, com exceção dos gêneros: reality e news.</t>
  </si>
  <si>
    <t>Título Original</t>
  </si>
  <si>
    <t>Gênero</t>
  </si>
  <si>
    <t>Pós-Produção de Vídeo</t>
  </si>
  <si>
    <t>Gerar arquivo de Legenda - Legendagem</t>
  </si>
  <si>
    <t>Sincronizar áudio e vídeo - Menor complexidade</t>
  </si>
  <si>
    <t>Sequencia de serviços</t>
  </si>
  <si>
    <t>Prioridade:</t>
  </si>
  <si>
    <t>Maior prioridade</t>
  </si>
  <si>
    <t>Fluxo Normal</t>
  </si>
  <si>
    <t>Melhor esforço</t>
  </si>
  <si>
    <t xml:space="preserve">ID </t>
  </si>
  <si>
    <t>Nome</t>
  </si>
  <si>
    <t>Serviço</t>
  </si>
  <si>
    <t>Local de Realização do Serviço</t>
  </si>
  <si>
    <r>
      <rPr>
        <b/>
        <sz val="11"/>
        <color theme="1"/>
        <rFont val="Calibri"/>
        <family val="2"/>
        <scheme val="minor"/>
      </rPr>
      <t>Tabela Custro de Realização do Serviço</t>
    </r>
    <r>
      <rPr>
        <sz val="11"/>
        <color theme="1"/>
        <rFont val="Calibri"/>
        <family val="2"/>
        <scheme val="minor"/>
      </rPr>
      <t xml:space="preserve"> - apresenta o Serviço (linha) x Posição (Operador) responsável pelo serviço (coluna). 
A indicação da célula representa o custo para a realização do serviço pelo Operador que ocupa a posição indicada. 
Quanto menor o custo, maior é a especialização da Posição (Operador) no serviço.</t>
    </r>
  </si>
  <si>
    <r>
      <rPr>
        <b/>
        <sz val="11"/>
        <color theme="1"/>
        <rFont val="Calibri"/>
        <family val="2"/>
        <scheme val="minor"/>
      </rPr>
      <t>Tabela Tempo de Realização do Serviço</t>
    </r>
    <r>
      <rPr>
        <sz val="11"/>
        <color theme="1"/>
        <rFont val="Calibri"/>
        <family val="2"/>
        <scheme val="minor"/>
      </rPr>
      <t xml:space="preserve"> - apresenta o Serviço (linha) x Posição (Operador) responsável pelo serviço (coluna). 
A indicação da célula representa o tempo para a realização do serviço pelo Operador que ocupa a posição indicada. 
Quanto menor o tempo, maior e efeciência da Posição (Operador) no serviço.</t>
    </r>
  </si>
  <si>
    <t>Custo Parcial</t>
  </si>
  <si>
    <t>Custo de Realização do Serviço em Local por hora</t>
  </si>
  <si>
    <t>Tempo de Realização do Serviço (para cada hora de conteúdo)</t>
  </si>
  <si>
    <t>Custo total</t>
  </si>
  <si>
    <t>Custo por Conteúdo</t>
  </si>
  <si>
    <t>Local Serviço (de 1 até 7)</t>
  </si>
  <si>
    <t>Custo do Serviço em Função do Local por Hora do Conteúdo</t>
  </si>
  <si>
    <t>Tabela de Serviço (1 = sim; 0 = não)</t>
  </si>
  <si>
    <t>Posicao</t>
  </si>
  <si>
    <t>tt _hr/pos</t>
  </si>
  <si>
    <t>tt hr/pos deve ser menor que 1440 (60*24min)</t>
  </si>
  <si>
    <t>não há restricao serv ext</t>
  </si>
  <si>
    <t>tt _min/pos</t>
  </si>
  <si>
    <t>tt hr/maq &lt; 14400 (10*60*24min)</t>
  </si>
  <si>
    <t>Volume Produzido por Posição</t>
  </si>
  <si>
    <t>Soma Parcial de Minutos Produção por Local</t>
  </si>
  <si>
    <t>Quadro de avalição dos resultados</t>
  </si>
  <si>
    <t>Menor valor histórico de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</si>
</sst>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textRotation="90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3" fontId="0" fillId="7" borderId="1" xfId="1" applyFont="1" applyFill="1" applyBorder="1" applyAlignment="1"/>
    <xf numFmtId="164" fontId="0" fillId="4" borderId="1" xfId="1" applyNumberFormat="1" applyFont="1" applyFill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9" borderId="1" xfId="1" applyNumberFormat="1" applyFont="1" applyFill="1" applyBorder="1"/>
    <xf numFmtId="0" fontId="1" fillId="0" borderId="1" xfId="0" applyFont="1" applyBorder="1" applyAlignment="1"/>
    <xf numFmtId="0" fontId="0" fillId="5" borderId="1" xfId="0" applyFill="1" applyBorder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5" fontId="0" fillId="4" borderId="1" xfId="0" applyNumberFormat="1" applyFill="1" applyBorder="1"/>
    <xf numFmtId="164" fontId="0" fillId="4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2">
    <cellStyle name="Normal" xfId="0" builtinId="0"/>
    <cellStyle name="Vírgula" xfId="1" builtinId="3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C1DE6C-06CF-492C-A9E8-77237CCB4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A6FBAA-4C0F-4ECA-8037-15639AEFC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0998-AFCD-4C97-B26F-973EF3A48FEC}">
  <dimension ref="A1:T77"/>
  <sheetViews>
    <sheetView tabSelected="1" zoomScale="78" zoomScaleNormal="78" workbookViewId="0">
      <selection activeCell="F59" sqref="F59"/>
    </sheetView>
  </sheetViews>
  <sheetFormatPr defaultRowHeight="15" x14ac:dyDescent="0.25"/>
  <cols>
    <col min="1" max="1" width="9.28515625" customWidth="1"/>
    <col min="2" max="2" width="50.140625" bestFit="1" customWidth="1"/>
    <col min="3" max="3" width="8.42578125" customWidth="1"/>
    <col min="4" max="10" width="14.5703125" style="2" customWidth="1"/>
    <col min="12" max="12" width="8.42578125" customWidth="1"/>
    <col min="13" max="19" width="14.5703125" customWidth="1"/>
  </cols>
  <sheetData>
    <row r="1" spans="1:10" x14ac:dyDescent="0.25">
      <c r="B1" s="1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20" t="s">
        <v>122</v>
      </c>
      <c r="B2" s="20" t="s">
        <v>141</v>
      </c>
      <c r="C2" s="11" t="s">
        <v>140</v>
      </c>
      <c r="D2" s="21"/>
      <c r="E2" s="21"/>
      <c r="F2" s="21"/>
      <c r="G2" s="21"/>
      <c r="H2" s="21"/>
      <c r="I2" s="21"/>
      <c r="J2" s="21"/>
    </row>
    <row r="3" spans="1:10" x14ac:dyDescent="0.25">
      <c r="A3" s="20" t="s">
        <v>14</v>
      </c>
      <c r="B3" s="1" t="s">
        <v>0</v>
      </c>
      <c r="C3" s="11">
        <v>1</v>
      </c>
      <c r="D3" s="21"/>
      <c r="E3" s="21"/>
      <c r="F3" s="21"/>
      <c r="G3" s="21"/>
      <c r="H3" s="21"/>
      <c r="I3" s="21"/>
      <c r="J3" s="21"/>
    </row>
    <row r="4" spans="1:10" x14ac:dyDescent="0.25">
      <c r="A4" s="20"/>
      <c r="B4" s="1" t="s">
        <v>13</v>
      </c>
      <c r="C4" s="11">
        <v>2</v>
      </c>
      <c r="D4" s="21"/>
      <c r="E4" s="21"/>
      <c r="F4" s="21"/>
      <c r="G4" s="21"/>
      <c r="H4" s="21"/>
      <c r="I4" s="21"/>
      <c r="J4" s="21"/>
    </row>
    <row r="5" spans="1:10" x14ac:dyDescent="0.25">
      <c r="A5" s="20"/>
      <c r="B5" s="1" t="s">
        <v>132</v>
      </c>
      <c r="C5" s="11">
        <v>3</v>
      </c>
      <c r="D5" s="24"/>
      <c r="E5" s="24"/>
      <c r="F5" s="24"/>
      <c r="G5" s="24"/>
      <c r="H5" s="24"/>
      <c r="I5" s="24"/>
      <c r="J5" s="24"/>
    </row>
    <row r="6" spans="1:10" x14ac:dyDescent="0.25">
      <c r="A6" s="20"/>
      <c r="B6" s="1" t="s">
        <v>6</v>
      </c>
      <c r="C6" s="11">
        <v>4</v>
      </c>
      <c r="D6" s="24"/>
      <c r="E6" s="24"/>
      <c r="F6" s="24"/>
      <c r="G6" s="24"/>
      <c r="H6" s="24"/>
      <c r="I6" s="24"/>
      <c r="J6" s="24"/>
    </row>
    <row r="7" spans="1:10" x14ac:dyDescent="0.25">
      <c r="A7" s="20" t="s">
        <v>15</v>
      </c>
      <c r="B7" s="1" t="s">
        <v>133</v>
      </c>
      <c r="C7" s="11">
        <v>5</v>
      </c>
      <c r="D7" s="24"/>
      <c r="E7" s="24"/>
      <c r="F7" s="24"/>
      <c r="G7" s="24"/>
      <c r="H7" s="24"/>
      <c r="I7" s="24"/>
      <c r="J7" s="24"/>
    </row>
    <row r="8" spans="1:10" x14ac:dyDescent="0.25">
      <c r="A8" s="20"/>
      <c r="B8" s="1" t="s">
        <v>1</v>
      </c>
      <c r="C8" s="11">
        <v>6</v>
      </c>
      <c r="D8" s="24"/>
      <c r="E8" s="24"/>
      <c r="F8" s="24"/>
      <c r="G8" s="24"/>
      <c r="H8" s="24"/>
      <c r="I8" s="24"/>
      <c r="J8" s="24"/>
    </row>
    <row r="9" spans="1:10" x14ac:dyDescent="0.25">
      <c r="A9" s="20"/>
      <c r="B9" s="1" t="s">
        <v>2</v>
      </c>
      <c r="C9" s="11">
        <v>7</v>
      </c>
      <c r="D9" s="24"/>
      <c r="E9" s="24"/>
      <c r="F9" s="24"/>
      <c r="G9" s="24"/>
      <c r="H9" s="24"/>
      <c r="I9" s="24"/>
      <c r="J9" s="24"/>
    </row>
    <row r="10" spans="1:10" x14ac:dyDescent="0.25">
      <c r="A10" s="20" t="s">
        <v>16</v>
      </c>
      <c r="B10" s="1" t="s">
        <v>3</v>
      </c>
      <c r="C10" s="11">
        <v>8</v>
      </c>
      <c r="D10" s="24"/>
      <c r="E10" s="24"/>
      <c r="F10" s="24"/>
      <c r="G10" s="24"/>
      <c r="H10" s="24"/>
      <c r="I10" s="24"/>
      <c r="J10" s="24"/>
    </row>
    <row r="11" spans="1:10" x14ac:dyDescent="0.25">
      <c r="A11" s="20"/>
      <c r="B11" s="1" t="s">
        <v>4</v>
      </c>
      <c r="C11" s="11">
        <v>9</v>
      </c>
      <c r="D11" s="24"/>
      <c r="E11" s="24"/>
      <c r="F11" s="24"/>
      <c r="G11" s="24"/>
      <c r="H11" s="24"/>
      <c r="I11" s="24"/>
      <c r="J11" s="24"/>
    </row>
    <row r="12" spans="1:10" x14ac:dyDescent="0.25">
      <c r="A12" s="20"/>
      <c r="B12" s="1" t="s">
        <v>134</v>
      </c>
      <c r="C12" s="11">
        <v>10</v>
      </c>
      <c r="D12" s="24"/>
      <c r="E12" s="24"/>
      <c r="F12" s="24"/>
      <c r="G12" s="24"/>
      <c r="H12" s="24"/>
      <c r="I12" s="24"/>
      <c r="J12" s="24"/>
    </row>
    <row r="13" spans="1:10" x14ac:dyDescent="0.25">
      <c r="A13" s="20" t="s">
        <v>17</v>
      </c>
      <c r="B13" s="1" t="s">
        <v>5</v>
      </c>
      <c r="C13" s="11">
        <v>11</v>
      </c>
      <c r="D13" s="24"/>
      <c r="E13" s="24"/>
      <c r="F13" s="24"/>
      <c r="G13" s="24"/>
      <c r="H13" s="24"/>
      <c r="I13" s="24"/>
      <c r="J13" s="24"/>
    </row>
    <row r="14" spans="1:10" x14ac:dyDescent="0.25">
      <c r="A14" s="20"/>
      <c r="B14" s="1" t="s">
        <v>7</v>
      </c>
      <c r="C14" s="11">
        <v>12</v>
      </c>
      <c r="D14" s="24"/>
      <c r="E14" s="24"/>
      <c r="F14" s="24"/>
      <c r="G14" s="24"/>
      <c r="H14" s="24"/>
      <c r="I14" s="24"/>
      <c r="J14" s="24"/>
    </row>
    <row r="15" spans="1:10" x14ac:dyDescent="0.25">
      <c r="A15" s="20"/>
      <c r="B15" s="1" t="s">
        <v>8</v>
      </c>
      <c r="C15" s="11">
        <v>13</v>
      </c>
      <c r="D15" s="24"/>
      <c r="E15" s="24"/>
      <c r="F15" s="24"/>
      <c r="G15" s="24"/>
      <c r="H15" s="24"/>
      <c r="I15" s="24"/>
      <c r="J15" s="24"/>
    </row>
    <row r="16" spans="1:10" x14ac:dyDescent="0.25">
      <c r="A16" s="20" t="s">
        <v>18</v>
      </c>
      <c r="B16" s="1" t="s">
        <v>9</v>
      </c>
      <c r="C16" s="11">
        <v>14</v>
      </c>
      <c r="D16" s="24"/>
      <c r="E16" s="24"/>
      <c r="F16" s="24"/>
      <c r="G16" s="24"/>
      <c r="H16" s="24"/>
      <c r="I16" s="24"/>
      <c r="J16" s="24"/>
    </row>
    <row r="17" spans="1:20" x14ac:dyDescent="0.25">
      <c r="A17" s="20"/>
      <c r="B17" s="1" t="s">
        <v>10</v>
      </c>
      <c r="C17" s="11">
        <v>15</v>
      </c>
      <c r="D17" s="21"/>
      <c r="E17" s="21"/>
      <c r="F17" s="21"/>
      <c r="G17" s="21"/>
      <c r="H17" s="21"/>
      <c r="I17" s="21"/>
      <c r="J17" s="21"/>
    </row>
    <row r="18" spans="1:20" x14ac:dyDescent="0.25">
      <c r="A18" s="20"/>
      <c r="B18" s="1" t="s">
        <v>11</v>
      </c>
      <c r="C18" s="11">
        <v>16</v>
      </c>
      <c r="D18" s="21"/>
      <c r="E18" s="21"/>
      <c r="F18" s="21"/>
      <c r="G18" s="21"/>
      <c r="H18" s="21"/>
      <c r="I18" s="21"/>
      <c r="J18" s="21"/>
    </row>
    <row r="19" spans="1:20" x14ac:dyDescent="0.25">
      <c r="A19" s="14"/>
      <c r="B19" s="1" t="s">
        <v>12</v>
      </c>
      <c r="C19" s="11">
        <v>17</v>
      </c>
      <c r="D19" s="21"/>
      <c r="E19" s="21"/>
      <c r="F19" s="21"/>
      <c r="G19" s="21"/>
      <c r="H19" s="21"/>
      <c r="I19" s="21"/>
      <c r="J19" s="21"/>
    </row>
    <row r="20" spans="1:20" x14ac:dyDescent="0.25">
      <c r="A20" s="24"/>
      <c r="D20" s="21"/>
      <c r="E20" s="21"/>
      <c r="F20" s="21"/>
      <c r="G20" s="21"/>
      <c r="H20" s="21"/>
      <c r="I20" s="21"/>
      <c r="J20" s="21"/>
    </row>
    <row r="21" spans="1:20" x14ac:dyDescent="0.25">
      <c r="A21" s="24"/>
      <c r="D21" s="34" t="s">
        <v>147</v>
      </c>
      <c r="E21" s="34"/>
      <c r="F21" s="34"/>
      <c r="G21" s="34"/>
      <c r="H21" s="34"/>
      <c r="I21" s="34"/>
      <c r="J21" s="34"/>
    </row>
    <row r="22" spans="1:20" x14ac:dyDescent="0.25">
      <c r="A22" s="24"/>
      <c r="D22" s="20" t="s">
        <v>19</v>
      </c>
      <c r="E22" s="20" t="s">
        <v>20</v>
      </c>
      <c r="F22" s="20" t="s">
        <v>21</v>
      </c>
      <c r="G22" s="20" t="s">
        <v>22</v>
      </c>
      <c r="H22" s="20" t="s">
        <v>23</v>
      </c>
      <c r="I22" s="20" t="s">
        <v>24</v>
      </c>
      <c r="J22" s="20" t="s">
        <v>25</v>
      </c>
    </row>
    <row r="23" spans="1:20" x14ac:dyDescent="0.25">
      <c r="A23" s="24"/>
      <c r="D23" s="10">
        <f>3000/180</f>
        <v>16.666666666666668</v>
      </c>
      <c r="E23" s="10">
        <f>5000/180</f>
        <v>27.777777777777779</v>
      </c>
      <c r="F23" s="10">
        <f>5000/180</f>
        <v>27.777777777777779</v>
      </c>
      <c r="G23" s="10">
        <f>8000/180</f>
        <v>44.444444444444443</v>
      </c>
      <c r="H23" s="10">
        <f>8000/180</f>
        <v>44.444444444444443</v>
      </c>
      <c r="I23" s="10">
        <f>500/180</f>
        <v>2.7777777777777777</v>
      </c>
      <c r="J23" s="10">
        <f>6000/180</f>
        <v>33.333333333333336</v>
      </c>
    </row>
    <row r="24" spans="1:20" s="12" customFormat="1" x14ac:dyDescent="0.25">
      <c r="A24"/>
      <c r="B24" s="24"/>
      <c r="C24" s="24"/>
      <c r="D24" s="24"/>
      <c r="E24" s="24"/>
      <c r="F24" s="24"/>
      <c r="G24" s="24"/>
      <c r="H24" s="24"/>
      <c r="I24" s="24"/>
      <c r="J24" s="24"/>
      <c r="K24"/>
      <c r="L24"/>
      <c r="M24"/>
      <c r="N24"/>
      <c r="O24"/>
      <c r="P24"/>
      <c r="Q24"/>
      <c r="R24"/>
      <c r="S24"/>
      <c r="T24"/>
    </row>
    <row r="25" spans="1:20" s="8" customFormat="1" x14ac:dyDescent="0.25">
      <c r="B25" s="37" t="s">
        <v>142</v>
      </c>
      <c r="C25" s="38"/>
      <c r="D25" s="34" t="s">
        <v>143</v>
      </c>
      <c r="E25" s="34"/>
      <c r="F25" s="34"/>
      <c r="G25" s="34"/>
      <c r="H25" s="34"/>
      <c r="I25" s="34"/>
      <c r="J25" s="34"/>
    </row>
    <row r="26" spans="1:20" x14ac:dyDescent="0.25">
      <c r="B26" s="20" t="s">
        <v>141</v>
      </c>
      <c r="C26" s="11" t="s">
        <v>140</v>
      </c>
      <c r="D26" s="11">
        <v>1</v>
      </c>
      <c r="E26" s="11">
        <v>2</v>
      </c>
      <c r="F26" s="11">
        <v>3</v>
      </c>
      <c r="G26" s="11">
        <v>4</v>
      </c>
      <c r="H26" s="11">
        <v>5</v>
      </c>
      <c r="I26" s="11">
        <v>6</v>
      </c>
      <c r="J26" s="11">
        <v>7</v>
      </c>
    </row>
    <row r="27" spans="1:20" x14ac:dyDescent="0.25">
      <c r="B27" s="1" t="s">
        <v>0</v>
      </c>
      <c r="C27" s="11">
        <v>1</v>
      </c>
      <c r="D27" s="10">
        <v>10</v>
      </c>
      <c r="E27" s="10">
        <v>555</v>
      </c>
      <c r="F27" s="10">
        <v>555</v>
      </c>
      <c r="G27" s="10">
        <v>555</v>
      </c>
      <c r="H27" s="10">
        <v>555</v>
      </c>
      <c r="I27" s="10">
        <v>555</v>
      </c>
      <c r="J27" s="10">
        <v>555</v>
      </c>
    </row>
    <row r="28" spans="1:20" x14ac:dyDescent="0.25">
      <c r="B28" s="1" t="s">
        <v>13</v>
      </c>
      <c r="C28" s="11">
        <v>2</v>
      </c>
      <c r="D28" s="10">
        <v>555</v>
      </c>
      <c r="E28" s="10">
        <v>10</v>
      </c>
      <c r="F28" s="10">
        <v>10</v>
      </c>
      <c r="G28" s="10">
        <v>20</v>
      </c>
      <c r="H28" s="10">
        <v>555</v>
      </c>
      <c r="I28" s="10">
        <v>555</v>
      </c>
      <c r="J28" s="10">
        <v>555</v>
      </c>
    </row>
    <row r="29" spans="1:20" x14ac:dyDescent="0.25">
      <c r="B29" s="1" t="s">
        <v>132</v>
      </c>
      <c r="C29" s="11">
        <v>3</v>
      </c>
      <c r="D29" s="10">
        <v>555</v>
      </c>
      <c r="E29" s="10">
        <v>50</v>
      </c>
      <c r="F29" s="10">
        <v>20</v>
      </c>
      <c r="G29" s="10">
        <v>10</v>
      </c>
      <c r="H29" s="10">
        <v>555</v>
      </c>
      <c r="I29" s="10">
        <v>555</v>
      </c>
      <c r="J29" s="10">
        <v>555</v>
      </c>
    </row>
    <row r="30" spans="1:20" x14ac:dyDescent="0.25">
      <c r="B30" s="1" t="s">
        <v>6</v>
      </c>
      <c r="C30" s="11">
        <v>4</v>
      </c>
      <c r="D30" s="10">
        <v>555</v>
      </c>
      <c r="E30" s="10">
        <v>555</v>
      </c>
      <c r="F30" s="10">
        <v>555</v>
      </c>
      <c r="G30" s="10">
        <v>40</v>
      </c>
      <c r="H30" s="10">
        <v>10</v>
      </c>
      <c r="I30" s="10">
        <v>555</v>
      </c>
      <c r="J30" s="10">
        <v>555</v>
      </c>
    </row>
    <row r="31" spans="1:20" x14ac:dyDescent="0.25">
      <c r="B31" s="1" t="s">
        <v>133</v>
      </c>
      <c r="C31" s="11">
        <v>5</v>
      </c>
      <c r="D31" s="10">
        <v>555</v>
      </c>
      <c r="E31" s="10">
        <v>555</v>
      </c>
      <c r="F31" s="10">
        <v>555</v>
      </c>
      <c r="G31" s="10">
        <v>555</v>
      </c>
      <c r="H31" s="10">
        <v>555</v>
      </c>
      <c r="I31" s="10">
        <v>555</v>
      </c>
      <c r="J31" s="10">
        <v>10</v>
      </c>
    </row>
    <row r="32" spans="1:20" x14ac:dyDescent="0.25">
      <c r="B32" s="1" t="s">
        <v>1</v>
      </c>
      <c r="C32" s="11">
        <v>6</v>
      </c>
      <c r="D32" s="10">
        <v>555</v>
      </c>
      <c r="E32" s="10">
        <v>555</v>
      </c>
      <c r="F32" s="10">
        <v>555</v>
      </c>
      <c r="G32" s="10">
        <v>555</v>
      </c>
      <c r="H32" s="10">
        <v>555</v>
      </c>
      <c r="I32" s="10">
        <v>10</v>
      </c>
      <c r="J32" s="10">
        <v>555</v>
      </c>
    </row>
    <row r="33" spans="2:19" x14ac:dyDescent="0.25">
      <c r="B33" s="1" t="s">
        <v>2</v>
      </c>
      <c r="C33" s="11">
        <v>7</v>
      </c>
      <c r="D33" s="10">
        <v>50</v>
      </c>
      <c r="E33" s="10">
        <v>50</v>
      </c>
      <c r="F33" s="10">
        <v>30</v>
      </c>
      <c r="G33" s="10">
        <v>20</v>
      </c>
      <c r="H33" s="10">
        <v>50</v>
      </c>
      <c r="I33" s="10">
        <v>10</v>
      </c>
      <c r="J33" s="10">
        <v>555</v>
      </c>
    </row>
    <row r="34" spans="2:19" x14ac:dyDescent="0.25">
      <c r="B34" s="1" t="s">
        <v>3</v>
      </c>
      <c r="C34" s="11">
        <v>8</v>
      </c>
      <c r="D34" s="10">
        <v>555</v>
      </c>
      <c r="E34" s="10">
        <v>555</v>
      </c>
      <c r="F34" s="10">
        <v>555</v>
      </c>
      <c r="G34" s="10">
        <v>555</v>
      </c>
      <c r="H34" s="10">
        <v>555</v>
      </c>
      <c r="I34" s="10">
        <v>10</v>
      </c>
      <c r="J34" s="10">
        <v>555</v>
      </c>
    </row>
    <row r="35" spans="2:19" x14ac:dyDescent="0.25">
      <c r="B35" s="1" t="s">
        <v>4</v>
      </c>
      <c r="C35" s="11">
        <v>9</v>
      </c>
      <c r="D35" s="10">
        <v>555</v>
      </c>
      <c r="E35" s="10">
        <v>555</v>
      </c>
      <c r="F35" s="10">
        <v>555</v>
      </c>
      <c r="G35" s="10">
        <v>555</v>
      </c>
      <c r="H35" s="10">
        <v>555</v>
      </c>
      <c r="I35" s="10">
        <v>555</v>
      </c>
      <c r="J35" s="10">
        <v>10</v>
      </c>
    </row>
    <row r="36" spans="2:19" x14ac:dyDescent="0.25">
      <c r="B36" s="1" t="s">
        <v>134</v>
      </c>
      <c r="C36" s="11">
        <v>10</v>
      </c>
      <c r="D36" s="10">
        <v>555</v>
      </c>
      <c r="E36" s="10">
        <v>555</v>
      </c>
      <c r="F36" s="10">
        <v>50</v>
      </c>
      <c r="G36" s="10">
        <v>20</v>
      </c>
      <c r="H36" s="10">
        <v>10</v>
      </c>
      <c r="I36" s="10">
        <v>555</v>
      </c>
      <c r="J36" s="10">
        <v>555</v>
      </c>
    </row>
    <row r="37" spans="2:19" x14ac:dyDescent="0.25">
      <c r="B37" s="1" t="s">
        <v>5</v>
      </c>
      <c r="C37" s="11">
        <v>11</v>
      </c>
      <c r="D37" s="10">
        <v>555</v>
      </c>
      <c r="E37" s="10">
        <v>555</v>
      </c>
      <c r="F37" s="10">
        <v>555</v>
      </c>
      <c r="G37" s="10">
        <v>555</v>
      </c>
      <c r="H37" s="10">
        <v>555</v>
      </c>
      <c r="I37" s="10">
        <v>10</v>
      </c>
      <c r="J37" s="10">
        <v>555</v>
      </c>
    </row>
    <row r="38" spans="2:19" x14ac:dyDescent="0.25">
      <c r="B38" s="1" t="s">
        <v>7</v>
      </c>
      <c r="C38" s="11">
        <v>12</v>
      </c>
      <c r="D38" s="10">
        <v>555</v>
      </c>
      <c r="E38" s="10">
        <v>555</v>
      </c>
      <c r="F38" s="10">
        <v>555</v>
      </c>
      <c r="G38" s="10">
        <v>555</v>
      </c>
      <c r="H38" s="10">
        <v>555</v>
      </c>
      <c r="I38" s="10">
        <v>10</v>
      </c>
      <c r="J38" s="10">
        <v>555</v>
      </c>
    </row>
    <row r="39" spans="2:19" x14ac:dyDescent="0.25">
      <c r="B39" s="1" t="s">
        <v>8</v>
      </c>
      <c r="C39" s="11">
        <v>13</v>
      </c>
      <c r="D39" s="10">
        <v>555</v>
      </c>
      <c r="E39" s="10">
        <v>555</v>
      </c>
      <c r="F39" s="10">
        <v>555</v>
      </c>
      <c r="G39" s="10">
        <v>555</v>
      </c>
      <c r="H39" s="10">
        <v>555</v>
      </c>
      <c r="I39" s="10">
        <v>10</v>
      </c>
      <c r="J39" s="10">
        <v>555</v>
      </c>
    </row>
    <row r="40" spans="2:19" x14ac:dyDescent="0.25">
      <c r="B40" s="1" t="s">
        <v>9</v>
      </c>
      <c r="C40" s="11">
        <v>14</v>
      </c>
      <c r="D40" s="28">
        <v>555</v>
      </c>
      <c r="E40" s="28">
        <v>555</v>
      </c>
      <c r="F40" s="10">
        <v>555</v>
      </c>
      <c r="G40" s="10">
        <v>555</v>
      </c>
      <c r="H40" s="10">
        <v>555</v>
      </c>
      <c r="I40" s="10">
        <v>10</v>
      </c>
      <c r="J40" s="10">
        <v>555</v>
      </c>
    </row>
    <row r="41" spans="2:19" x14ac:dyDescent="0.25">
      <c r="B41" s="1" t="s">
        <v>10</v>
      </c>
      <c r="C41" s="11">
        <v>15</v>
      </c>
      <c r="D41" s="28">
        <v>555</v>
      </c>
      <c r="E41" s="28">
        <v>555</v>
      </c>
      <c r="F41" s="10">
        <v>555</v>
      </c>
      <c r="G41" s="10">
        <v>555</v>
      </c>
      <c r="H41" s="10">
        <v>555</v>
      </c>
      <c r="I41" s="10">
        <v>10</v>
      </c>
      <c r="J41" s="10">
        <v>555</v>
      </c>
    </row>
    <row r="42" spans="2:19" x14ac:dyDescent="0.25">
      <c r="B42" s="1" t="s">
        <v>11</v>
      </c>
      <c r="C42" s="11">
        <v>16</v>
      </c>
      <c r="D42" s="28">
        <v>555</v>
      </c>
      <c r="E42" s="28">
        <v>555</v>
      </c>
      <c r="F42" s="10">
        <v>555</v>
      </c>
      <c r="G42" s="10">
        <v>555</v>
      </c>
      <c r="H42" s="10">
        <v>555</v>
      </c>
      <c r="I42" s="10">
        <v>10</v>
      </c>
      <c r="J42" s="10">
        <v>555</v>
      </c>
    </row>
    <row r="43" spans="2:19" x14ac:dyDescent="0.25">
      <c r="B43" s="1" t="s">
        <v>12</v>
      </c>
      <c r="C43" s="11">
        <v>17</v>
      </c>
      <c r="D43" s="28">
        <v>555</v>
      </c>
      <c r="E43" s="28">
        <v>555</v>
      </c>
      <c r="F43" s="10">
        <v>555</v>
      </c>
      <c r="G43" s="10">
        <v>555</v>
      </c>
      <c r="H43" s="10">
        <v>555</v>
      </c>
      <c r="I43" s="10">
        <v>10</v>
      </c>
      <c r="J43" s="10">
        <v>555</v>
      </c>
    </row>
    <row r="44" spans="2:19" x14ac:dyDescent="0.25">
      <c r="B44" s="36"/>
      <c r="C44" s="36"/>
      <c r="D44" s="36"/>
      <c r="E44" s="36"/>
      <c r="F44" s="36"/>
      <c r="G44" s="36"/>
      <c r="H44" s="36"/>
      <c r="I44" s="36"/>
      <c r="J44" s="36"/>
    </row>
    <row r="45" spans="2:19" s="8" customFormat="1" x14ac:dyDescent="0.25">
      <c r="B45" s="37" t="s">
        <v>142</v>
      </c>
      <c r="C45" s="38"/>
      <c r="D45" s="34" t="s">
        <v>148</v>
      </c>
      <c r="E45" s="34"/>
      <c r="F45" s="34"/>
      <c r="G45" s="34"/>
      <c r="H45" s="34"/>
      <c r="I45" s="34"/>
      <c r="J45" s="34"/>
      <c r="L45" s="27"/>
      <c r="M45" s="34" t="s">
        <v>152</v>
      </c>
      <c r="N45" s="34"/>
      <c r="O45" s="34"/>
      <c r="P45" s="34"/>
      <c r="Q45" s="34"/>
      <c r="R45" s="34"/>
      <c r="S45" s="34"/>
    </row>
    <row r="46" spans="2:19" x14ac:dyDescent="0.25">
      <c r="B46" s="20"/>
      <c r="C46" s="11" t="s">
        <v>140</v>
      </c>
      <c r="D46" s="11">
        <v>1</v>
      </c>
      <c r="E46" s="11">
        <v>2</v>
      </c>
      <c r="F46" s="11">
        <v>3</v>
      </c>
      <c r="G46" s="11">
        <v>4</v>
      </c>
      <c r="H46" s="11">
        <v>5</v>
      </c>
      <c r="I46" s="11">
        <v>6</v>
      </c>
      <c r="J46" s="11">
        <v>7</v>
      </c>
      <c r="L46" s="11" t="s">
        <v>140</v>
      </c>
      <c r="M46" s="11">
        <v>1</v>
      </c>
      <c r="N46" s="11">
        <v>2</v>
      </c>
      <c r="O46" s="11">
        <v>3</v>
      </c>
      <c r="P46" s="11">
        <v>4</v>
      </c>
      <c r="Q46" s="11">
        <v>5</v>
      </c>
      <c r="R46" s="11">
        <v>6</v>
      </c>
      <c r="S46" s="11">
        <v>7</v>
      </c>
    </row>
    <row r="47" spans="2:19" x14ac:dyDescent="0.25">
      <c r="B47" s="1" t="s">
        <v>0</v>
      </c>
      <c r="C47" s="11">
        <v>1</v>
      </c>
      <c r="D47" s="10">
        <v>1</v>
      </c>
      <c r="E47" s="10">
        <v>555</v>
      </c>
      <c r="F47" s="10">
        <v>555</v>
      </c>
      <c r="G47" s="10">
        <v>555</v>
      </c>
      <c r="H47" s="10">
        <v>555</v>
      </c>
      <c r="I47" s="10">
        <v>555</v>
      </c>
      <c r="J47" s="10">
        <v>555</v>
      </c>
      <c r="L47" s="11">
        <v>1</v>
      </c>
      <c r="M47" s="22">
        <f t="shared" ref="M47:S62" si="0">D47*D27*D$23</f>
        <v>166.66666666666669</v>
      </c>
      <c r="N47" s="22">
        <f t="shared" si="0"/>
        <v>8556250</v>
      </c>
      <c r="O47" s="22">
        <f t="shared" si="0"/>
        <v>8556250</v>
      </c>
      <c r="P47" s="22">
        <f t="shared" si="0"/>
        <v>13690000</v>
      </c>
      <c r="Q47" s="22">
        <f t="shared" si="0"/>
        <v>13690000</v>
      </c>
      <c r="R47" s="22">
        <f t="shared" si="0"/>
        <v>855625</v>
      </c>
      <c r="S47" s="22">
        <f t="shared" si="0"/>
        <v>10267500</v>
      </c>
    </row>
    <row r="48" spans="2:19" x14ac:dyDescent="0.25">
      <c r="B48" s="1" t="s">
        <v>13</v>
      </c>
      <c r="C48" s="11">
        <v>2</v>
      </c>
      <c r="D48" s="10">
        <v>555</v>
      </c>
      <c r="E48" s="10">
        <v>1.5</v>
      </c>
      <c r="F48" s="10">
        <v>1.5</v>
      </c>
      <c r="G48" s="10">
        <v>1.5</v>
      </c>
      <c r="H48" s="10">
        <v>555</v>
      </c>
      <c r="I48" s="10">
        <v>555</v>
      </c>
      <c r="J48" s="10">
        <v>555</v>
      </c>
      <c r="L48" s="11">
        <v>2</v>
      </c>
      <c r="M48" s="22">
        <f t="shared" si="0"/>
        <v>5133750</v>
      </c>
      <c r="N48" s="22">
        <f t="shared" si="0"/>
        <v>416.66666666666669</v>
      </c>
      <c r="O48" s="22">
        <f t="shared" si="0"/>
        <v>416.66666666666669</v>
      </c>
      <c r="P48" s="22">
        <f t="shared" si="0"/>
        <v>1333.3333333333333</v>
      </c>
      <c r="Q48" s="22">
        <f t="shared" si="0"/>
        <v>13690000</v>
      </c>
      <c r="R48" s="22">
        <f t="shared" si="0"/>
        <v>855625</v>
      </c>
      <c r="S48" s="22">
        <f t="shared" si="0"/>
        <v>10267500</v>
      </c>
    </row>
    <row r="49" spans="2:19" x14ac:dyDescent="0.25">
      <c r="B49" s="1" t="s">
        <v>132</v>
      </c>
      <c r="C49" s="11">
        <v>3</v>
      </c>
      <c r="D49" s="10">
        <v>555</v>
      </c>
      <c r="E49" s="10">
        <v>3</v>
      </c>
      <c r="F49" s="10">
        <v>3</v>
      </c>
      <c r="G49" s="10">
        <v>3</v>
      </c>
      <c r="H49" s="10">
        <v>555</v>
      </c>
      <c r="I49" s="10">
        <v>555</v>
      </c>
      <c r="J49" s="10">
        <v>555</v>
      </c>
      <c r="L49" s="11">
        <v>3</v>
      </c>
      <c r="M49" s="22">
        <f t="shared" si="0"/>
        <v>5133750</v>
      </c>
      <c r="N49" s="22">
        <f t="shared" si="0"/>
        <v>4166.666666666667</v>
      </c>
      <c r="O49" s="22">
        <f t="shared" si="0"/>
        <v>1666.6666666666667</v>
      </c>
      <c r="P49" s="22">
        <f t="shared" si="0"/>
        <v>1333.3333333333333</v>
      </c>
      <c r="Q49" s="22">
        <f t="shared" si="0"/>
        <v>13690000</v>
      </c>
      <c r="R49" s="22">
        <f t="shared" si="0"/>
        <v>855625</v>
      </c>
      <c r="S49" s="22">
        <f t="shared" si="0"/>
        <v>10267500</v>
      </c>
    </row>
    <row r="50" spans="2:19" x14ac:dyDescent="0.25">
      <c r="B50" s="1" t="s">
        <v>6</v>
      </c>
      <c r="C50" s="11">
        <v>4</v>
      </c>
      <c r="D50" s="10">
        <v>555</v>
      </c>
      <c r="E50" s="10">
        <v>555</v>
      </c>
      <c r="F50" s="10">
        <v>555</v>
      </c>
      <c r="G50" s="10">
        <v>3</v>
      </c>
      <c r="H50" s="10">
        <v>3</v>
      </c>
      <c r="I50" s="10">
        <v>555</v>
      </c>
      <c r="J50" s="10">
        <v>555</v>
      </c>
      <c r="L50" s="11">
        <v>4</v>
      </c>
      <c r="M50" s="22">
        <f t="shared" si="0"/>
        <v>5133750</v>
      </c>
      <c r="N50" s="22">
        <f t="shared" si="0"/>
        <v>8556250</v>
      </c>
      <c r="O50" s="22">
        <f t="shared" si="0"/>
        <v>8556250</v>
      </c>
      <c r="P50" s="22">
        <f t="shared" si="0"/>
        <v>5333.333333333333</v>
      </c>
      <c r="Q50" s="22">
        <f t="shared" si="0"/>
        <v>1333.3333333333333</v>
      </c>
      <c r="R50" s="22">
        <f t="shared" si="0"/>
        <v>855625</v>
      </c>
      <c r="S50" s="22">
        <f t="shared" si="0"/>
        <v>10267500</v>
      </c>
    </row>
    <row r="51" spans="2:19" x14ac:dyDescent="0.25">
      <c r="B51" s="1" t="s">
        <v>133</v>
      </c>
      <c r="C51" s="11">
        <v>5</v>
      </c>
      <c r="D51" s="10">
        <v>555</v>
      </c>
      <c r="E51" s="10">
        <v>555</v>
      </c>
      <c r="F51" s="10">
        <v>555</v>
      </c>
      <c r="G51" s="10">
        <v>555</v>
      </c>
      <c r="H51" s="10">
        <v>555</v>
      </c>
      <c r="I51" s="10">
        <v>555</v>
      </c>
      <c r="J51" s="10">
        <v>1</v>
      </c>
      <c r="L51" s="11">
        <v>5</v>
      </c>
      <c r="M51" s="22">
        <f t="shared" si="0"/>
        <v>5133750</v>
      </c>
      <c r="N51" s="22">
        <f t="shared" si="0"/>
        <v>8556250</v>
      </c>
      <c r="O51" s="22">
        <f t="shared" si="0"/>
        <v>8556250</v>
      </c>
      <c r="P51" s="22">
        <f t="shared" si="0"/>
        <v>13690000</v>
      </c>
      <c r="Q51" s="22">
        <f t="shared" si="0"/>
        <v>13690000</v>
      </c>
      <c r="R51" s="22">
        <f t="shared" si="0"/>
        <v>855625</v>
      </c>
      <c r="S51" s="22">
        <f t="shared" si="0"/>
        <v>333.33333333333337</v>
      </c>
    </row>
    <row r="52" spans="2:19" x14ac:dyDescent="0.25">
      <c r="B52" s="1" t="s">
        <v>1</v>
      </c>
      <c r="C52" s="11">
        <v>6</v>
      </c>
      <c r="D52" s="10">
        <v>555</v>
      </c>
      <c r="E52" s="10">
        <v>555</v>
      </c>
      <c r="F52" s="10">
        <v>555</v>
      </c>
      <c r="G52" s="10">
        <v>555</v>
      </c>
      <c r="H52" s="10">
        <v>555</v>
      </c>
      <c r="I52" s="10">
        <v>0.25</v>
      </c>
      <c r="J52" s="10">
        <v>555</v>
      </c>
      <c r="L52" s="11">
        <v>6</v>
      </c>
      <c r="M52" s="22">
        <f t="shared" si="0"/>
        <v>5133750</v>
      </c>
      <c r="N52" s="22">
        <f t="shared" si="0"/>
        <v>8556250</v>
      </c>
      <c r="O52" s="22">
        <f t="shared" si="0"/>
        <v>8556250</v>
      </c>
      <c r="P52" s="22">
        <f t="shared" si="0"/>
        <v>13690000</v>
      </c>
      <c r="Q52" s="22">
        <f t="shared" si="0"/>
        <v>13690000</v>
      </c>
      <c r="R52" s="22">
        <f t="shared" si="0"/>
        <v>6.9444444444444446</v>
      </c>
      <c r="S52" s="22">
        <f t="shared" si="0"/>
        <v>10267500</v>
      </c>
    </row>
    <row r="53" spans="2:19" x14ac:dyDescent="0.25">
      <c r="B53" s="1" t="s">
        <v>2</v>
      </c>
      <c r="C53" s="11">
        <v>7</v>
      </c>
      <c r="D53" s="10">
        <v>1.5</v>
      </c>
      <c r="E53" s="10">
        <v>1.5</v>
      </c>
      <c r="F53" s="10">
        <v>1.5</v>
      </c>
      <c r="G53" s="10">
        <v>1.5</v>
      </c>
      <c r="H53" s="10">
        <v>1.5</v>
      </c>
      <c r="I53" s="10">
        <v>0.5</v>
      </c>
      <c r="J53" s="10">
        <v>555</v>
      </c>
      <c r="L53" s="11">
        <v>7</v>
      </c>
      <c r="M53" s="22">
        <f t="shared" si="0"/>
        <v>1250</v>
      </c>
      <c r="N53" s="22">
        <f t="shared" si="0"/>
        <v>2083.3333333333335</v>
      </c>
      <c r="O53" s="22">
        <f t="shared" si="0"/>
        <v>1250</v>
      </c>
      <c r="P53" s="22">
        <f t="shared" si="0"/>
        <v>1333.3333333333333</v>
      </c>
      <c r="Q53" s="22">
        <f t="shared" si="0"/>
        <v>3333.333333333333</v>
      </c>
      <c r="R53" s="22">
        <f t="shared" si="0"/>
        <v>13.888888888888889</v>
      </c>
      <c r="S53" s="22">
        <f t="shared" si="0"/>
        <v>10267500</v>
      </c>
    </row>
    <row r="54" spans="2:19" x14ac:dyDescent="0.25">
      <c r="B54" s="1" t="s">
        <v>3</v>
      </c>
      <c r="C54" s="11">
        <v>8</v>
      </c>
      <c r="D54" s="10">
        <v>555</v>
      </c>
      <c r="E54" s="10">
        <v>555</v>
      </c>
      <c r="F54" s="10">
        <v>555</v>
      </c>
      <c r="G54" s="10">
        <v>555</v>
      </c>
      <c r="H54" s="10">
        <v>555</v>
      </c>
      <c r="I54" s="10">
        <v>0.5</v>
      </c>
      <c r="J54" s="10">
        <v>555</v>
      </c>
      <c r="L54" s="11">
        <v>8</v>
      </c>
      <c r="M54" s="22">
        <f t="shared" si="0"/>
        <v>5133750</v>
      </c>
      <c r="N54" s="22">
        <f t="shared" si="0"/>
        <v>8556250</v>
      </c>
      <c r="O54" s="22">
        <f t="shared" si="0"/>
        <v>8556250</v>
      </c>
      <c r="P54" s="22">
        <f t="shared" si="0"/>
        <v>13690000</v>
      </c>
      <c r="Q54" s="22">
        <f t="shared" si="0"/>
        <v>13690000</v>
      </c>
      <c r="R54" s="22">
        <f t="shared" si="0"/>
        <v>13.888888888888889</v>
      </c>
      <c r="S54" s="22">
        <f t="shared" si="0"/>
        <v>10267500</v>
      </c>
    </row>
    <row r="55" spans="2:19" x14ac:dyDescent="0.25">
      <c r="B55" s="1" t="s">
        <v>4</v>
      </c>
      <c r="C55" s="11">
        <v>9</v>
      </c>
      <c r="D55" s="10">
        <v>555</v>
      </c>
      <c r="E55" s="10">
        <v>555</v>
      </c>
      <c r="F55" s="10">
        <v>555</v>
      </c>
      <c r="G55" s="10">
        <v>555</v>
      </c>
      <c r="H55" s="10">
        <v>555</v>
      </c>
      <c r="I55" s="10">
        <v>555</v>
      </c>
      <c r="J55" s="10">
        <v>1</v>
      </c>
      <c r="L55" s="11">
        <v>9</v>
      </c>
      <c r="M55" s="22">
        <f t="shared" si="0"/>
        <v>5133750</v>
      </c>
      <c r="N55" s="22">
        <f t="shared" si="0"/>
        <v>8556250</v>
      </c>
      <c r="O55" s="22">
        <f t="shared" si="0"/>
        <v>8556250</v>
      </c>
      <c r="P55" s="22">
        <f t="shared" si="0"/>
        <v>13690000</v>
      </c>
      <c r="Q55" s="22">
        <f t="shared" si="0"/>
        <v>13690000</v>
      </c>
      <c r="R55" s="22">
        <f t="shared" si="0"/>
        <v>855625</v>
      </c>
      <c r="S55" s="22">
        <f t="shared" si="0"/>
        <v>333.33333333333337</v>
      </c>
    </row>
    <row r="56" spans="2:19" x14ac:dyDescent="0.25">
      <c r="B56" s="1" t="s">
        <v>134</v>
      </c>
      <c r="C56" s="11">
        <v>10</v>
      </c>
      <c r="D56" s="10">
        <v>555</v>
      </c>
      <c r="E56" s="10">
        <v>555</v>
      </c>
      <c r="F56" s="10">
        <v>0.75</v>
      </c>
      <c r="G56" s="10">
        <v>0.75</v>
      </c>
      <c r="H56" s="10">
        <v>0.5</v>
      </c>
      <c r="I56" s="10">
        <v>555</v>
      </c>
      <c r="J56" s="10">
        <v>555</v>
      </c>
      <c r="L56" s="11">
        <v>10</v>
      </c>
      <c r="M56" s="22">
        <f t="shared" si="0"/>
        <v>5133750</v>
      </c>
      <c r="N56" s="22">
        <f t="shared" si="0"/>
        <v>8556250</v>
      </c>
      <c r="O56" s="22">
        <f t="shared" si="0"/>
        <v>1041.6666666666667</v>
      </c>
      <c r="P56" s="22">
        <f t="shared" si="0"/>
        <v>666.66666666666663</v>
      </c>
      <c r="Q56" s="22">
        <f t="shared" si="0"/>
        <v>222.22222222222223</v>
      </c>
      <c r="R56" s="22">
        <f t="shared" si="0"/>
        <v>855625</v>
      </c>
      <c r="S56" s="22">
        <f t="shared" si="0"/>
        <v>10267500</v>
      </c>
    </row>
    <row r="57" spans="2:19" x14ac:dyDescent="0.25">
      <c r="B57" s="1" t="s">
        <v>5</v>
      </c>
      <c r="C57" s="11">
        <v>11</v>
      </c>
      <c r="D57" s="10">
        <v>555</v>
      </c>
      <c r="E57" s="10">
        <v>555</v>
      </c>
      <c r="F57" s="10">
        <v>555</v>
      </c>
      <c r="G57" s="10">
        <v>555</v>
      </c>
      <c r="H57" s="10">
        <v>555</v>
      </c>
      <c r="I57" s="10">
        <v>0.5</v>
      </c>
      <c r="J57" s="10">
        <v>555</v>
      </c>
      <c r="L57" s="11">
        <v>11</v>
      </c>
      <c r="M57" s="22">
        <f t="shared" si="0"/>
        <v>5133750</v>
      </c>
      <c r="N57" s="22">
        <f t="shared" si="0"/>
        <v>8556250</v>
      </c>
      <c r="O57" s="22">
        <f t="shared" si="0"/>
        <v>8556250</v>
      </c>
      <c r="P57" s="22">
        <f t="shared" si="0"/>
        <v>13690000</v>
      </c>
      <c r="Q57" s="22">
        <f t="shared" si="0"/>
        <v>13690000</v>
      </c>
      <c r="R57" s="22">
        <f t="shared" si="0"/>
        <v>13.888888888888889</v>
      </c>
      <c r="S57" s="22">
        <f t="shared" si="0"/>
        <v>10267500</v>
      </c>
    </row>
    <row r="58" spans="2:19" x14ac:dyDescent="0.25">
      <c r="B58" s="1" t="s">
        <v>7</v>
      </c>
      <c r="C58" s="11">
        <v>12</v>
      </c>
      <c r="D58" s="10">
        <v>555</v>
      </c>
      <c r="E58" s="10">
        <v>555</v>
      </c>
      <c r="F58" s="10">
        <v>555</v>
      </c>
      <c r="G58" s="10">
        <v>555</v>
      </c>
      <c r="H58" s="10">
        <v>555</v>
      </c>
      <c r="I58" s="10">
        <v>1</v>
      </c>
      <c r="J58" s="10">
        <v>555</v>
      </c>
      <c r="L58" s="11">
        <v>12</v>
      </c>
      <c r="M58" s="22">
        <f t="shared" si="0"/>
        <v>5133750</v>
      </c>
      <c r="N58" s="22">
        <f t="shared" si="0"/>
        <v>8556250</v>
      </c>
      <c r="O58" s="22">
        <f t="shared" si="0"/>
        <v>8556250</v>
      </c>
      <c r="P58" s="22">
        <f t="shared" si="0"/>
        <v>13690000</v>
      </c>
      <c r="Q58" s="22">
        <f t="shared" si="0"/>
        <v>13690000</v>
      </c>
      <c r="R58" s="22">
        <f t="shared" si="0"/>
        <v>27.777777777777779</v>
      </c>
      <c r="S58" s="22">
        <f t="shared" si="0"/>
        <v>10267500</v>
      </c>
    </row>
    <row r="59" spans="2:19" x14ac:dyDescent="0.25">
      <c r="B59" s="1" t="s">
        <v>8</v>
      </c>
      <c r="C59" s="11">
        <v>13</v>
      </c>
      <c r="D59" s="10">
        <v>555</v>
      </c>
      <c r="E59" s="10">
        <v>555</v>
      </c>
      <c r="F59" s="10">
        <v>555</v>
      </c>
      <c r="G59" s="10">
        <v>555</v>
      </c>
      <c r="H59" s="10">
        <v>555</v>
      </c>
      <c r="I59" s="10">
        <v>1</v>
      </c>
      <c r="J59" s="10">
        <v>555</v>
      </c>
      <c r="L59" s="11">
        <v>13</v>
      </c>
      <c r="M59" s="22">
        <f t="shared" si="0"/>
        <v>5133750</v>
      </c>
      <c r="N59" s="22">
        <f t="shared" si="0"/>
        <v>8556250</v>
      </c>
      <c r="O59" s="22">
        <f t="shared" si="0"/>
        <v>8556250</v>
      </c>
      <c r="P59" s="22">
        <f t="shared" si="0"/>
        <v>13690000</v>
      </c>
      <c r="Q59" s="22">
        <f t="shared" si="0"/>
        <v>13690000</v>
      </c>
      <c r="R59" s="22">
        <f t="shared" si="0"/>
        <v>27.777777777777779</v>
      </c>
      <c r="S59" s="22">
        <f t="shared" si="0"/>
        <v>10267500</v>
      </c>
    </row>
    <row r="60" spans="2:19" x14ac:dyDescent="0.25">
      <c r="B60" s="1" t="s">
        <v>9</v>
      </c>
      <c r="C60" s="11">
        <v>14</v>
      </c>
      <c r="D60" s="10">
        <v>555</v>
      </c>
      <c r="E60" s="10">
        <v>555</v>
      </c>
      <c r="F60" s="10">
        <v>555</v>
      </c>
      <c r="G60" s="10">
        <v>555</v>
      </c>
      <c r="H60" s="10">
        <v>555</v>
      </c>
      <c r="I60" s="10">
        <v>1.5</v>
      </c>
      <c r="J60" s="10">
        <v>555</v>
      </c>
      <c r="L60" s="11">
        <v>14</v>
      </c>
      <c r="M60" s="22">
        <f t="shared" si="0"/>
        <v>5133750</v>
      </c>
      <c r="N60" s="22">
        <f t="shared" si="0"/>
        <v>8556250</v>
      </c>
      <c r="O60" s="22">
        <f t="shared" si="0"/>
        <v>8556250</v>
      </c>
      <c r="P60" s="22">
        <f t="shared" si="0"/>
        <v>13690000</v>
      </c>
      <c r="Q60" s="22">
        <f t="shared" si="0"/>
        <v>13690000</v>
      </c>
      <c r="R60" s="22">
        <f t="shared" si="0"/>
        <v>41.666666666666664</v>
      </c>
      <c r="S60" s="22">
        <f t="shared" si="0"/>
        <v>10267500</v>
      </c>
    </row>
    <row r="61" spans="2:19" x14ac:dyDescent="0.25">
      <c r="B61" s="1" t="s">
        <v>10</v>
      </c>
      <c r="C61" s="11">
        <v>15</v>
      </c>
      <c r="D61" s="10">
        <v>555</v>
      </c>
      <c r="E61" s="10">
        <v>555</v>
      </c>
      <c r="F61" s="10">
        <v>555</v>
      </c>
      <c r="G61" s="10">
        <v>555</v>
      </c>
      <c r="H61" s="10">
        <v>555</v>
      </c>
      <c r="I61" s="10">
        <v>1.5</v>
      </c>
      <c r="J61" s="10">
        <v>555</v>
      </c>
      <c r="L61" s="11">
        <v>15</v>
      </c>
      <c r="M61" s="22">
        <f t="shared" si="0"/>
        <v>5133750</v>
      </c>
      <c r="N61" s="22">
        <f t="shared" si="0"/>
        <v>8556250</v>
      </c>
      <c r="O61" s="22">
        <f t="shared" si="0"/>
        <v>8556250</v>
      </c>
      <c r="P61" s="22">
        <f t="shared" si="0"/>
        <v>13690000</v>
      </c>
      <c r="Q61" s="22">
        <f t="shared" si="0"/>
        <v>13690000</v>
      </c>
      <c r="R61" s="22">
        <f t="shared" si="0"/>
        <v>41.666666666666664</v>
      </c>
      <c r="S61" s="22">
        <f t="shared" si="0"/>
        <v>10267500</v>
      </c>
    </row>
    <row r="62" spans="2:19" x14ac:dyDescent="0.25">
      <c r="B62" s="1" t="s">
        <v>11</v>
      </c>
      <c r="C62" s="11">
        <v>16</v>
      </c>
      <c r="D62" s="10">
        <v>555</v>
      </c>
      <c r="E62" s="10">
        <v>555</v>
      </c>
      <c r="F62" s="10">
        <v>555</v>
      </c>
      <c r="G62" s="10">
        <v>555</v>
      </c>
      <c r="H62" s="10">
        <v>555</v>
      </c>
      <c r="I62" s="10">
        <v>1.5</v>
      </c>
      <c r="J62" s="10">
        <v>555</v>
      </c>
      <c r="L62" s="11">
        <v>16</v>
      </c>
      <c r="M62" s="22">
        <f t="shared" si="0"/>
        <v>5133750</v>
      </c>
      <c r="N62" s="22">
        <f t="shared" si="0"/>
        <v>8556250</v>
      </c>
      <c r="O62" s="22">
        <f t="shared" si="0"/>
        <v>8556250</v>
      </c>
      <c r="P62" s="22">
        <f t="shared" si="0"/>
        <v>13690000</v>
      </c>
      <c r="Q62" s="22">
        <f t="shared" si="0"/>
        <v>13690000</v>
      </c>
      <c r="R62" s="22">
        <f t="shared" si="0"/>
        <v>41.666666666666664</v>
      </c>
      <c r="S62" s="22">
        <f t="shared" si="0"/>
        <v>10267500</v>
      </c>
    </row>
    <row r="63" spans="2:19" x14ac:dyDescent="0.25">
      <c r="B63" s="1" t="s">
        <v>12</v>
      </c>
      <c r="C63" s="11">
        <v>17</v>
      </c>
      <c r="D63" s="10">
        <v>555</v>
      </c>
      <c r="E63" s="10">
        <v>555</v>
      </c>
      <c r="F63" s="10">
        <v>555</v>
      </c>
      <c r="G63" s="10">
        <v>555</v>
      </c>
      <c r="H63" s="10">
        <v>555</v>
      </c>
      <c r="I63" s="10">
        <v>1.5</v>
      </c>
      <c r="J63" s="10">
        <v>555</v>
      </c>
      <c r="L63" s="11">
        <v>17</v>
      </c>
      <c r="M63" s="22">
        <f t="shared" ref="M63:S63" si="1">D63*D43*D$23</f>
        <v>5133750</v>
      </c>
      <c r="N63" s="22">
        <f t="shared" si="1"/>
        <v>8556250</v>
      </c>
      <c r="O63" s="22">
        <f t="shared" si="1"/>
        <v>8556250</v>
      </c>
      <c r="P63" s="22">
        <f t="shared" si="1"/>
        <v>13690000</v>
      </c>
      <c r="Q63" s="22">
        <f t="shared" si="1"/>
        <v>13690000</v>
      </c>
      <c r="R63" s="22">
        <f t="shared" si="1"/>
        <v>41.666666666666664</v>
      </c>
      <c r="S63" s="22">
        <f t="shared" si="1"/>
        <v>10267500</v>
      </c>
    </row>
    <row r="64" spans="2:19" x14ac:dyDescent="0.25">
      <c r="D64" s="21"/>
      <c r="E64" s="21"/>
      <c r="F64" s="21"/>
      <c r="G64" s="21"/>
      <c r="H64" s="21"/>
      <c r="I64" s="21"/>
      <c r="J64" s="21"/>
    </row>
    <row r="65" spans="1:11" x14ac:dyDescent="0.25">
      <c r="A65" t="s">
        <v>26</v>
      </c>
      <c r="D65" s="3"/>
      <c r="E65" s="21"/>
      <c r="F65" s="21"/>
      <c r="G65" s="21"/>
      <c r="H65" s="21"/>
      <c r="I65" s="21"/>
      <c r="J65" s="21"/>
      <c r="K65" s="21"/>
    </row>
    <row r="66" spans="1:11" x14ac:dyDescent="0.25">
      <c r="B66" t="s">
        <v>135</v>
      </c>
      <c r="D66" s="3"/>
      <c r="E66" s="21"/>
      <c r="F66" s="21"/>
      <c r="G66" s="21"/>
      <c r="H66" s="21"/>
      <c r="I66" s="21"/>
      <c r="J66" s="21"/>
      <c r="K66" s="21"/>
    </row>
    <row r="67" spans="1:11" x14ac:dyDescent="0.25">
      <c r="B67" t="s">
        <v>29</v>
      </c>
      <c r="D67" s="3"/>
      <c r="E67" s="21"/>
      <c r="F67" s="21"/>
      <c r="G67" s="21"/>
      <c r="H67" s="21"/>
      <c r="I67" s="21"/>
      <c r="J67" s="21"/>
      <c r="K67" s="21"/>
    </row>
    <row r="68" spans="1:11" x14ac:dyDescent="0.25">
      <c r="B68" t="s">
        <v>30</v>
      </c>
      <c r="D68" s="3"/>
      <c r="E68" s="21"/>
      <c r="F68" s="21"/>
      <c r="G68" s="21"/>
      <c r="H68" s="21"/>
      <c r="I68" s="21"/>
      <c r="J68" s="21"/>
      <c r="K68" s="21"/>
    </row>
    <row r="69" spans="1:11" x14ac:dyDescent="0.25">
      <c r="B69" t="s">
        <v>31</v>
      </c>
      <c r="D69" s="3"/>
      <c r="E69" s="21"/>
      <c r="F69" s="21"/>
      <c r="G69" s="21"/>
      <c r="H69" s="21"/>
      <c r="I69" s="21"/>
      <c r="J69" s="21"/>
      <c r="K69" s="21"/>
    </row>
    <row r="70" spans="1:11" x14ac:dyDescent="0.25">
      <c r="D70" s="3"/>
      <c r="E70" s="21"/>
      <c r="F70" s="21"/>
      <c r="G70" s="21"/>
      <c r="H70" s="21"/>
      <c r="I70" s="21"/>
      <c r="J70" s="21"/>
      <c r="K70" s="21"/>
    </row>
    <row r="71" spans="1:11" x14ac:dyDescent="0.25">
      <c r="A71" t="s">
        <v>27</v>
      </c>
      <c r="D71" s="3"/>
      <c r="E71" s="21"/>
      <c r="F71" s="21"/>
      <c r="G71" s="21"/>
      <c r="H71" s="21"/>
      <c r="I71" s="21"/>
      <c r="J71" s="21"/>
      <c r="K71" s="21"/>
    </row>
    <row r="72" spans="1:11" x14ac:dyDescent="0.25">
      <c r="B72" t="s">
        <v>28</v>
      </c>
      <c r="D72" s="3"/>
      <c r="E72" s="21"/>
      <c r="F72" s="21"/>
      <c r="G72" s="21"/>
      <c r="H72" s="21"/>
      <c r="I72" s="21"/>
      <c r="J72" s="21"/>
      <c r="K72" s="21"/>
    </row>
    <row r="73" spans="1:11" x14ac:dyDescent="0.25">
      <c r="D73" s="3"/>
      <c r="E73" s="21"/>
      <c r="F73" s="21"/>
      <c r="G73" s="21"/>
      <c r="H73" s="21"/>
      <c r="I73" s="21"/>
      <c r="J73" s="21"/>
      <c r="K73" s="21"/>
    </row>
    <row r="74" spans="1:11" ht="51" customHeight="1" x14ac:dyDescent="0.25">
      <c r="B74" s="35" t="s">
        <v>144</v>
      </c>
      <c r="C74" s="35"/>
      <c r="D74" s="35"/>
      <c r="E74" s="35"/>
      <c r="F74" s="35"/>
      <c r="G74" s="35"/>
      <c r="H74" s="35"/>
      <c r="I74" s="35"/>
      <c r="J74" s="35"/>
      <c r="K74" s="35"/>
    </row>
    <row r="75" spans="1:11" x14ac:dyDescent="0.25">
      <c r="D75" s="3"/>
      <c r="E75" s="21"/>
      <c r="F75" s="21"/>
      <c r="G75" s="21"/>
      <c r="H75" s="21"/>
      <c r="I75" s="21"/>
      <c r="J75" s="21"/>
      <c r="K75" s="21"/>
    </row>
    <row r="76" spans="1:11" ht="51" customHeight="1" x14ac:dyDescent="0.25">
      <c r="B76" s="35" t="s">
        <v>145</v>
      </c>
      <c r="C76" s="35"/>
      <c r="D76" s="35"/>
      <c r="E76" s="35"/>
      <c r="F76" s="35"/>
      <c r="G76" s="35"/>
      <c r="H76" s="35"/>
      <c r="I76" s="35"/>
      <c r="J76" s="35"/>
      <c r="K76" s="35"/>
    </row>
    <row r="77" spans="1:11" x14ac:dyDescent="0.25">
      <c r="D77" s="3"/>
      <c r="K77" s="2"/>
    </row>
  </sheetData>
  <sortState xmlns:xlrd2="http://schemas.microsoft.com/office/spreadsheetml/2017/richdata2" ref="L47:S63">
    <sortCondition ref="L47:L63"/>
  </sortState>
  <mergeCells count="9">
    <mergeCell ref="D21:J21"/>
    <mergeCell ref="M45:S45"/>
    <mergeCell ref="D25:J25"/>
    <mergeCell ref="B76:K76"/>
    <mergeCell ref="B74:K74"/>
    <mergeCell ref="B44:J44"/>
    <mergeCell ref="D45:J45"/>
    <mergeCell ref="B45:C45"/>
    <mergeCell ref="B25:C25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AE0D-A4A5-483C-AD32-FBDBDF71E15D}">
  <dimension ref="A1:CE41"/>
  <sheetViews>
    <sheetView zoomScale="80" zoomScaleNormal="80" workbookViewId="0">
      <selection activeCell="AT15" sqref="AT15"/>
    </sheetView>
  </sheetViews>
  <sheetFormatPr defaultRowHeight="15" x14ac:dyDescent="0.25"/>
  <cols>
    <col min="1" max="1" width="10.42578125" bestFit="1" customWidth="1"/>
    <col min="2" max="2" width="9" hidden="1" customWidth="1"/>
    <col min="3" max="3" width="30.140625" bestFit="1" customWidth="1"/>
    <col min="4" max="4" width="34.28515625" hidden="1" customWidth="1"/>
    <col min="5" max="5" width="12.5703125" style="2" hidden="1" customWidth="1"/>
    <col min="6" max="6" width="14.5703125" style="2" hidden="1" customWidth="1"/>
    <col min="7" max="7" width="15.5703125" style="2" bestFit="1" customWidth="1"/>
    <col min="8" max="8" width="26" hidden="1" customWidth="1"/>
    <col min="9" max="25" width="3.7109375" style="2" bestFit="1" customWidth="1"/>
    <col min="26" max="27" width="3.7109375" customWidth="1"/>
    <col min="28" max="44" width="3.7109375" style="18" customWidth="1"/>
    <col min="45" max="45" width="3.7109375" customWidth="1"/>
    <col min="46" max="46" width="11.28515625" bestFit="1" customWidth="1"/>
    <col min="47" max="47" width="11.42578125" bestFit="1" customWidth="1"/>
    <col min="48" max="48" width="10" bestFit="1" customWidth="1"/>
    <col min="49" max="49" width="2.42578125" customWidth="1"/>
    <col min="50" max="53" width="8.140625" customWidth="1"/>
    <col min="54" max="54" width="2.42578125" customWidth="1"/>
    <col min="55" max="83" width="7.85546875" customWidth="1"/>
  </cols>
  <sheetData>
    <row r="1" spans="1:83" x14ac:dyDescent="0.25">
      <c r="A1" s="51" t="s">
        <v>129</v>
      </c>
      <c r="B1" s="51"/>
      <c r="C1" s="51"/>
      <c r="D1" s="51"/>
      <c r="E1" s="51"/>
      <c r="F1" s="51"/>
      <c r="G1" s="51"/>
      <c r="H1" s="51"/>
      <c r="I1" s="50" t="s">
        <v>153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AB1" s="50" t="s">
        <v>151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BC1" s="39" t="s">
        <v>150</v>
      </c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</row>
    <row r="2" spans="1:83" ht="23.25" hidden="1" customHeight="1" x14ac:dyDescent="0.25">
      <c r="I2" s="9" t="s">
        <v>0</v>
      </c>
      <c r="J2" s="9" t="s">
        <v>13</v>
      </c>
      <c r="K2" s="9" t="s">
        <v>132</v>
      </c>
      <c r="L2" s="9" t="s">
        <v>6</v>
      </c>
      <c r="M2" s="9" t="s">
        <v>133</v>
      </c>
      <c r="N2" s="9" t="s">
        <v>1</v>
      </c>
      <c r="O2" s="9" t="s">
        <v>2</v>
      </c>
      <c r="P2" s="9" t="s">
        <v>3</v>
      </c>
      <c r="Q2" s="9" t="s">
        <v>4</v>
      </c>
      <c r="R2" s="9" t="s">
        <v>134</v>
      </c>
      <c r="S2" s="9" t="s">
        <v>5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11</v>
      </c>
      <c r="Y2" s="9" t="s">
        <v>12</v>
      </c>
      <c r="AV2" s="15">
        <v>1</v>
      </c>
      <c r="AW2" s="15">
        <v>2</v>
      </c>
      <c r="AX2" s="15">
        <v>3</v>
      </c>
      <c r="AY2" s="15">
        <v>4</v>
      </c>
      <c r="AZ2" s="15">
        <v>5</v>
      </c>
      <c r="BA2" s="15">
        <v>6</v>
      </c>
      <c r="BB2" s="15"/>
    </row>
    <row r="3" spans="1:83" s="3" customFormat="1" x14ac:dyDescent="0.25">
      <c r="A3" s="5" t="s">
        <v>32</v>
      </c>
      <c r="B3" s="5" t="s">
        <v>122</v>
      </c>
      <c r="C3" s="5" t="s">
        <v>123</v>
      </c>
      <c r="D3" s="5" t="s">
        <v>130</v>
      </c>
      <c r="E3" s="5" t="s">
        <v>124</v>
      </c>
      <c r="F3" s="5" t="s">
        <v>125</v>
      </c>
      <c r="G3" s="5" t="s">
        <v>126</v>
      </c>
      <c r="H3" s="5" t="s">
        <v>131</v>
      </c>
      <c r="I3" s="10">
        <v>1</v>
      </c>
      <c r="J3" s="10">
        <v>2</v>
      </c>
      <c r="K3" s="10">
        <v>3</v>
      </c>
      <c r="L3" s="10">
        <v>4</v>
      </c>
      <c r="M3" s="10">
        <v>5</v>
      </c>
      <c r="N3" s="10">
        <v>6</v>
      </c>
      <c r="O3" s="10">
        <v>7</v>
      </c>
      <c r="P3" s="10">
        <v>8</v>
      </c>
      <c r="Q3" s="10">
        <v>9</v>
      </c>
      <c r="R3" s="10">
        <v>10</v>
      </c>
      <c r="S3" s="10">
        <v>11</v>
      </c>
      <c r="T3" s="10">
        <v>12</v>
      </c>
      <c r="U3" s="10">
        <v>13</v>
      </c>
      <c r="V3" s="10">
        <v>14</v>
      </c>
      <c r="W3" s="10">
        <v>15</v>
      </c>
      <c r="X3" s="10">
        <v>16</v>
      </c>
      <c r="Y3" s="10">
        <v>17</v>
      </c>
      <c r="AB3" s="10">
        <v>1</v>
      </c>
      <c r="AC3" s="10">
        <v>2</v>
      </c>
      <c r="AD3" s="10">
        <v>3</v>
      </c>
      <c r="AE3" s="10">
        <v>4</v>
      </c>
      <c r="AF3" s="10">
        <v>5</v>
      </c>
      <c r="AG3" s="10">
        <v>6</v>
      </c>
      <c r="AH3" s="10">
        <v>7</v>
      </c>
      <c r="AI3" s="10">
        <v>8</v>
      </c>
      <c r="AJ3" s="10">
        <v>9</v>
      </c>
      <c r="AK3" s="10">
        <v>10</v>
      </c>
      <c r="AL3" s="10">
        <v>11</v>
      </c>
      <c r="AM3" s="10">
        <v>12</v>
      </c>
      <c r="AN3" s="10">
        <v>13</v>
      </c>
      <c r="AO3" s="10">
        <v>14</v>
      </c>
      <c r="AP3" s="10">
        <v>15</v>
      </c>
      <c r="AQ3" s="10">
        <v>16</v>
      </c>
      <c r="AR3" s="10">
        <v>17</v>
      </c>
      <c r="BC3" s="10">
        <v>1</v>
      </c>
      <c r="BD3" s="46">
        <v>2</v>
      </c>
      <c r="BE3" s="47"/>
      <c r="BF3" s="48"/>
      <c r="BG3" s="46">
        <v>3</v>
      </c>
      <c r="BH3" s="47"/>
      <c r="BI3" s="48"/>
      <c r="BJ3" s="46">
        <v>4</v>
      </c>
      <c r="BK3" s="48"/>
      <c r="BL3" s="10">
        <v>5</v>
      </c>
      <c r="BM3" s="10">
        <v>6</v>
      </c>
      <c r="BN3" s="46">
        <v>7</v>
      </c>
      <c r="BO3" s="47"/>
      <c r="BP3" s="47"/>
      <c r="BQ3" s="47"/>
      <c r="BR3" s="47"/>
      <c r="BS3" s="48"/>
      <c r="BT3" s="10">
        <v>8</v>
      </c>
      <c r="BU3" s="10">
        <v>9</v>
      </c>
      <c r="BV3" s="49">
        <v>10</v>
      </c>
      <c r="BW3" s="49"/>
      <c r="BX3" s="49"/>
      <c r="BY3" s="10">
        <v>11</v>
      </c>
      <c r="BZ3" s="10">
        <v>12</v>
      </c>
      <c r="CA3" s="10">
        <v>13</v>
      </c>
      <c r="CB3" s="10">
        <v>14</v>
      </c>
      <c r="CC3" s="10">
        <v>15</v>
      </c>
      <c r="CD3" s="10">
        <v>16</v>
      </c>
      <c r="CE3" s="10">
        <v>17</v>
      </c>
    </row>
    <row r="4" spans="1:83" x14ac:dyDescent="0.25">
      <c r="A4" s="1" t="s">
        <v>33</v>
      </c>
      <c r="B4" s="1" t="s">
        <v>34</v>
      </c>
      <c r="C4" s="1" t="s">
        <v>35</v>
      </c>
      <c r="D4" s="1" t="s">
        <v>35</v>
      </c>
      <c r="E4" s="4">
        <v>2020</v>
      </c>
      <c r="F4" s="4"/>
      <c r="G4" s="4">
        <v>261</v>
      </c>
      <c r="H4" s="1" t="s">
        <v>36</v>
      </c>
      <c r="I4" s="10">
        <v>1</v>
      </c>
      <c r="J4" s="10">
        <v>1</v>
      </c>
      <c r="K4" s="10">
        <v>1</v>
      </c>
      <c r="L4" s="10">
        <v>0</v>
      </c>
      <c r="M4" s="10">
        <v>0</v>
      </c>
      <c r="N4" s="10">
        <v>1</v>
      </c>
      <c r="O4" s="10">
        <v>0</v>
      </c>
      <c r="P4" s="10">
        <v>0</v>
      </c>
      <c r="Q4" s="10">
        <v>0</v>
      </c>
      <c r="R4" s="10">
        <v>0</v>
      </c>
      <c r="S4" s="10">
        <v>1</v>
      </c>
      <c r="T4" s="10">
        <v>0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AB4" s="19">
        <v>1</v>
      </c>
      <c r="AC4" s="19">
        <v>2.9999999999999996</v>
      </c>
      <c r="AD4" s="19">
        <v>3.9999999999999849</v>
      </c>
      <c r="AE4" s="19">
        <v>2</v>
      </c>
      <c r="AF4" s="19">
        <v>7</v>
      </c>
      <c r="AG4" s="19">
        <v>6</v>
      </c>
      <c r="AH4" s="19">
        <v>1</v>
      </c>
      <c r="AI4" s="19">
        <v>6</v>
      </c>
      <c r="AJ4" s="19">
        <v>7</v>
      </c>
      <c r="AK4" s="19">
        <v>3</v>
      </c>
      <c r="AL4" s="19">
        <v>6</v>
      </c>
      <c r="AM4" s="19">
        <v>6</v>
      </c>
      <c r="AN4" s="19">
        <v>6</v>
      </c>
      <c r="AO4" s="19">
        <v>6</v>
      </c>
      <c r="AP4" s="19">
        <v>6</v>
      </c>
      <c r="AQ4" s="19">
        <v>6</v>
      </c>
      <c r="AR4" s="19">
        <v>6</v>
      </c>
      <c r="AT4" s="30" t="s">
        <v>154</v>
      </c>
      <c r="AU4" s="30" t="s">
        <v>158</v>
      </c>
      <c r="AV4" s="30" t="s">
        <v>155</v>
      </c>
      <c r="BC4" s="17">
        <f>I4*($G4/60)*(VLOOKUP(AB$3,'Servico Preparação Conteúdo'!$L$46:$S$63,AB4+1,FALSE))</f>
        <v>725</v>
      </c>
      <c r="BD4" s="40">
        <f>J4*($G4/60)*(VLOOKUP(AC$3,'Servico Preparação Conteúdo'!$L$46:$S$63,AC4+1,FALSE))</f>
        <v>1812.5</v>
      </c>
      <c r="BE4" s="40"/>
      <c r="BF4" s="40"/>
      <c r="BG4" s="40">
        <f>K4*($G4/60)*(VLOOKUP(AD$3,'Servico Preparação Conteúdo'!$L$46:$S$63,AD4+1,FALSE))</f>
        <v>5799.9999999999991</v>
      </c>
      <c r="BH4" s="40"/>
      <c r="BI4" s="40"/>
      <c r="BJ4" s="40">
        <f>L4*($G4/60)*(VLOOKUP(AE$3,'Servico Preparação Conteúdo'!$L$46:$S$63,AE4+1,FALSE))</f>
        <v>0</v>
      </c>
      <c r="BK4" s="40"/>
      <c r="BL4" s="17">
        <f>M4*($G4/60)*(VLOOKUP(AF$3,'Servico Preparação Conteúdo'!$L$46:$S$63,AF4+1,FALSE))</f>
        <v>0</v>
      </c>
      <c r="BM4" s="17">
        <f>N4*($G4/60)*(VLOOKUP(AG$3,'Servico Preparação Conteúdo'!$L$46:$S$63,AG4+1,FALSE))</f>
        <v>30.208333333333332</v>
      </c>
      <c r="BN4" s="40">
        <f>O4*($G4/60)*(VLOOKUP(AH$3,'Servico Preparação Conteúdo'!$L$46:$S$63,AH4+1,FALSE))</f>
        <v>0</v>
      </c>
      <c r="BO4" s="40"/>
      <c r="BP4" s="40"/>
      <c r="BQ4" s="40"/>
      <c r="BR4" s="40"/>
      <c r="BS4" s="40"/>
      <c r="BT4" s="17">
        <f>P4*($G4/60)*(VLOOKUP(AI$3,'Servico Preparação Conteúdo'!$L$46:$S$63,AI4+1,FALSE))</f>
        <v>0</v>
      </c>
      <c r="BU4" s="17">
        <f>Q4*($G4/60)*(VLOOKUP(AJ$3,'Servico Preparação Conteúdo'!$L$46:$S$63,AJ4+1,FALSE))</f>
        <v>0</v>
      </c>
      <c r="BV4" s="40">
        <f>R4*($G4/60)*(VLOOKUP(AK$3,'Servico Preparação Conteúdo'!$L$46:$S$63,AK4+1,FALSE))</f>
        <v>0</v>
      </c>
      <c r="BW4" s="40"/>
      <c r="BX4" s="40"/>
      <c r="BY4" s="17">
        <f>S4*($G4/60)*(VLOOKUP(AL$3,'Servico Preparação Conteúdo'!$L$46:$S$63,AL4+1,FALSE))</f>
        <v>60.416666666666664</v>
      </c>
      <c r="BZ4" s="17">
        <f>T4*($G4/60)*(VLOOKUP(AM$3,'Servico Preparação Conteúdo'!$L$46:$S$63,AM4+1,FALSE))</f>
        <v>0</v>
      </c>
      <c r="CA4" s="17">
        <f>U4*($G4/60)*(VLOOKUP(AN$3,'Servico Preparação Conteúdo'!$L$46:$S$63,AN4+1,FALSE))</f>
        <v>120.83333333333333</v>
      </c>
      <c r="CB4" s="17">
        <f>V4*($G4/60)*(VLOOKUP(AO$3,'Servico Preparação Conteúdo'!$L$46:$S$63,AO4+1,FALSE))</f>
        <v>181.24999999999997</v>
      </c>
      <c r="CC4" s="17">
        <f>W4*($G4/60)*(VLOOKUP(AP$3,'Servico Preparação Conteúdo'!$L$46:$S$63,AP4+1,FALSE))</f>
        <v>181.24999999999997</v>
      </c>
      <c r="CD4" s="17">
        <f>X4*($G4/60)*(VLOOKUP(AQ$3,'Servico Preparação Conteúdo'!$L$46:$S$63,AQ4+1,FALSE))</f>
        <v>181.24999999999997</v>
      </c>
      <c r="CE4" s="17">
        <f>Y4*($G4/60)*(VLOOKUP(AR$3,'Servico Preparação Conteúdo'!$L$46:$S$63,AR4+1,FALSE))</f>
        <v>181.24999999999997</v>
      </c>
    </row>
    <row r="5" spans="1:83" x14ac:dyDescent="0.25">
      <c r="A5" s="1" t="s">
        <v>37</v>
      </c>
      <c r="B5" s="1" t="s">
        <v>34</v>
      </c>
      <c r="C5" s="1" t="s">
        <v>38</v>
      </c>
      <c r="D5" s="1" t="s">
        <v>38</v>
      </c>
      <c r="E5" s="4">
        <v>2019</v>
      </c>
      <c r="F5" s="4">
        <v>2020</v>
      </c>
      <c r="G5" s="4">
        <v>257</v>
      </c>
      <c r="H5" s="1" t="s">
        <v>39</v>
      </c>
      <c r="I5" s="10">
        <v>1</v>
      </c>
      <c r="J5" s="10">
        <v>1</v>
      </c>
      <c r="K5" s="10">
        <v>0</v>
      </c>
      <c r="L5" s="10">
        <v>1</v>
      </c>
      <c r="M5" s="10">
        <v>0</v>
      </c>
      <c r="N5" s="10">
        <v>1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10">
        <v>0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AB5" s="19">
        <v>1</v>
      </c>
      <c r="AC5" s="19">
        <v>2</v>
      </c>
      <c r="AD5" s="19">
        <v>2</v>
      </c>
      <c r="AE5" s="19">
        <v>5</v>
      </c>
      <c r="AF5" s="19">
        <v>7</v>
      </c>
      <c r="AG5" s="19">
        <v>6</v>
      </c>
      <c r="AH5" s="19">
        <v>3</v>
      </c>
      <c r="AI5" s="19">
        <v>6</v>
      </c>
      <c r="AJ5" s="19">
        <v>7</v>
      </c>
      <c r="AK5" s="19">
        <v>3</v>
      </c>
      <c r="AL5" s="19">
        <v>6</v>
      </c>
      <c r="AM5" s="19">
        <v>6</v>
      </c>
      <c r="AN5" s="19">
        <v>6</v>
      </c>
      <c r="AO5" s="19">
        <v>6</v>
      </c>
      <c r="AP5" s="19">
        <v>6</v>
      </c>
      <c r="AQ5" s="19">
        <v>6</v>
      </c>
      <c r="AR5" s="19">
        <v>6</v>
      </c>
      <c r="AT5" s="15">
        <v>1</v>
      </c>
      <c r="AU5" s="32">
        <f>BC29+BN29</f>
        <v>1321</v>
      </c>
      <c r="AV5" s="32">
        <f>AU5/60</f>
        <v>22.016666666666666</v>
      </c>
      <c r="AX5" s="41" t="s">
        <v>156</v>
      </c>
      <c r="AY5" s="41"/>
      <c r="AZ5" s="41"/>
      <c r="BA5" s="41"/>
      <c r="BC5" s="17">
        <f>I5*($G5/60)*(VLOOKUP(AB$3,'Servico Preparação Conteúdo'!$L$46:$S$63,AB5+1,FALSE))</f>
        <v>713.88888888888891</v>
      </c>
      <c r="BD5" s="40">
        <f>J5*($G5/60)*(VLOOKUP(AC$3,'Servico Preparação Conteúdo'!$L$46:$S$63,AC5+1,FALSE))</f>
        <v>1784.7222222222222</v>
      </c>
      <c r="BE5" s="40"/>
      <c r="BF5" s="40"/>
      <c r="BG5" s="40">
        <f>K5*($G5/60)*(VLOOKUP(AD$3,'Servico Preparação Conteúdo'!$L$46:$S$63,AD5+1,FALSE))</f>
        <v>0</v>
      </c>
      <c r="BH5" s="40"/>
      <c r="BI5" s="40"/>
      <c r="BJ5" s="40">
        <f>L5*($G5/60)*(VLOOKUP(AE$3,'Servico Preparação Conteúdo'!$L$46:$S$63,AE5+1,FALSE))</f>
        <v>5711.1111111111104</v>
      </c>
      <c r="BK5" s="40"/>
      <c r="BL5" s="17">
        <f>M5*($G5/60)*(VLOOKUP(AF$3,'Servico Preparação Conteúdo'!$L$46:$S$63,AF5+1,FALSE))</f>
        <v>0</v>
      </c>
      <c r="BM5" s="17">
        <f>N5*($G5/60)*(VLOOKUP(AG$3,'Servico Preparação Conteúdo'!$L$46:$S$63,AG5+1,FALSE))</f>
        <v>29.74537037037037</v>
      </c>
      <c r="BN5" s="40">
        <f>O5*($G5/60)*(VLOOKUP(AH$3,'Servico Preparação Conteúdo'!$L$46:$S$63,AH5+1,FALSE))</f>
        <v>0</v>
      </c>
      <c r="BO5" s="40"/>
      <c r="BP5" s="40"/>
      <c r="BQ5" s="40"/>
      <c r="BR5" s="40"/>
      <c r="BS5" s="40"/>
      <c r="BT5" s="17">
        <f>P5*($G5/60)*(VLOOKUP(AI$3,'Servico Preparação Conteúdo'!$L$46:$S$63,AI5+1,FALSE))</f>
        <v>0</v>
      </c>
      <c r="BU5" s="17">
        <f>Q5*($G5/60)*(VLOOKUP(AJ$3,'Servico Preparação Conteúdo'!$L$46:$S$63,AJ5+1,FALSE))</f>
        <v>0</v>
      </c>
      <c r="BV5" s="40">
        <f>R5*($G5/60)*(VLOOKUP(AK$3,'Servico Preparação Conteúdo'!$L$46:$S$63,AK5+1,FALSE))</f>
        <v>0</v>
      </c>
      <c r="BW5" s="40"/>
      <c r="BX5" s="40"/>
      <c r="BY5" s="17">
        <f>S5*($G5/60)*(VLOOKUP(AL$3,'Servico Preparação Conteúdo'!$L$46:$S$63,AL5+1,FALSE))</f>
        <v>59.49074074074074</v>
      </c>
      <c r="BZ5" s="17">
        <f>T5*($G5/60)*(VLOOKUP(AM$3,'Servico Preparação Conteúdo'!$L$46:$S$63,AM5+1,FALSE))</f>
        <v>0</v>
      </c>
      <c r="CA5" s="17">
        <f>U5*($G5/60)*(VLOOKUP(AN$3,'Servico Preparação Conteúdo'!$L$46:$S$63,AN5+1,FALSE))</f>
        <v>118.98148148148148</v>
      </c>
      <c r="CB5" s="17">
        <f>V5*($G5/60)*(VLOOKUP(AO$3,'Servico Preparação Conteúdo'!$L$46:$S$63,AO5+1,FALSE))</f>
        <v>178.4722222222222</v>
      </c>
      <c r="CC5" s="17">
        <f>W5*($G5/60)*(VLOOKUP(AP$3,'Servico Preparação Conteúdo'!$L$46:$S$63,AP5+1,FALSE))</f>
        <v>178.4722222222222</v>
      </c>
      <c r="CD5" s="17">
        <f>X5*($G5/60)*(VLOOKUP(AQ$3,'Servico Preparação Conteúdo'!$L$46:$S$63,AQ5+1,FALSE))</f>
        <v>178.4722222222222</v>
      </c>
      <c r="CE5" s="17">
        <f>Y5*($G5/60)*(VLOOKUP(AR$3,'Servico Preparação Conteúdo'!$L$46:$S$63,AR5+1,FALSE))</f>
        <v>178.4722222222222</v>
      </c>
    </row>
    <row r="6" spans="1:83" x14ac:dyDescent="0.25">
      <c r="A6" s="1" t="s">
        <v>40</v>
      </c>
      <c r="B6" s="1" t="s">
        <v>34</v>
      </c>
      <c r="C6" s="1" t="s">
        <v>41</v>
      </c>
      <c r="D6" s="1" t="s">
        <v>41</v>
      </c>
      <c r="E6" s="4">
        <v>2019</v>
      </c>
      <c r="F6" s="4"/>
      <c r="G6" s="4">
        <v>230</v>
      </c>
      <c r="H6" s="1" t="s">
        <v>42</v>
      </c>
      <c r="I6" s="10">
        <v>1</v>
      </c>
      <c r="J6" s="10">
        <v>1</v>
      </c>
      <c r="K6" s="10">
        <v>0</v>
      </c>
      <c r="L6" s="10">
        <v>1</v>
      </c>
      <c r="M6" s="10">
        <v>0</v>
      </c>
      <c r="N6" s="10">
        <v>1</v>
      </c>
      <c r="O6" s="10">
        <v>0</v>
      </c>
      <c r="P6" s="10">
        <v>1</v>
      </c>
      <c r="Q6" s="10">
        <v>0</v>
      </c>
      <c r="R6" s="10">
        <v>1</v>
      </c>
      <c r="S6" s="10">
        <v>1</v>
      </c>
      <c r="T6" s="10">
        <v>0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AB6" s="19">
        <v>1</v>
      </c>
      <c r="AC6" s="19">
        <v>2</v>
      </c>
      <c r="AD6" s="19">
        <v>3</v>
      </c>
      <c r="AE6" s="19">
        <v>5.000000000000016</v>
      </c>
      <c r="AF6" s="19">
        <v>7</v>
      </c>
      <c r="AG6" s="19">
        <v>6</v>
      </c>
      <c r="AH6" s="19">
        <v>1</v>
      </c>
      <c r="AI6" s="19">
        <v>6</v>
      </c>
      <c r="AJ6" s="19">
        <v>7</v>
      </c>
      <c r="AK6" s="19">
        <v>4</v>
      </c>
      <c r="AL6" s="19">
        <v>6</v>
      </c>
      <c r="AM6" s="19">
        <v>6</v>
      </c>
      <c r="AN6" s="19">
        <v>6</v>
      </c>
      <c r="AO6" s="19">
        <v>6</v>
      </c>
      <c r="AP6" s="19">
        <v>6</v>
      </c>
      <c r="AQ6" s="19">
        <v>6</v>
      </c>
      <c r="AR6" s="19">
        <v>6</v>
      </c>
      <c r="AT6" s="15">
        <v>2</v>
      </c>
      <c r="AU6" s="32">
        <f>BD29+BG29+BO29</f>
        <v>1221</v>
      </c>
      <c r="AV6" s="32">
        <f>AU6/60</f>
        <v>20.350000000000001</v>
      </c>
      <c r="AX6" s="41"/>
      <c r="AY6" s="41"/>
      <c r="AZ6" s="41"/>
      <c r="BA6" s="41"/>
      <c r="BC6" s="17">
        <f>I6*($G6/60)*(VLOOKUP(AB$3,'Servico Preparação Conteúdo'!$L$46:$S$63,AB6+1,FALSE))</f>
        <v>638.88888888888903</v>
      </c>
      <c r="BD6" s="40">
        <f>J6*($G6/60)*(VLOOKUP(AC$3,'Servico Preparação Conteúdo'!$L$46:$S$63,AC6+1,FALSE))</f>
        <v>1597.2222222222224</v>
      </c>
      <c r="BE6" s="40"/>
      <c r="BF6" s="40"/>
      <c r="BG6" s="40">
        <f>K6*($G6/60)*(VLOOKUP(AD$3,'Servico Preparação Conteúdo'!$L$46:$S$63,AD6+1,FALSE))</f>
        <v>0</v>
      </c>
      <c r="BH6" s="40"/>
      <c r="BI6" s="40"/>
      <c r="BJ6" s="40">
        <f>L6*($G6/60)*(VLOOKUP(AE$3,'Servico Preparação Conteúdo'!$L$46:$S$63,AE6+1,FALSE))</f>
        <v>5111.1111111111113</v>
      </c>
      <c r="BK6" s="40"/>
      <c r="BL6" s="17">
        <f>M6*($G6/60)*(VLOOKUP(AF$3,'Servico Preparação Conteúdo'!$L$46:$S$63,AF6+1,FALSE))</f>
        <v>0</v>
      </c>
      <c r="BM6" s="17">
        <f>N6*($G6/60)*(VLOOKUP(AG$3,'Servico Preparação Conteúdo'!$L$46:$S$63,AG6+1,FALSE))</f>
        <v>26.620370370370374</v>
      </c>
      <c r="BN6" s="40">
        <f>O6*($G6/60)*(VLOOKUP(AH$3,'Servico Preparação Conteúdo'!$L$46:$S$63,AH6+1,FALSE))</f>
        <v>0</v>
      </c>
      <c r="BO6" s="40"/>
      <c r="BP6" s="40"/>
      <c r="BQ6" s="40"/>
      <c r="BR6" s="40"/>
      <c r="BS6" s="40"/>
      <c r="BT6" s="17">
        <f>P6*($G6/60)*(VLOOKUP(AI$3,'Servico Preparação Conteúdo'!$L$46:$S$63,AI6+1,FALSE))</f>
        <v>53.240740740740748</v>
      </c>
      <c r="BU6" s="17">
        <f>Q6*($G6/60)*(VLOOKUP(AJ$3,'Servico Preparação Conteúdo'!$L$46:$S$63,AJ6+1,FALSE))</f>
        <v>0</v>
      </c>
      <c r="BV6" s="40">
        <f>R6*($G6/60)*(VLOOKUP(AK$3,'Servico Preparação Conteúdo'!$L$46:$S$63,AK6+1,FALSE))</f>
        <v>2555.5555555555557</v>
      </c>
      <c r="BW6" s="40"/>
      <c r="BX6" s="40"/>
      <c r="BY6" s="17">
        <f>S6*($G6/60)*(VLOOKUP(AL$3,'Servico Preparação Conteúdo'!$L$46:$S$63,AL6+1,FALSE))</f>
        <v>53.240740740740748</v>
      </c>
      <c r="BZ6" s="17">
        <f>T6*($G6/60)*(VLOOKUP(AM$3,'Servico Preparação Conteúdo'!$L$46:$S$63,AM6+1,FALSE))</f>
        <v>0</v>
      </c>
      <c r="CA6" s="17">
        <f>U6*($G6/60)*(VLOOKUP(AN$3,'Servico Preparação Conteúdo'!$L$46:$S$63,AN6+1,FALSE))</f>
        <v>106.4814814814815</v>
      </c>
      <c r="CB6" s="17">
        <f>V6*($G6/60)*(VLOOKUP(AO$3,'Servico Preparação Conteúdo'!$L$46:$S$63,AO6+1,FALSE))</f>
        <v>159.72222222222223</v>
      </c>
      <c r="CC6" s="17">
        <f>W6*($G6/60)*(VLOOKUP(AP$3,'Servico Preparação Conteúdo'!$L$46:$S$63,AP6+1,FALSE))</f>
        <v>159.72222222222223</v>
      </c>
      <c r="CD6" s="17">
        <f>X6*($G6/60)*(VLOOKUP(AQ$3,'Servico Preparação Conteúdo'!$L$46:$S$63,AQ6+1,FALSE))</f>
        <v>159.72222222222223</v>
      </c>
      <c r="CE6" s="17">
        <f>Y6*($G6/60)*(VLOOKUP(AR$3,'Servico Preparação Conteúdo'!$L$46:$S$63,AR6+1,FALSE))</f>
        <v>159.72222222222223</v>
      </c>
    </row>
    <row r="7" spans="1:83" x14ac:dyDescent="0.25">
      <c r="A7" s="1" t="s">
        <v>43</v>
      </c>
      <c r="B7" s="1" t="s">
        <v>34</v>
      </c>
      <c r="C7" s="1" t="s">
        <v>44</v>
      </c>
      <c r="D7" s="1" t="s">
        <v>44</v>
      </c>
      <c r="E7" s="4">
        <v>2019</v>
      </c>
      <c r="F7" s="4">
        <v>2019</v>
      </c>
      <c r="G7" s="4">
        <v>132</v>
      </c>
      <c r="H7" s="1" t="s">
        <v>45</v>
      </c>
      <c r="I7" s="10">
        <v>1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1</v>
      </c>
      <c r="S7" s="10">
        <v>0</v>
      </c>
      <c r="T7" s="10">
        <v>1</v>
      </c>
      <c r="U7" s="10">
        <v>0</v>
      </c>
      <c r="V7" s="10">
        <v>1</v>
      </c>
      <c r="W7" s="10">
        <v>1</v>
      </c>
      <c r="X7" s="10">
        <v>1</v>
      </c>
      <c r="Y7" s="10">
        <v>1</v>
      </c>
      <c r="AB7" s="19">
        <v>1</v>
      </c>
      <c r="AC7" s="19">
        <v>2</v>
      </c>
      <c r="AD7" s="19">
        <v>2</v>
      </c>
      <c r="AE7" s="19">
        <v>2</v>
      </c>
      <c r="AF7" s="19">
        <v>7</v>
      </c>
      <c r="AG7" s="19">
        <v>6</v>
      </c>
      <c r="AH7" s="19">
        <v>2</v>
      </c>
      <c r="AI7" s="19">
        <v>6</v>
      </c>
      <c r="AJ7" s="19">
        <v>7</v>
      </c>
      <c r="AK7" s="19">
        <v>4</v>
      </c>
      <c r="AL7" s="19">
        <v>6</v>
      </c>
      <c r="AM7" s="19">
        <v>6</v>
      </c>
      <c r="AN7" s="19">
        <v>6</v>
      </c>
      <c r="AO7" s="19">
        <v>6</v>
      </c>
      <c r="AP7" s="19">
        <v>6</v>
      </c>
      <c r="AQ7" s="19">
        <v>6</v>
      </c>
      <c r="AR7" s="19">
        <v>6</v>
      </c>
      <c r="AT7" s="15">
        <v>3</v>
      </c>
      <c r="AU7" s="32">
        <f>BE29+BH29+BP29+BV29</f>
        <v>760.5</v>
      </c>
      <c r="AV7" s="32">
        <f>AU7/60</f>
        <v>12.675000000000001</v>
      </c>
      <c r="AX7" s="41"/>
      <c r="AY7" s="41"/>
      <c r="AZ7" s="41"/>
      <c r="BA7" s="41"/>
      <c r="BC7" s="17">
        <f>I7*($G7/60)*(VLOOKUP(AB$3,'Servico Preparação Conteúdo'!$L$46:$S$63,AB7+1,FALSE))</f>
        <v>366.66666666666674</v>
      </c>
      <c r="BD7" s="40">
        <f>J7*($G7/60)*(VLOOKUP(AC$3,'Servico Preparação Conteúdo'!$L$46:$S$63,AC7+1,FALSE))</f>
        <v>916.66666666666674</v>
      </c>
      <c r="BE7" s="40"/>
      <c r="BF7" s="40"/>
      <c r="BG7" s="40">
        <f>K7*($G7/60)*(VLOOKUP(AD$3,'Servico Preparação Conteúdo'!$L$46:$S$63,AD7+1,FALSE))</f>
        <v>0</v>
      </c>
      <c r="BH7" s="40"/>
      <c r="BI7" s="40"/>
      <c r="BJ7" s="40">
        <f>L7*($G7/60)*(VLOOKUP(AE$3,'Servico Preparação Conteúdo'!$L$46:$S$63,AE7+1,FALSE))</f>
        <v>0</v>
      </c>
      <c r="BK7" s="40"/>
      <c r="BL7" s="17">
        <f>M7*($G7/60)*(VLOOKUP(AF$3,'Servico Preparação Conteúdo'!$L$46:$S$63,AF7+1,FALSE))</f>
        <v>0</v>
      </c>
      <c r="BM7" s="17">
        <f>N7*($G7/60)*(VLOOKUP(AG$3,'Servico Preparação Conteúdo'!$L$46:$S$63,AG7+1,FALSE))</f>
        <v>0</v>
      </c>
      <c r="BN7" s="40">
        <f>O7*($G7/60)*(VLOOKUP(AH$3,'Servico Preparação Conteúdo'!$L$46:$S$63,AH7+1,FALSE))</f>
        <v>0</v>
      </c>
      <c r="BO7" s="40"/>
      <c r="BP7" s="40"/>
      <c r="BQ7" s="40"/>
      <c r="BR7" s="40"/>
      <c r="BS7" s="40"/>
      <c r="BT7" s="17">
        <f>P7*($G7/60)*(VLOOKUP(AI$3,'Servico Preparação Conteúdo'!$L$46:$S$63,AI7+1,FALSE))</f>
        <v>0</v>
      </c>
      <c r="BU7" s="17">
        <f>Q7*($G7/60)*(VLOOKUP(AJ$3,'Servico Preparação Conteúdo'!$L$46:$S$63,AJ7+1,FALSE))</f>
        <v>0</v>
      </c>
      <c r="BV7" s="40">
        <f>R7*($G7/60)*(VLOOKUP(AK$3,'Servico Preparação Conteúdo'!$L$46:$S$63,AK7+1,FALSE))</f>
        <v>1466.6666666666667</v>
      </c>
      <c r="BW7" s="40"/>
      <c r="BX7" s="40"/>
      <c r="BY7" s="17">
        <f>S7*($G7/60)*(VLOOKUP(AL$3,'Servico Preparação Conteúdo'!$L$46:$S$63,AL7+1,FALSE))</f>
        <v>0</v>
      </c>
      <c r="BZ7" s="17">
        <f>T7*($G7/60)*(VLOOKUP(AM$3,'Servico Preparação Conteúdo'!$L$46:$S$63,AM7+1,FALSE))</f>
        <v>61.111111111111114</v>
      </c>
      <c r="CA7" s="17">
        <f>U7*($G7/60)*(VLOOKUP(AN$3,'Servico Preparação Conteúdo'!$L$46:$S$63,AN7+1,FALSE))</f>
        <v>0</v>
      </c>
      <c r="CB7" s="17">
        <f>V7*($G7/60)*(VLOOKUP(AO$3,'Servico Preparação Conteúdo'!$L$46:$S$63,AO7+1,FALSE))</f>
        <v>91.666666666666671</v>
      </c>
      <c r="CC7" s="17">
        <f>W7*($G7/60)*(VLOOKUP(AP$3,'Servico Preparação Conteúdo'!$L$46:$S$63,AP7+1,FALSE))</f>
        <v>91.666666666666671</v>
      </c>
      <c r="CD7" s="17">
        <f>X7*($G7/60)*(VLOOKUP(AQ$3,'Servico Preparação Conteúdo'!$L$46:$S$63,AQ7+1,FALSE))</f>
        <v>91.666666666666671</v>
      </c>
      <c r="CE7" s="17">
        <f>Y7*($G7/60)*(VLOOKUP(AR$3,'Servico Preparação Conteúdo'!$L$46:$S$63,AR7+1,FALSE))</f>
        <v>91.666666666666671</v>
      </c>
    </row>
    <row r="8" spans="1:83" x14ac:dyDescent="0.25">
      <c r="A8" s="1" t="s">
        <v>46</v>
      </c>
      <c r="B8" s="1" t="s">
        <v>34</v>
      </c>
      <c r="C8" s="1" t="s">
        <v>47</v>
      </c>
      <c r="D8" s="1" t="s">
        <v>47</v>
      </c>
      <c r="E8" s="4">
        <v>2019</v>
      </c>
      <c r="F8" s="4">
        <v>2019</v>
      </c>
      <c r="G8" s="4">
        <v>120</v>
      </c>
      <c r="H8" s="1" t="s">
        <v>42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0">
        <v>1</v>
      </c>
      <c r="T8" s="10">
        <v>0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AB8" s="19">
        <v>1</v>
      </c>
      <c r="AC8" s="19">
        <v>2</v>
      </c>
      <c r="AD8" s="19">
        <v>4</v>
      </c>
      <c r="AE8" s="19">
        <v>2</v>
      </c>
      <c r="AF8" s="19">
        <v>7</v>
      </c>
      <c r="AG8" s="19">
        <v>6</v>
      </c>
      <c r="AH8" s="19">
        <v>6</v>
      </c>
      <c r="AI8" s="19">
        <v>6</v>
      </c>
      <c r="AJ8" s="19">
        <v>7</v>
      </c>
      <c r="AK8" s="19">
        <v>4</v>
      </c>
      <c r="AL8" s="19">
        <v>6</v>
      </c>
      <c r="AM8" s="19">
        <v>6</v>
      </c>
      <c r="AN8" s="19">
        <v>6</v>
      </c>
      <c r="AO8" s="19">
        <v>6</v>
      </c>
      <c r="AP8" s="19">
        <v>6</v>
      </c>
      <c r="AQ8" s="19">
        <v>6</v>
      </c>
      <c r="AR8" s="19">
        <v>6</v>
      </c>
      <c r="AT8" s="15">
        <v>4</v>
      </c>
      <c r="AU8" s="32">
        <f>BF29+BI29+BJ29+BQ29+BW29</f>
        <v>867.75</v>
      </c>
      <c r="AV8" s="32">
        <f>AU8/60</f>
        <v>14.4625</v>
      </c>
      <c r="AX8" s="41"/>
      <c r="AY8" s="41"/>
      <c r="AZ8" s="41"/>
      <c r="BA8" s="41"/>
      <c r="BC8" s="17">
        <f>I8*($G8/60)*(VLOOKUP(AB$3,'Servico Preparação Conteúdo'!$L$46:$S$63,AB8+1,FALSE))</f>
        <v>333.33333333333337</v>
      </c>
      <c r="BD8" s="40">
        <f>J8*($G8/60)*(VLOOKUP(AC$3,'Servico Preparação Conteúdo'!$L$46:$S$63,AC8+1,FALSE))</f>
        <v>833.33333333333337</v>
      </c>
      <c r="BE8" s="40"/>
      <c r="BF8" s="40"/>
      <c r="BG8" s="40">
        <f>K8*($G8/60)*(VLOOKUP(AD$3,'Servico Preparação Conteúdo'!$L$46:$S$63,AD8+1,FALSE))</f>
        <v>2666.6666666666665</v>
      </c>
      <c r="BH8" s="40"/>
      <c r="BI8" s="40"/>
      <c r="BJ8" s="40">
        <f>L8*($G8/60)*(VLOOKUP(AE$3,'Servico Preparação Conteúdo'!$L$46:$S$63,AE8+1,FALSE))</f>
        <v>0</v>
      </c>
      <c r="BK8" s="40"/>
      <c r="BL8" s="17">
        <f>M8*($G8/60)*(VLOOKUP(AF$3,'Servico Preparação Conteúdo'!$L$46:$S$63,AF8+1,FALSE))</f>
        <v>0</v>
      </c>
      <c r="BM8" s="17">
        <f>N8*($G8/60)*(VLOOKUP(AG$3,'Servico Preparação Conteúdo'!$L$46:$S$63,AG8+1,FALSE))</f>
        <v>13.888888888888889</v>
      </c>
      <c r="BN8" s="40">
        <f>O8*($G8/60)*(VLOOKUP(AH$3,'Servico Preparação Conteúdo'!$L$46:$S$63,AH8+1,FALSE))</f>
        <v>27.777777777777779</v>
      </c>
      <c r="BO8" s="40"/>
      <c r="BP8" s="40"/>
      <c r="BQ8" s="40"/>
      <c r="BR8" s="40"/>
      <c r="BS8" s="40"/>
      <c r="BT8" s="17">
        <f>P8*($G8/60)*(VLOOKUP(AI$3,'Servico Preparação Conteúdo'!$L$46:$S$63,AI8+1,FALSE))</f>
        <v>0</v>
      </c>
      <c r="BU8" s="17">
        <f>Q8*($G8/60)*(VLOOKUP(AJ$3,'Servico Preparação Conteúdo'!$L$46:$S$63,AJ8+1,FALSE))</f>
        <v>0</v>
      </c>
      <c r="BV8" s="40">
        <f>R8*($G8/60)*(VLOOKUP(AK$3,'Servico Preparação Conteúdo'!$L$46:$S$63,AK8+1,FALSE))</f>
        <v>0</v>
      </c>
      <c r="BW8" s="40"/>
      <c r="BX8" s="40"/>
      <c r="BY8" s="17">
        <f>S8*($G8/60)*(VLOOKUP(AL$3,'Servico Preparação Conteúdo'!$L$46:$S$63,AL8+1,FALSE))</f>
        <v>27.777777777777779</v>
      </c>
      <c r="BZ8" s="17">
        <f>T8*($G8/60)*(VLOOKUP(AM$3,'Servico Preparação Conteúdo'!$L$46:$S$63,AM8+1,FALSE))</f>
        <v>0</v>
      </c>
      <c r="CA8" s="17">
        <f>U8*($G8/60)*(VLOOKUP(AN$3,'Servico Preparação Conteúdo'!$L$46:$S$63,AN8+1,FALSE))</f>
        <v>55.555555555555557</v>
      </c>
      <c r="CB8" s="17">
        <f>V8*($G8/60)*(VLOOKUP(AO$3,'Servico Preparação Conteúdo'!$L$46:$S$63,AO8+1,FALSE))</f>
        <v>83.333333333333329</v>
      </c>
      <c r="CC8" s="17">
        <f>W8*($G8/60)*(VLOOKUP(AP$3,'Servico Preparação Conteúdo'!$L$46:$S$63,AP8+1,FALSE))</f>
        <v>83.333333333333329</v>
      </c>
      <c r="CD8" s="17">
        <f>X8*($G8/60)*(VLOOKUP(AQ$3,'Servico Preparação Conteúdo'!$L$46:$S$63,AQ8+1,FALSE))</f>
        <v>83.333333333333329</v>
      </c>
      <c r="CE8" s="17">
        <f>Y8*($G8/60)*(VLOOKUP(AR$3,'Servico Preparação Conteúdo'!$L$46:$S$63,AR8+1,FALSE))</f>
        <v>83.333333333333329</v>
      </c>
    </row>
    <row r="9" spans="1:83" x14ac:dyDescent="0.25">
      <c r="A9" s="1" t="s">
        <v>48</v>
      </c>
      <c r="B9" s="1" t="s">
        <v>34</v>
      </c>
      <c r="C9" s="1" t="s">
        <v>49</v>
      </c>
      <c r="D9" s="1" t="s">
        <v>49</v>
      </c>
      <c r="E9" s="4">
        <v>2019</v>
      </c>
      <c r="F9" s="4">
        <v>2019</v>
      </c>
      <c r="G9" s="4">
        <v>110</v>
      </c>
      <c r="H9" s="1" t="s">
        <v>45</v>
      </c>
      <c r="I9" s="10">
        <v>1</v>
      </c>
      <c r="J9" s="10">
        <v>1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  <c r="P9" s="10">
        <v>1</v>
      </c>
      <c r="Q9" s="10">
        <v>0</v>
      </c>
      <c r="R9" s="10">
        <v>0</v>
      </c>
      <c r="S9" s="10">
        <v>1</v>
      </c>
      <c r="T9" s="10">
        <v>0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AB9" s="19">
        <v>1</v>
      </c>
      <c r="AC9" s="19">
        <v>3</v>
      </c>
      <c r="AD9" s="19">
        <v>3</v>
      </c>
      <c r="AE9" s="19">
        <v>5</v>
      </c>
      <c r="AF9" s="19">
        <v>7</v>
      </c>
      <c r="AG9" s="19">
        <v>6</v>
      </c>
      <c r="AH9" s="19">
        <v>2</v>
      </c>
      <c r="AI9" s="19">
        <v>6</v>
      </c>
      <c r="AJ9" s="19">
        <v>7</v>
      </c>
      <c r="AK9" s="19">
        <v>3</v>
      </c>
      <c r="AL9" s="19">
        <v>6</v>
      </c>
      <c r="AM9" s="19">
        <v>6</v>
      </c>
      <c r="AN9" s="19">
        <v>6</v>
      </c>
      <c r="AO9" s="19">
        <v>6</v>
      </c>
      <c r="AP9" s="19">
        <v>6</v>
      </c>
      <c r="AQ9" s="19">
        <v>6</v>
      </c>
      <c r="AR9" s="19">
        <v>6</v>
      </c>
      <c r="AT9" s="15">
        <v>5</v>
      </c>
      <c r="AU9" s="32">
        <f>BK29+BL29+BR29+BX29</f>
        <v>1427</v>
      </c>
      <c r="AV9" s="32">
        <f>AU9/60</f>
        <v>23.783333333333335</v>
      </c>
      <c r="AX9" s="41"/>
      <c r="AY9" s="41"/>
      <c r="AZ9" s="41"/>
      <c r="BA9" s="41"/>
      <c r="BC9" s="17">
        <f>I9*($G9/60)*(VLOOKUP(AB$3,'Servico Preparação Conteúdo'!$L$46:$S$63,AB9+1,FALSE))</f>
        <v>305.5555555555556</v>
      </c>
      <c r="BD9" s="40">
        <f>J9*($G9/60)*(VLOOKUP(AC$3,'Servico Preparação Conteúdo'!$L$46:$S$63,AC9+1,FALSE))</f>
        <v>763.88888888888891</v>
      </c>
      <c r="BE9" s="40"/>
      <c r="BF9" s="40"/>
      <c r="BG9" s="40">
        <f>K9*($G9/60)*(VLOOKUP(AD$3,'Servico Preparação Conteúdo'!$L$46:$S$63,AD9+1,FALSE))</f>
        <v>0</v>
      </c>
      <c r="BH9" s="40"/>
      <c r="BI9" s="40"/>
      <c r="BJ9" s="40">
        <f>L9*($G9/60)*(VLOOKUP(AE$3,'Servico Preparação Conteúdo'!$L$46:$S$63,AE9+1,FALSE))</f>
        <v>2444.4444444444443</v>
      </c>
      <c r="BK9" s="40"/>
      <c r="BL9" s="17">
        <f>M9*($G9/60)*(VLOOKUP(AF$3,'Servico Preparação Conteúdo'!$L$46:$S$63,AF9+1,FALSE))</f>
        <v>0</v>
      </c>
      <c r="BM9" s="17">
        <f>N9*($G9/60)*(VLOOKUP(AG$3,'Servico Preparação Conteúdo'!$L$46:$S$63,AG9+1,FALSE))</f>
        <v>12.731481481481481</v>
      </c>
      <c r="BN9" s="40">
        <f>O9*($G9/60)*(VLOOKUP(AH$3,'Servico Preparação Conteúdo'!$L$46:$S$63,AH9+1,FALSE))</f>
        <v>0</v>
      </c>
      <c r="BO9" s="40"/>
      <c r="BP9" s="40"/>
      <c r="BQ9" s="40"/>
      <c r="BR9" s="40"/>
      <c r="BS9" s="40"/>
      <c r="BT9" s="17">
        <f>P9*($G9/60)*(VLOOKUP(AI$3,'Servico Preparação Conteúdo'!$L$46:$S$63,AI9+1,FALSE))</f>
        <v>25.462962962962962</v>
      </c>
      <c r="BU9" s="17">
        <f>Q9*($G9/60)*(VLOOKUP(AJ$3,'Servico Preparação Conteúdo'!$L$46:$S$63,AJ9+1,FALSE))</f>
        <v>0</v>
      </c>
      <c r="BV9" s="40">
        <f>R9*($G9/60)*(VLOOKUP(AK$3,'Servico Preparação Conteúdo'!$L$46:$S$63,AK9+1,FALSE))</f>
        <v>0</v>
      </c>
      <c r="BW9" s="40"/>
      <c r="BX9" s="40"/>
      <c r="BY9" s="17">
        <f>S9*($G9/60)*(VLOOKUP(AL$3,'Servico Preparação Conteúdo'!$L$46:$S$63,AL9+1,FALSE))</f>
        <v>25.462962962962962</v>
      </c>
      <c r="BZ9" s="17">
        <f>T9*($G9/60)*(VLOOKUP(AM$3,'Servico Preparação Conteúdo'!$L$46:$S$63,AM9+1,FALSE))</f>
        <v>0</v>
      </c>
      <c r="CA9" s="17">
        <f>U9*($G9/60)*(VLOOKUP(AN$3,'Servico Preparação Conteúdo'!$L$46:$S$63,AN9+1,FALSE))</f>
        <v>50.925925925925924</v>
      </c>
      <c r="CB9" s="17">
        <f>V9*($G9/60)*(VLOOKUP(AO$3,'Servico Preparação Conteúdo'!$L$46:$S$63,AO9+1,FALSE))</f>
        <v>76.388888888888886</v>
      </c>
      <c r="CC9" s="17">
        <f>W9*($G9/60)*(VLOOKUP(AP$3,'Servico Preparação Conteúdo'!$L$46:$S$63,AP9+1,FALSE))</f>
        <v>76.388888888888886</v>
      </c>
      <c r="CD9" s="17">
        <f>X9*($G9/60)*(VLOOKUP(AQ$3,'Servico Preparação Conteúdo'!$L$46:$S$63,AQ9+1,FALSE))</f>
        <v>76.388888888888886</v>
      </c>
      <c r="CE9" s="17">
        <f>Y9*($G9/60)*(VLOOKUP(AR$3,'Servico Preparação Conteúdo'!$L$46:$S$63,AR9+1,FALSE))</f>
        <v>76.388888888888886</v>
      </c>
    </row>
    <row r="10" spans="1:83" x14ac:dyDescent="0.25">
      <c r="A10" s="1" t="s">
        <v>50</v>
      </c>
      <c r="B10" s="1" t="s">
        <v>34</v>
      </c>
      <c r="C10" s="1" t="s">
        <v>51</v>
      </c>
      <c r="D10" s="1" t="s">
        <v>51</v>
      </c>
      <c r="E10" s="4">
        <v>2020</v>
      </c>
      <c r="F10" s="4"/>
      <c r="G10" s="4">
        <v>76</v>
      </c>
      <c r="H10" s="1" t="s">
        <v>52</v>
      </c>
      <c r="I10" s="10">
        <v>1</v>
      </c>
      <c r="J10" s="10">
        <v>1</v>
      </c>
      <c r="K10" s="10">
        <v>0</v>
      </c>
      <c r="L10" s="10">
        <v>1</v>
      </c>
      <c r="M10" s="10">
        <v>0</v>
      </c>
      <c r="N10" s="10">
        <v>1</v>
      </c>
      <c r="O10" s="10">
        <v>1</v>
      </c>
      <c r="P10" s="10">
        <v>0</v>
      </c>
      <c r="Q10" s="10">
        <v>0</v>
      </c>
      <c r="R10" s="10">
        <v>1</v>
      </c>
      <c r="S10" s="10">
        <v>1</v>
      </c>
      <c r="T10" s="10">
        <v>0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AB10" s="19">
        <v>1</v>
      </c>
      <c r="AC10" s="19">
        <v>3</v>
      </c>
      <c r="AD10" s="19">
        <v>3</v>
      </c>
      <c r="AE10" s="19">
        <v>5</v>
      </c>
      <c r="AF10" s="19">
        <v>7</v>
      </c>
      <c r="AG10" s="19">
        <v>6</v>
      </c>
      <c r="AH10" s="19">
        <v>6</v>
      </c>
      <c r="AI10" s="19">
        <v>6</v>
      </c>
      <c r="AJ10" s="19">
        <v>7</v>
      </c>
      <c r="AK10" s="19">
        <v>5</v>
      </c>
      <c r="AL10" s="19">
        <v>6</v>
      </c>
      <c r="AM10" s="19">
        <v>6</v>
      </c>
      <c r="AN10" s="19">
        <v>6</v>
      </c>
      <c r="AO10" s="19">
        <v>6</v>
      </c>
      <c r="AP10" s="19">
        <v>6</v>
      </c>
      <c r="AQ10" s="19">
        <v>6</v>
      </c>
      <c r="AR10" s="19">
        <v>6</v>
      </c>
      <c r="AT10" s="15">
        <v>6</v>
      </c>
      <c r="AU10" s="32">
        <f>BM29+BS29+BT29+BY29+BZ29+CA29+CB29+CC29+CD29+CE29</f>
        <v>10410.5</v>
      </c>
      <c r="AV10" s="32">
        <f>AU10/(60*24)</f>
        <v>7.2295138888888886</v>
      </c>
      <c r="AX10" s="42" t="s">
        <v>159</v>
      </c>
      <c r="AY10" s="42"/>
      <c r="AZ10" s="42"/>
      <c r="BA10" s="42"/>
      <c r="BC10" s="17">
        <f>I10*($G10/60)*(VLOOKUP(AB$3,'Servico Preparação Conteúdo'!$L$46:$S$63,AB10+1,FALSE))</f>
        <v>211.11111111111111</v>
      </c>
      <c r="BD10" s="40">
        <f>J10*($G10/60)*(VLOOKUP(AC$3,'Servico Preparação Conteúdo'!$L$46:$S$63,AC10+1,FALSE))</f>
        <v>527.77777777777783</v>
      </c>
      <c r="BE10" s="40"/>
      <c r="BF10" s="40"/>
      <c r="BG10" s="40">
        <f>K10*($G10/60)*(VLOOKUP(AD$3,'Servico Preparação Conteúdo'!$L$46:$S$63,AD10+1,FALSE))</f>
        <v>0</v>
      </c>
      <c r="BH10" s="40"/>
      <c r="BI10" s="40"/>
      <c r="BJ10" s="40">
        <f>L10*($G10/60)*(VLOOKUP(AE$3,'Servico Preparação Conteúdo'!$L$46:$S$63,AE10+1,FALSE))</f>
        <v>1688.8888888888887</v>
      </c>
      <c r="BK10" s="40"/>
      <c r="BL10" s="17">
        <f>M10*($G10/60)*(VLOOKUP(AF$3,'Servico Preparação Conteúdo'!$L$46:$S$63,AF10+1,FALSE))</f>
        <v>0</v>
      </c>
      <c r="BM10" s="17">
        <f>N10*($G10/60)*(VLOOKUP(AG$3,'Servico Preparação Conteúdo'!$L$46:$S$63,AG10+1,FALSE))</f>
        <v>8.7962962962962958</v>
      </c>
      <c r="BN10" s="40">
        <f>O10*($G10/60)*(VLOOKUP(AH$3,'Servico Preparação Conteúdo'!$L$46:$S$63,AH10+1,FALSE))</f>
        <v>17.592592592592592</v>
      </c>
      <c r="BO10" s="40"/>
      <c r="BP10" s="40"/>
      <c r="BQ10" s="40"/>
      <c r="BR10" s="40"/>
      <c r="BS10" s="40"/>
      <c r="BT10" s="17">
        <f>P10*($G10/60)*(VLOOKUP(AI$3,'Servico Preparação Conteúdo'!$L$46:$S$63,AI10+1,FALSE))</f>
        <v>0</v>
      </c>
      <c r="BU10" s="17">
        <f>Q10*($G10/60)*(VLOOKUP(AJ$3,'Servico Preparação Conteúdo'!$L$46:$S$63,AJ10+1,FALSE))</f>
        <v>0</v>
      </c>
      <c r="BV10" s="40">
        <f>R10*($G10/60)*(VLOOKUP(AK$3,'Servico Preparação Conteúdo'!$L$46:$S$63,AK10+1,FALSE))</f>
        <v>281.48148148148147</v>
      </c>
      <c r="BW10" s="40"/>
      <c r="BX10" s="40"/>
      <c r="BY10" s="17">
        <f>S10*($G10/60)*(VLOOKUP(AL$3,'Servico Preparação Conteúdo'!$L$46:$S$63,AL10+1,FALSE))</f>
        <v>17.592592592592592</v>
      </c>
      <c r="BZ10" s="17">
        <f>T10*($G10/60)*(VLOOKUP(AM$3,'Servico Preparação Conteúdo'!$L$46:$S$63,AM10+1,FALSE))</f>
        <v>0</v>
      </c>
      <c r="CA10" s="17">
        <f>U10*($G10/60)*(VLOOKUP(AN$3,'Servico Preparação Conteúdo'!$L$46:$S$63,AN10+1,FALSE))</f>
        <v>35.185185185185183</v>
      </c>
      <c r="CB10" s="17">
        <f>V10*($G10/60)*(VLOOKUP(AO$3,'Servico Preparação Conteúdo'!$L$46:$S$63,AO10+1,FALSE))</f>
        <v>52.777777777777771</v>
      </c>
      <c r="CC10" s="17">
        <f>W10*($G10/60)*(VLOOKUP(AP$3,'Servico Preparação Conteúdo'!$L$46:$S$63,AP10+1,FALSE))</f>
        <v>52.777777777777771</v>
      </c>
      <c r="CD10" s="17">
        <f>X10*($G10/60)*(VLOOKUP(AQ$3,'Servico Preparação Conteúdo'!$L$46:$S$63,AQ10+1,FALSE))</f>
        <v>52.777777777777771</v>
      </c>
      <c r="CE10" s="17">
        <f>Y10*($G10/60)*(VLOOKUP(AR$3,'Servico Preparação Conteúdo'!$L$46:$S$63,AR10+1,FALSE))</f>
        <v>52.777777777777771</v>
      </c>
    </row>
    <row r="11" spans="1:83" x14ac:dyDescent="0.25">
      <c r="A11" s="1" t="s">
        <v>53</v>
      </c>
      <c r="B11" s="1" t="s">
        <v>34</v>
      </c>
      <c r="C11" s="1" t="s">
        <v>54</v>
      </c>
      <c r="D11" s="1" t="s">
        <v>55</v>
      </c>
      <c r="E11" s="4">
        <v>2019</v>
      </c>
      <c r="F11" s="4"/>
      <c r="G11" s="4">
        <v>75</v>
      </c>
      <c r="H11" s="1" t="s">
        <v>56</v>
      </c>
      <c r="I11" s="10">
        <v>1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10">
        <v>1</v>
      </c>
      <c r="U11" s="10">
        <v>0</v>
      </c>
      <c r="V11" s="10">
        <v>1</v>
      </c>
      <c r="W11" s="10">
        <v>1</v>
      </c>
      <c r="X11" s="10">
        <v>1</v>
      </c>
      <c r="Y11" s="10">
        <v>1</v>
      </c>
      <c r="AB11" s="19">
        <v>1</v>
      </c>
      <c r="AC11" s="19">
        <v>2</v>
      </c>
      <c r="AD11" s="19">
        <v>3</v>
      </c>
      <c r="AE11" s="19">
        <v>2</v>
      </c>
      <c r="AF11" s="19">
        <v>7</v>
      </c>
      <c r="AG11" s="19">
        <v>6</v>
      </c>
      <c r="AH11" s="19">
        <v>2</v>
      </c>
      <c r="AI11" s="19">
        <v>6</v>
      </c>
      <c r="AJ11" s="19">
        <v>7</v>
      </c>
      <c r="AK11" s="19">
        <v>4</v>
      </c>
      <c r="AL11" s="19">
        <v>6</v>
      </c>
      <c r="AM11" s="19">
        <v>6</v>
      </c>
      <c r="AN11" s="19">
        <v>6</v>
      </c>
      <c r="AO11" s="19">
        <v>6</v>
      </c>
      <c r="AP11" s="19">
        <v>6</v>
      </c>
      <c r="AQ11" s="19">
        <v>6</v>
      </c>
      <c r="AR11" s="19">
        <v>6</v>
      </c>
      <c r="AT11" s="15">
        <v>7</v>
      </c>
      <c r="AU11" s="33">
        <f>BU29</f>
        <v>60</v>
      </c>
      <c r="AV11" s="29"/>
      <c r="AX11" s="42" t="s">
        <v>157</v>
      </c>
      <c r="AY11" s="42"/>
      <c r="AZ11" s="42"/>
      <c r="BA11" s="42"/>
      <c r="BC11" s="17">
        <f>I11*($G11/60)*(VLOOKUP(AB$3,'Servico Preparação Conteúdo'!$L$46:$S$63,AB11+1,FALSE))</f>
        <v>208.33333333333337</v>
      </c>
      <c r="BD11" s="40">
        <f>J11*($G11/60)*(VLOOKUP(AC$3,'Servico Preparação Conteúdo'!$L$46:$S$63,AC11+1,FALSE))</f>
        <v>520.83333333333337</v>
      </c>
      <c r="BE11" s="40"/>
      <c r="BF11" s="40"/>
      <c r="BG11" s="40">
        <f>K11*($G11/60)*(VLOOKUP(AD$3,'Servico Preparação Conteúdo'!$L$46:$S$63,AD11+1,FALSE))</f>
        <v>0</v>
      </c>
      <c r="BH11" s="40"/>
      <c r="BI11" s="40"/>
      <c r="BJ11" s="40">
        <f>L11*($G11/60)*(VLOOKUP(AE$3,'Servico Preparação Conteúdo'!$L$46:$S$63,AE11+1,FALSE))</f>
        <v>0</v>
      </c>
      <c r="BK11" s="40"/>
      <c r="BL11" s="17">
        <f>M11*($G11/60)*(VLOOKUP(AF$3,'Servico Preparação Conteúdo'!$L$46:$S$63,AF11+1,FALSE))</f>
        <v>0</v>
      </c>
      <c r="BM11" s="17">
        <f>N11*($G11/60)*(VLOOKUP(AG$3,'Servico Preparação Conteúdo'!$L$46:$S$63,AG11+1,FALSE))</f>
        <v>0</v>
      </c>
      <c r="BN11" s="40">
        <f>O11*($G11/60)*(VLOOKUP(AH$3,'Servico Preparação Conteúdo'!$L$46:$S$63,AH11+1,FALSE))</f>
        <v>0</v>
      </c>
      <c r="BO11" s="40"/>
      <c r="BP11" s="40"/>
      <c r="BQ11" s="40"/>
      <c r="BR11" s="40"/>
      <c r="BS11" s="40"/>
      <c r="BT11" s="17">
        <f>P11*($G11/60)*(VLOOKUP(AI$3,'Servico Preparação Conteúdo'!$L$46:$S$63,AI11+1,FALSE))</f>
        <v>0</v>
      </c>
      <c r="BU11" s="17">
        <f>Q11*($G11/60)*(VLOOKUP(AJ$3,'Servico Preparação Conteúdo'!$L$46:$S$63,AJ11+1,FALSE))</f>
        <v>0</v>
      </c>
      <c r="BV11" s="40">
        <f>R11*($G11/60)*(VLOOKUP(AK$3,'Servico Preparação Conteúdo'!$L$46:$S$63,AK11+1,FALSE))</f>
        <v>833.33333333333326</v>
      </c>
      <c r="BW11" s="40"/>
      <c r="BX11" s="40"/>
      <c r="BY11" s="17">
        <f>S11*($G11/60)*(VLOOKUP(AL$3,'Servico Preparação Conteúdo'!$L$46:$S$63,AL11+1,FALSE))</f>
        <v>0</v>
      </c>
      <c r="BZ11" s="17">
        <f>T11*($G11/60)*(VLOOKUP(AM$3,'Servico Preparação Conteúdo'!$L$46:$S$63,AM11+1,FALSE))</f>
        <v>34.722222222222221</v>
      </c>
      <c r="CA11" s="17">
        <f>U11*($G11/60)*(VLOOKUP(AN$3,'Servico Preparação Conteúdo'!$L$46:$S$63,AN11+1,FALSE))</f>
        <v>0</v>
      </c>
      <c r="CB11" s="17">
        <f>V11*($G11/60)*(VLOOKUP(AO$3,'Servico Preparação Conteúdo'!$L$46:$S$63,AO11+1,FALSE))</f>
        <v>52.083333333333329</v>
      </c>
      <c r="CC11" s="17">
        <f>W11*($G11/60)*(VLOOKUP(AP$3,'Servico Preparação Conteúdo'!$L$46:$S$63,AP11+1,FALSE))</f>
        <v>52.083333333333329</v>
      </c>
      <c r="CD11" s="17">
        <f>X11*($G11/60)*(VLOOKUP(AQ$3,'Servico Preparação Conteúdo'!$L$46:$S$63,AQ11+1,FALSE))</f>
        <v>52.083333333333329</v>
      </c>
      <c r="CE11" s="17">
        <f>Y11*($G11/60)*(VLOOKUP(AR$3,'Servico Preparação Conteúdo'!$L$46:$S$63,AR11+1,FALSE))</f>
        <v>52.083333333333329</v>
      </c>
    </row>
    <row r="12" spans="1:83" x14ac:dyDescent="0.25">
      <c r="A12" s="1" t="s">
        <v>57</v>
      </c>
      <c r="B12" s="1" t="s">
        <v>34</v>
      </c>
      <c r="C12" s="1" t="s">
        <v>58</v>
      </c>
      <c r="D12" s="1" t="s">
        <v>58</v>
      </c>
      <c r="E12" s="4">
        <v>2019</v>
      </c>
      <c r="F12" s="4"/>
      <c r="G12" s="4">
        <v>60</v>
      </c>
      <c r="H12" s="1" t="s">
        <v>59</v>
      </c>
      <c r="I12" s="10">
        <v>1</v>
      </c>
      <c r="J12" s="10">
        <v>1</v>
      </c>
      <c r="K12" s="10">
        <v>1</v>
      </c>
      <c r="L12" s="10">
        <v>0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1</v>
      </c>
      <c r="T12" s="10">
        <v>0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AB12" s="19">
        <v>1</v>
      </c>
      <c r="AC12" s="19">
        <v>3</v>
      </c>
      <c r="AD12" s="19">
        <v>4</v>
      </c>
      <c r="AE12" s="19">
        <v>1</v>
      </c>
      <c r="AF12" s="19">
        <v>7</v>
      </c>
      <c r="AG12" s="19">
        <v>6</v>
      </c>
      <c r="AH12" s="19">
        <v>6</v>
      </c>
      <c r="AI12" s="19">
        <v>6</v>
      </c>
      <c r="AJ12" s="19">
        <v>7</v>
      </c>
      <c r="AK12" s="19">
        <v>3.0000000000000004</v>
      </c>
      <c r="AL12" s="19">
        <v>6</v>
      </c>
      <c r="AM12" s="19">
        <v>6</v>
      </c>
      <c r="AN12" s="19">
        <v>6</v>
      </c>
      <c r="AO12" s="19">
        <v>6</v>
      </c>
      <c r="AP12" s="19">
        <v>6</v>
      </c>
      <c r="AQ12" s="19">
        <v>6</v>
      </c>
      <c r="AR12" s="19">
        <v>6</v>
      </c>
      <c r="BC12" s="17">
        <f>I12*($G12/60)*(VLOOKUP(AB$3,'Servico Preparação Conteúdo'!$L$46:$S$63,AB12+1,FALSE))</f>
        <v>166.66666666666669</v>
      </c>
      <c r="BD12" s="40">
        <f>J12*($G12/60)*(VLOOKUP(AC$3,'Servico Preparação Conteúdo'!$L$46:$S$63,AC12+1,FALSE))</f>
        <v>416.66666666666669</v>
      </c>
      <c r="BE12" s="40"/>
      <c r="BF12" s="40"/>
      <c r="BG12" s="40">
        <f>K12*($G12/60)*(VLOOKUP(AD$3,'Servico Preparação Conteúdo'!$L$46:$S$63,AD12+1,FALSE))</f>
        <v>1333.3333333333333</v>
      </c>
      <c r="BH12" s="40"/>
      <c r="BI12" s="40"/>
      <c r="BJ12" s="40">
        <f>L12*($G12/60)*(VLOOKUP(AE$3,'Servico Preparação Conteúdo'!$L$46:$S$63,AE12+1,FALSE))</f>
        <v>0</v>
      </c>
      <c r="BK12" s="40"/>
      <c r="BL12" s="17">
        <f>M12*($G12/60)*(VLOOKUP(AF$3,'Servico Preparação Conteúdo'!$L$46:$S$63,AF12+1,FALSE))</f>
        <v>333.33333333333337</v>
      </c>
      <c r="BM12" s="17">
        <f>N12*($G12/60)*(VLOOKUP(AG$3,'Servico Preparação Conteúdo'!$L$46:$S$63,AG12+1,FALSE))</f>
        <v>6.9444444444444446</v>
      </c>
      <c r="BN12" s="40">
        <f>O12*($G12/60)*(VLOOKUP(AH$3,'Servico Preparação Conteúdo'!$L$46:$S$63,AH12+1,FALSE))</f>
        <v>13.888888888888889</v>
      </c>
      <c r="BO12" s="40"/>
      <c r="BP12" s="40"/>
      <c r="BQ12" s="40"/>
      <c r="BR12" s="40"/>
      <c r="BS12" s="40"/>
      <c r="BT12" s="17">
        <f>P12*($G12/60)*(VLOOKUP(AI$3,'Servico Preparação Conteúdo'!$L$46:$S$63,AI12+1,FALSE))</f>
        <v>13.888888888888889</v>
      </c>
      <c r="BU12" s="17">
        <f>Q12*($G12/60)*(VLOOKUP(AJ$3,'Servico Preparação Conteúdo'!$L$46:$S$63,AJ12+1,FALSE))</f>
        <v>333.33333333333337</v>
      </c>
      <c r="BV12" s="40">
        <f>R12*($G12/60)*(VLOOKUP(AK$3,'Servico Preparação Conteúdo'!$L$46:$S$63,AK12+1,FALSE))</f>
        <v>0</v>
      </c>
      <c r="BW12" s="40"/>
      <c r="BX12" s="40"/>
      <c r="BY12" s="17">
        <f>S12*($G12/60)*(VLOOKUP(AL$3,'Servico Preparação Conteúdo'!$L$46:$S$63,AL12+1,FALSE))</f>
        <v>13.888888888888889</v>
      </c>
      <c r="BZ12" s="17">
        <f>T12*($G12/60)*(VLOOKUP(AM$3,'Servico Preparação Conteúdo'!$L$46:$S$63,AM12+1,FALSE))</f>
        <v>0</v>
      </c>
      <c r="CA12" s="17">
        <f>U12*($G12/60)*(VLOOKUP(AN$3,'Servico Preparação Conteúdo'!$L$46:$S$63,AN12+1,FALSE))</f>
        <v>27.777777777777779</v>
      </c>
      <c r="CB12" s="17">
        <f>V12*($G12/60)*(VLOOKUP(AO$3,'Servico Preparação Conteúdo'!$L$46:$S$63,AO12+1,FALSE))</f>
        <v>41.666666666666664</v>
      </c>
      <c r="CC12" s="17">
        <f>W12*($G12/60)*(VLOOKUP(AP$3,'Servico Preparação Conteúdo'!$L$46:$S$63,AP12+1,FALSE))</f>
        <v>41.666666666666664</v>
      </c>
      <c r="CD12" s="17">
        <f>X12*($G12/60)*(VLOOKUP(AQ$3,'Servico Preparação Conteúdo'!$L$46:$S$63,AQ12+1,FALSE))</f>
        <v>41.666666666666664</v>
      </c>
      <c r="CE12" s="17">
        <f>Y12*($G12/60)*(VLOOKUP(AR$3,'Servico Preparação Conteúdo'!$L$46:$S$63,AR12+1,FALSE))</f>
        <v>41.666666666666664</v>
      </c>
    </row>
    <row r="13" spans="1:83" x14ac:dyDescent="0.25">
      <c r="A13" s="51"/>
      <c r="B13" s="51"/>
      <c r="C13" s="51"/>
      <c r="D13" s="51"/>
      <c r="E13" s="51"/>
      <c r="F13" s="51"/>
      <c r="G13" s="51"/>
      <c r="H13" s="51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BC13" s="39" t="s">
        <v>146</v>
      </c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</row>
    <row r="14" spans="1:83" x14ac:dyDescent="0.25">
      <c r="A14" s="1" t="s">
        <v>60</v>
      </c>
      <c r="B14" s="1" t="s">
        <v>34</v>
      </c>
      <c r="C14" s="1" t="s">
        <v>61</v>
      </c>
      <c r="D14" s="1" t="s">
        <v>61</v>
      </c>
      <c r="E14" s="4">
        <v>2019</v>
      </c>
      <c r="F14" s="4"/>
      <c r="G14" s="4">
        <v>60</v>
      </c>
      <c r="H14" s="1" t="s">
        <v>62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AB14" s="52" t="s">
        <v>162</v>
      </c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T14" s="7" t="s">
        <v>149</v>
      </c>
      <c r="BC14" s="31">
        <f>SUM(BC4:BC12)</f>
        <v>3669.4444444444448</v>
      </c>
      <c r="BD14" s="40">
        <f>SUM(BD4:BD12)</f>
        <v>9173.6111111111113</v>
      </c>
      <c r="BE14" s="40"/>
      <c r="BF14" s="40"/>
      <c r="BG14" s="40">
        <f>SUM(BG4:BG12)</f>
        <v>9800</v>
      </c>
      <c r="BH14" s="40"/>
      <c r="BI14" s="40"/>
      <c r="BJ14" s="40">
        <f>SUM(BJ4:BJ12)</f>
        <v>14955.555555555557</v>
      </c>
      <c r="BK14" s="40"/>
      <c r="BL14" s="31">
        <f>SUM(BL4:BL12)</f>
        <v>333.33333333333337</v>
      </c>
      <c r="BM14" s="31">
        <f>SUM(BM4:BM12)</f>
        <v>128.93518518518519</v>
      </c>
      <c r="BN14" s="40">
        <f>SUM(BN4:BN12)</f>
        <v>59.259259259259252</v>
      </c>
      <c r="BO14" s="40"/>
      <c r="BP14" s="40"/>
      <c r="BQ14" s="40"/>
      <c r="BR14" s="40"/>
      <c r="BS14" s="40"/>
      <c r="BT14" s="31">
        <f>SUM(BT4:BT12)</f>
        <v>92.592592592592595</v>
      </c>
      <c r="BU14" s="31">
        <f>SUM(BU4:BU12)</f>
        <v>333.33333333333337</v>
      </c>
      <c r="BV14" s="40">
        <f>SUM(BV4:BV12)</f>
        <v>5137.0370370370374</v>
      </c>
      <c r="BW14" s="40"/>
      <c r="BX14" s="40"/>
      <c r="BY14" s="31">
        <f t="shared" ref="BY14:CE14" si="0">SUM(BY4:BY12)</f>
        <v>257.87037037037038</v>
      </c>
      <c r="BZ14" s="31">
        <f t="shared" si="0"/>
        <v>95.833333333333343</v>
      </c>
      <c r="CA14" s="31">
        <f t="shared" si="0"/>
        <v>515.74074074074076</v>
      </c>
      <c r="CB14" s="31">
        <f t="shared" si="0"/>
        <v>917.36111111111109</v>
      </c>
      <c r="CC14" s="31">
        <f t="shared" si="0"/>
        <v>917.36111111111109</v>
      </c>
      <c r="CD14" s="31">
        <f t="shared" si="0"/>
        <v>917.36111111111109</v>
      </c>
      <c r="CE14" s="31">
        <f t="shared" si="0"/>
        <v>917.36111111111109</v>
      </c>
    </row>
    <row r="15" spans="1:83" x14ac:dyDescent="0.25">
      <c r="A15" s="1" t="s">
        <v>63</v>
      </c>
      <c r="B15" s="1" t="s">
        <v>34</v>
      </c>
      <c r="C15" s="1" t="s">
        <v>64</v>
      </c>
      <c r="D15" s="1" t="s">
        <v>64</v>
      </c>
      <c r="E15" s="4">
        <v>2019</v>
      </c>
      <c r="F15" s="4">
        <v>2019</v>
      </c>
      <c r="G15" s="4">
        <v>60</v>
      </c>
      <c r="H15" s="1" t="s">
        <v>42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B15" s="10">
        <v>1</v>
      </c>
      <c r="AC15" s="10">
        <v>2</v>
      </c>
      <c r="AD15" s="10">
        <v>3</v>
      </c>
      <c r="AE15" s="10">
        <v>4</v>
      </c>
      <c r="AF15" s="10">
        <v>5</v>
      </c>
      <c r="AG15" s="10">
        <v>6</v>
      </c>
      <c r="AH15" s="10">
        <v>7</v>
      </c>
      <c r="AI15" s="10">
        <v>8</v>
      </c>
      <c r="AJ15" s="10">
        <v>9</v>
      </c>
      <c r="AK15" s="10">
        <v>10</v>
      </c>
      <c r="AL15" s="10">
        <v>11</v>
      </c>
      <c r="AM15" s="10">
        <v>12</v>
      </c>
      <c r="AN15" s="10">
        <v>13</v>
      </c>
      <c r="AO15" s="10">
        <v>14</v>
      </c>
      <c r="AP15" s="10">
        <v>15</v>
      </c>
      <c r="AQ15" s="10">
        <v>16</v>
      </c>
      <c r="AR15" s="10">
        <v>17</v>
      </c>
      <c r="AT15" s="16">
        <f>SUM(BC14:CE14)</f>
        <v>48221.990740740737</v>
      </c>
    </row>
    <row r="16" spans="1:83" x14ac:dyDescent="0.25">
      <c r="A16" s="1" t="s">
        <v>65</v>
      </c>
      <c r="B16" s="1" t="s">
        <v>34</v>
      </c>
      <c r="C16" s="1" t="s">
        <v>66</v>
      </c>
      <c r="D16" s="1" t="s">
        <v>66</v>
      </c>
      <c r="E16" s="4">
        <v>2019</v>
      </c>
      <c r="F16" s="4"/>
      <c r="G16" s="4">
        <v>60</v>
      </c>
      <c r="H16" s="1" t="s">
        <v>67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3"/>
      <c r="AB16" s="25">
        <f t="shared" ref="AB16:AB24" si="1">AB4*I4</f>
        <v>1</v>
      </c>
      <c r="AC16" s="25">
        <f t="shared" ref="AC16:AC24" si="2">AC4*J4</f>
        <v>2.9999999999999996</v>
      </c>
      <c r="AD16" s="25">
        <f t="shared" ref="AD16:AD24" si="3">AD4*K4</f>
        <v>3.9999999999999849</v>
      </c>
      <c r="AE16" s="25">
        <f t="shared" ref="AE16:AE24" si="4">AE4*L4</f>
        <v>0</v>
      </c>
      <c r="AF16" s="25">
        <f t="shared" ref="AF16:AF24" si="5">AF4*M4</f>
        <v>0</v>
      </c>
      <c r="AG16" s="25">
        <f t="shared" ref="AG16:AG24" si="6">AG4*N4</f>
        <v>6</v>
      </c>
      <c r="AH16" s="25">
        <f t="shared" ref="AH16:AH24" si="7">AH4*O4</f>
        <v>0</v>
      </c>
      <c r="AI16" s="25">
        <f t="shared" ref="AI16:AI24" si="8">AI4*P4</f>
        <v>0</v>
      </c>
      <c r="AJ16" s="25">
        <f t="shared" ref="AJ16:AJ24" si="9">AJ4*Q4</f>
        <v>0</v>
      </c>
      <c r="AK16" s="25">
        <f t="shared" ref="AK16:AK24" si="10">AK4*R4</f>
        <v>0</v>
      </c>
      <c r="AL16" s="25">
        <f t="shared" ref="AL16:AL24" si="11">AL4*S4</f>
        <v>6</v>
      </c>
      <c r="AM16" s="25">
        <f t="shared" ref="AM16:AM24" si="12">AM4*T4</f>
        <v>0</v>
      </c>
      <c r="AN16" s="25">
        <f t="shared" ref="AN16:AN24" si="13">AN4*U4</f>
        <v>6</v>
      </c>
      <c r="AO16" s="25">
        <f t="shared" ref="AO16:AO24" si="14">AO4*V4</f>
        <v>6</v>
      </c>
      <c r="AP16" s="25">
        <f t="shared" ref="AP16:AP24" si="15">AP4*W4</f>
        <v>6</v>
      </c>
      <c r="AQ16" s="25">
        <f t="shared" ref="AQ16:AQ24" si="16">AQ4*X4</f>
        <v>6</v>
      </c>
      <c r="AR16" s="25">
        <f t="shared" ref="AR16:AR24" si="17">AR4*Y4</f>
        <v>6</v>
      </c>
      <c r="AS16" s="3"/>
      <c r="BC16" s="39" t="s">
        <v>160</v>
      </c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</row>
    <row r="17" spans="1:83" x14ac:dyDescent="0.25">
      <c r="A17" s="1" t="s">
        <v>68</v>
      </c>
      <c r="B17" s="1" t="s">
        <v>34</v>
      </c>
      <c r="C17" s="1" t="s">
        <v>69</v>
      </c>
      <c r="D17" s="1" t="s">
        <v>70</v>
      </c>
      <c r="E17" s="4">
        <v>2019</v>
      </c>
      <c r="F17" s="4">
        <v>2019</v>
      </c>
      <c r="G17" s="4">
        <v>60</v>
      </c>
      <c r="H17" s="1" t="s">
        <v>71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B17" s="25">
        <f t="shared" si="1"/>
        <v>1</v>
      </c>
      <c r="AC17" s="25">
        <f t="shared" si="2"/>
        <v>2</v>
      </c>
      <c r="AD17" s="25">
        <f t="shared" si="3"/>
        <v>0</v>
      </c>
      <c r="AE17" s="25">
        <f t="shared" si="4"/>
        <v>5</v>
      </c>
      <c r="AF17" s="25">
        <f t="shared" si="5"/>
        <v>0</v>
      </c>
      <c r="AG17" s="25">
        <f t="shared" si="6"/>
        <v>6</v>
      </c>
      <c r="AH17" s="25">
        <f t="shared" si="7"/>
        <v>0</v>
      </c>
      <c r="AI17" s="25">
        <f t="shared" si="8"/>
        <v>0</v>
      </c>
      <c r="AJ17" s="25">
        <f t="shared" si="9"/>
        <v>0</v>
      </c>
      <c r="AK17" s="25">
        <f t="shared" si="10"/>
        <v>0</v>
      </c>
      <c r="AL17" s="25">
        <f t="shared" si="11"/>
        <v>6</v>
      </c>
      <c r="AM17" s="25">
        <f t="shared" si="12"/>
        <v>0</v>
      </c>
      <c r="AN17" s="25">
        <f t="shared" si="13"/>
        <v>6</v>
      </c>
      <c r="AO17" s="25">
        <f t="shared" si="14"/>
        <v>6</v>
      </c>
      <c r="AP17" s="25">
        <f t="shared" si="15"/>
        <v>6</v>
      </c>
      <c r="AQ17" s="25">
        <f t="shared" si="16"/>
        <v>6</v>
      </c>
      <c r="AR17" s="25">
        <f t="shared" si="17"/>
        <v>6</v>
      </c>
      <c r="BC17" s="10">
        <v>1</v>
      </c>
      <c r="BD17" s="43">
        <v>2</v>
      </c>
      <c r="BE17" s="44"/>
      <c r="BF17" s="45"/>
      <c r="BG17" s="43">
        <v>3</v>
      </c>
      <c r="BH17" s="44"/>
      <c r="BI17" s="45"/>
      <c r="BJ17" s="43">
        <v>4</v>
      </c>
      <c r="BK17" s="45"/>
      <c r="BL17" s="10">
        <v>5</v>
      </c>
      <c r="BM17" s="10">
        <v>6</v>
      </c>
      <c r="BN17" s="43">
        <v>7</v>
      </c>
      <c r="BO17" s="44"/>
      <c r="BP17" s="44"/>
      <c r="BQ17" s="44"/>
      <c r="BR17" s="44"/>
      <c r="BS17" s="45"/>
      <c r="BT17" s="10">
        <v>8</v>
      </c>
      <c r="BU17" s="10">
        <v>9</v>
      </c>
      <c r="BV17" s="43">
        <v>10</v>
      </c>
      <c r="BW17" s="44"/>
      <c r="BX17" s="45"/>
      <c r="BY17" s="10">
        <v>11</v>
      </c>
      <c r="BZ17" s="10">
        <v>12</v>
      </c>
      <c r="CA17" s="10">
        <v>13</v>
      </c>
      <c r="CB17" s="10">
        <v>14</v>
      </c>
      <c r="CC17" s="10">
        <v>15</v>
      </c>
      <c r="CD17" s="10">
        <v>16</v>
      </c>
      <c r="CE17" s="10">
        <v>17</v>
      </c>
    </row>
    <row r="18" spans="1:83" ht="15" customHeight="1" x14ac:dyDescent="0.25">
      <c r="A18" s="1" t="s">
        <v>72</v>
      </c>
      <c r="B18" s="1" t="s">
        <v>34</v>
      </c>
      <c r="C18" s="1" t="s">
        <v>73</v>
      </c>
      <c r="D18" s="1" t="s">
        <v>128</v>
      </c>
      <c r="E18" s="4">
        <v>2019</v>
      </c>
      <c r="F18" s="4"/>
      <c r="G18" s="4">
        <v>60</v>
      </c>
      <c r="H18" s="1" t="s">
        <v>74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AB18" s="25">
        <f t="shared" si="1"/>
        <v>1</v>
      </c>
      <c r="AC18" s="25">
        <f t="shared" si="2"/>
        <v>2</v>
      </c>
      <c r="AD18" s="25">
        <f t="shared" si="3"/>
        <v>0</v>
      </c>
      <c r="AE18" s="25">
        <f t="shared" si="4"/>
        <v>5.000000000000016</v>
      </c>
      <c r="AF18" s="25">
        <f t="shared" si="5"/>
        <v>0</v>
      </c>
      <c r="AG18" s="25">
        <f t="shared" si="6"/>
        <v>6</v>
      </c>
      <c r="AH18" s="25">
        <f t="shared" si="7"/>
        <v>0</v>
      </c>
      <c r="AI18" s="25">
        <f t="shared" si="8"/>
        <v>6</v>
      </c>
      <c r="AJ18" s="25">
        <f t="shared" si="9"/>
        <v>0</v>
      </c>
      <c r="AK18" s="25">
        <f t="shared" si="10"/>
        <v>4</v>
      </c>
      <c r="AL18" s="25">
        <f t="shared" si="11"/>
        <v>6</v>
      </c>
      <c r="AM18" s="25">
        <f t="shared" si="12"/>
        <v>0</v>
      </c>
      <c r="AN18" s="25">
        <f t="shared" si="13"/>
        <v>6</v>
      </c>
      <c r="AO18" s="25">
        <f t="shared" si="14"/>
        <v>6</v>
      </c>
      <c r="AP18" s="25">
        <f t="shared" si="15"/>
        <v>6</v>
      </c>
      <c r="AQ18" s="25">
        <f t="shared" si="16"/>
        <v>6</v>
      </c>
      <c r="AR18" s="25">
        <f t="shared" si="17"/>
        <v>6</v>
      </c>
      <c r="AT18" s="16">
        <v>48221.99</v>
      </c>
      <c r="AU18" t="s">
        <v>163</v>
      </c>
      <c r="BC18" s="6">
        <v>1</v>
      </c>
      <c r="BD18" s="6">
        <v>2</v>
      </c>
      <c r="BE18" s="6">
        <v>3</v>
      </c>
      <c r="BF18" s="6">
        <v>4</v>
      </c>
      <c r="BG18" s="6">
        <v>2</v>
      </c>
      <c r="BH18" s="6">
        <v>3</v>
      </c>
      <c r="BI18" s="6">
        <v>4</v>
      </c>
      <c r="BJ18" s="6">
        <v>4</v>
      </c>
      <c r="BK18" s="6">
        <v>5</v>
      </c>
      <c r="BL18" s="6">
        <v>5</v>
      </c>
      <c r="BM18" s="6">
        <v>6</v>
      </c>
      <c r="BN18" s="6">
        <v>1</v>
      </c>
      <c r="BO18" s="6">
        <v>2</v>
      </c>
      <c r="BP18" s="6">
        <v>3</v>
      </c>
      <c r="BQ18" s="6">
        <v>4</v>
      </c>
      <c r="BR18" s="6">
        <v>5</v>
      </c>
      <c r="BS18" s="6">
        <v>6</v>
      </c>
      <c r="BT18" s="6">
        <v>6</v>
      </c>
      <c r="BU18" s="6">
        <v>7</v>
      </c>
      <c r="BV18" s="6">
        <v>3</v>
      </c>
      <c r="BW18" s="6">
        <v>4</v>
      </c>
      <c r="BX18" s="6">
        <v>5</v>
      </c>
      <c r="BY18" s="6">
        <v>6</v>
      </c>
      <c r="BZ18" s="6">
        <v>6</v>
      </c>
      <c r="CA18" s="6">
        <v>6</v>
      </c>
      <c r="CB18" s="6">
        <v>6</v>
      </c>
      <c r="CC18" s="6">
        <v>6</v>
      </c>
      <c r="CD18" s="6">
        <v>6</v>
      </c>
      <c r="CE18" s="6">
        <v>6</v>
      </c>
    </row>
    <row r="19" spans="1:83" x14ac:dyDescent="0.25">
      <c r="A19" s="1" t="s">
        <v>75</v>
      </c>
      <c r="B19" s="1" t="s">
        <v>34</v>
      </c>
      <c r="C19" s="1" t="s">
        <v>76</v>
      </c>
      <c r="D19" s="1" t="s">
        <v>76</v>
      </c>
      <c r="E19" s="4">
        <v>2019</v>
      </c>
      <c r="F19" s="4"/>
      <c r="G19" s="4">
        <v>60</v>
      </c>
      <c r="H19" s="1" t="s">
        <v>45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AB19" s="25">
        <f t="shared" si="1"/>
        <v>1</v>
      </c>
      <c r="AC19" s="25">
        <f t="shared" si="2"/>
        <v>2</v>
      </c>
      <c r="AD19" s="25">
        <f t="shared" si="3"/>
        <v>0</v>
      </c>
      <c r="AE19" s="25">
        <f t="shared" si="4"/>
        <v>0</v>
      </c>
      <c r="AF19" s="25">
        <f t="shared" si="5"/>
        <v>0</v>
      </c>
      <c r="AG19" s="25">
        <f t="shared" si="6"/>
        <v>0</v>
      </c>
      <c r="AH19" s="25">
        <f t="shared" si="7"/>
        <v>0</v>
      </c>
      <c r="AI19" s="25">
        <f t="shared" si="8"/>
        <v>0</v>
      </c>
      <c r="AJ19" s="25">
        <f t="shared" si="9"/>
        <v>0</v>
      </c>
      <c r="AK19" s="25">
        <f t="shared" si="10"/>
        <v>4</v>
      </c>
      <c r="AL19" s="25">
        <f t="shared" si="11"/>
        <v>0</v>
      </c>
      <c r="AM19" s="25">
        <f t="shared" si="12"/>
        <v>6</v>
      </c>
      <c r="AN19" s="25">
        <f t="shared" si="13"/>
        <v>0</v>
      </c>
      <c r="AO19" s="25">
        <f t="shared" si="14"/>
        <v>6</v>
      </c>
      <c r="AP19" s="25">
        <f t="shared" si="15"/>
        <v>6</v>
      </c>
      <c r="AQ19" s="25">
        <f t="shared" si="16"/>
        <v>6</v>
      </c>
      <c r="AR19" s="25">
        <f t="shared" si="17"/>
        <v>6</v>
      </c>
      <c r="BC19" s="26">
        <f>$G4*I4*(VLOOKUP(AB$3,'Servico Preparação Conteúdo'!$C$46:$J$63,AB4+1,FALSE))</f>
        <v>261</v>
      </c>
      <c r="BD19" s="26">
        <f>$G4*J4*(VLOOKUP(AC$3,'Servico Preparação Conteúdo'!$C$46:$J$63,AC4+1,FALSE))*IF(AC4=2,1)</f>
        <v>0</v>
      </c>
      <c r="BE19" s="26">
        <f>$G4*J4*(VLOOKUP(AC$3,'Servico Preparação Conteúdo'!$C$46:$J$63,AC4+1,FALSE))*IF(AC4=3,1)</f>
        <v>391.5</v>
      </c>
      <c r="BF19" s="26">
        <f>$G4*J4*(VLOOKUP(AC$3,'Servico Preparação Conteúdo'!$C$46:$J$63,AC4+1,FALSE))*IF(AC4=4,1)</f>
        <v>0</v>
      </c>
      <c r="BG19" s="26">
        <f>$G4*K4*(VLOOKUP(AD$3,'Servico Preparação Conteúdo'!$C$46:$J$63,AD4+1,FALSE))*IF(AD4=2,1)</f>
        <v>0</v>
      </c>
      <c r="BH19" s="26">
        <f>$G4*K4*(VLOOKUP(AD$3,'Servico Preparação Conteúdo'!$C$46:$J$63,AD4+1,FALSE))*IF(AD4=3,1)</f>
        <v>0</v>
      </c>
      <c r="BI19" s="26">
        <f>$G4*K4*(VLOOKUP(AD$3,'Servico Preparação Conteúdo'!$C$46:$J$63,AD4+1,FALSE))*IF(AD4=4,1)</f>
        <v>0</v>
      </c>
      <c r="BJ19" s="26">
        <f>$G4*L4*(VLOOKUP(AE$3,'Servico Preparação Conteúdo'!$C$46:$J$63,AE4+1,FALSE))*IF(AE4=4,1)</f>
        <v>0</v>
      </c>
      <c r="BK19" s="26">
        <f>$G4*L4*(VLOOKUP(AE$3,'Servico Preparação Conteúdo'!$C$46:$J$63,AE4+1,FALSE))*IF(AE4=5,1)</f>
        <v>0</v>
      </c>
      <c r="BL19" s="26">
        <f>$G4*M4*(VLOOKUP(AF$3,'Servico Preparação Conteúdo'!$C$46:$J$63,AF4+1,FALSE))</f>
        <v>0</v>
      </c>
      <c r="BM19" s="26">
        <f>$G4*N4*(VLOOKUP(AG$3,'Servico Preparação Conteúdo'!$C$46:$J$63,AG4+1,FALSE))</f>
        <v>65.25</v>
      </c>
      <c r="BN19" s="26">
        <f>$G4*O4*(VLOOKUP(AH$3,'Servico Preparação Conteúdo'!$C$46:$J$63,AH4+1,FALSE))*IF(AH4=1,1)</f>
        <v>0</v>
      </c>
      <c r="BO19" s="26">
        <f>$G4*O4*(VLOOKUP(AH$3,'Servico Preparação Conteúdo'!$C$46:$J$63,AH4+1,FALSE))*IF(AH4=2,1)</f>
        <v>0</v>
      </c>
      <c r="BP19" s="26">
        <f>$G4*O4*(VLOOKUP(AH$3,'Servico Preparação Conteúdo'!$C$46:$J$63,AH4+1,FALSE))*IF(AH4=3,1)</f>
        <v>0</v>
      </c>
      <c r="BQ19" s="26">
        <f>$G4*O4*(VLOOKUP(AH$3,'Servico Preparação Conteúdo'!$C$46:$J$63,AH4+1,FALSE))*IF(AH4=4,1)</f>
        <v>0</v>
      </c>
      <c r="BR19" s="26">
        <f>$G4*O4*(VLOOKUP(AH$3,'Servico Preparação Conteúdo'!$C$46:$J$63,AH4+1,FALSE))*IF(AH4=5,1)</f>
        <v>0</v>
      </c>
      <c r="BS19" s="26">
        <f>$G4*O4*(VLOOKUP(AH$3,'Servico Preparação Conteúdo'!$C$46:$J$63,AH4+1,FALSE))*IF(AH4=6,1)</f>
        <v>0</v>
      </c>
      <c r="BT19" s="26">
        <f>$G4*P4*(VLOOKUP(AI$3,'Servico Preparação Conteúdo'!$C$46:$J$63,AI4+1,FALSE))</f>
        <v>0</v>
      </c>
      <c r="BU19" s="26">
        <f>$G4*Q4*(VLOOKUP(AJ$3,'Servico Preparação Conteúdo'!$C$46:$J$63,AJ4+1,FALSE))</f>
        <v>0</v>
      </c>
      <c r="BV19" s="26">
        <f>$G4*R4*(VLOOKUP(AK$3,'Servico Preparação Conteúdo'!$C$46:$J$63,AK4+1,FALSE))*IF(AK4=3,1)</f>
        <v>0</v>
      </c>
      <c r="BW19" s="26">
        <f>$G4*R4*(VLOOKUP(AK$3,'Servico Preparação Conteúdo'!$C$46:$J$63,AK4+1,FALSE))*IF(AK4=4,1)</f>
        <v>0</v>
      </c>
      <c r="BX19" s="26">
        <f>$G4*R4*(VLOOKUP(AK$3,'Servico Preparação Conteúdo'!$C$46:$J$63,AK4+1,FALSE))*IF(AK4=5,1)</f>
        <v>0</v>
      </c>
      <c r="BY19" s="26">
        <f>$G4*S4*(VLOOKUP(AL$3,'Servico Preparação Conteúdo'!$C$46:$J$63,AL4+1,FALSE))</f>
        <v>130.5</v>
      </c>
      <c r="BZ19" s="26">
        <f>$G4*T4*(VLOOKUP(AM$3,'Servico Preparação Conteúdo'!$C$46:$J$63,AM4+1,FALSE))</f>
        <v>0</v>
      </c>
      <c r="CA19" s="26">
        <f>$G4*U4*(VLOOKUP(AN$3,'Servico Preparação Conteúdo'!$C$46:$J$63,AN4+1,FALSE))</f>
        <v>261</v>
      </c>
      <c r="CB19" s="26">
        <f>$G4*V4*(VLOOKUP(AO$3,'Servico Preparação Conteúdo'!$C$46:$J$63,AO4+1,FALSE))</f>
        <v>391.5</v>
      </c>
      <c r="CC19" s="26">
        <f>$G4*W4*(VLOOKUP(AP$3,'Servico Preparação Conteúdo'!$C$46:$J$63,AP4+1,FALSE))</f>
        <v>391.5</v>
      </c>
      <c r="CD19" s="26">
        <f>$G4*X4*(VLOOKUP(AQ$3,'Servico Preparação Conteúdo'!$C$46:$J$63,AQ4+1,FALSE))</f>
        <v>391.5</v>
      </c>
      <c r="CE19" s="26">
        <f>$G4*Y4*(VLOOKUP(AR$3,'Servico Preparação Conteúdo'!$C$46:$J$63,AR4+1,FALSE))</f>
        <v>391.5</v>
      </c>
    </row>
    <row r="20" spans="1:83" x14ac:dyDescent="0.25">
      <c r="A20" s="1" t="s">
        <v>77</v>
      </c>
      <c r="B20" s="1" t="s">
        <v>34</v>
      </c>
      <c r="C20" s="1" t="s">
        <v>78</v>
      </c>
      <c r="D20" s="1" t="s">
        <v>78</v>
      </c>
      <c r="E20" s="4">
        <v>2019</v>
      </c>
      <c r="F20" s="4"/>
      <c r="G20" s="4">
        <v>56</v>
      </c>
      <c r="H20" s="1" t="s">
        <v>79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B20" s="25">
        <f t="shared" si="1"/>
        <v>1</v>
      </c>
      <c r="AC20" s="25">
        <f t="shared" si="2"/>
        <v>2</v>
      </c>
      <c r="AD20" s="25">
        <f t="shared" si="3"/>
        <v>4</v>
      </c>
      <c r="AE20" s="25">
        <f t="shared" si="4"/>
        <v>0</v>
      </c>
      <c r="AF20" s="25">
        <f t="shared" si="5"/>
        <v>0</v>
      </c>
      <c r="AG20" s="25">
        <f t="shared" si="6"/>
        <v>6</v>
      </c>
      <c r="AH20" s="25">
        <f t="shared" si="7"/>
        <v>6</v>
      </c>
      <c r="AI20" s="25">
        <f t="shared" si="8"/>
        <v>0</v>
      </c>
      <c r="AJ20" s="25">
        <f t="shared" si="9"/>
        <v>0</v>
      </c>
      <c r="AK20" s="25">
        <f t="shared" si="10"/>
        <v>0</v>
      </c>
      <c r="AL20" s="25">
        <f t="shared" si="11"/>
        <v>6</v>
      </c>
      <c r="AM20" s="25">
        <f t="shared" si="12"/>
        <v>0</v>
      </c>
      <c r="AN20" s="25">
        <f t="shared" si="13"/>
        <v>6</v>
      </c>
      <c r="AO20" s="25">
        <f t="shared" si="14"/>
        <v>6</v>
      </c>
      <c r="AP20" s="25">
        <f t="shared" si="15"/>
        <v>6</v>
      </c>
      <c r="AQ20" s="25">
        <f t="shared" si="16"/>
        <v>6</v>
      </c>
      <c r="AR20" s="25">
        <f t="shared" si="17"/>
        <v>6</v>
      </c>
      <c r="BC20" s="26">
        <f>$G5*I5*(VLOOKUP(AB$3,'Servico Preparação Conteúdo'!$C$46:$J$63,AB5+1,FALSE))</f>
        <v>257</v>
      </c>
      <c r="BD20" s="26">
        <f>$G5*J5*(VLOOKUP(AC$3,'Servico Preparação Conteúdo'!$C$46:$J$63,AC5+1,FALSE))*IF(AC5=2,1)</f>
        <v>385.5</v>
      </c>
      <c r="BE20" s="26">
        <f>$G5*J5*(VLOOKUP(AC$3,'Servico Preparação Conteúdo'!$C$46:$J$63,AC5+1,FALSE))*IF(AC5=3,1)</f>
        <v>0</v>
      </c>
      <c r="BF20" s="26">
        <f>$G5*J5*(VLOOKUP(AC$3,'Servico Preparação Conteúdo'!$C$46:$J$63,AC5+1,FALSE))*IF(AC5=4,1)</f>
        <v>0</v>
      </c>
      <c r="BG20" s="26">
        <f>$G5*K5*(VLOOKUP(AD$3,'Servico Preparação Conteúdo'!$C$46:$J$63,AD5+1,FALSE))*IF(AD5=2,1)</f>
        <v>0</v>
      </c>
      <c r="BH20" s="26">
        <f>$G5*K5*(VLOOKUP(AD$3,'Servico Preparação Conteúdo'!$C$46:$J$63,AD5+1,FALSE))*IF(AD5=3,1)</f>
        <v>0</v>
      </c>
      <c r="BI20" s="26">
        <f>$G5*K5*(VLOOKUP(AD$3,'Servico Preparação Conteúdo'!$C$46:$J$63,AD5+1,FALSE))*IF(AD5=4,1)</f>
        <v>0</v>
      </c>
      <c r="BJ20" s="26">
        <f>$G5*L5*(VLOOKUP(AE$3,'Servico Preparação Conteúdo'!$C$46:$J$63,AE5+1,FALSE))*IF(AE5=4,1)</f>
        <v>0</v>
      </c>
      <c r="BK20" s="26">
        <f>$G5*L5*(VLOOKUP(AE$3,'Servico Preparação Conteúdo'!$C$46:$J$63,AE5+1,FALSE))*IF(AE5=5,1)</f>
        <v>771</v>
      </c>
      <c r="BL20" s="26">
        <f>$G5*M5*(VLOOKUP(AF$3,'Servico Preparação Conteúdo'!$C$46:$J$63,AF5+1,FALSE))</f>
        <v>0</v>
      </c>
      <c r="BM20" s="26">
        <f>$G5*N5*(VLOOKUP(AG$3,'Servico Preparação Conteúdo'!$C$46:$J$63,AG5+1,FALSE))</f>
        <v>64.25</v>
      </c>
      <c r="BN20" s="26">
        <f>$G5*O5*(VLOOKUP(AH$3,'Servico Preparação Conteúdo'!$C$46:$J$63,AH5+1,FALSE))*IF(AH5=1,1)</f>
        <v>0</v>
      </c>
      <c r="BO20" s="26">
        <f>$G5*O5*(VLOOKUP(AH$3,'Servico Preparação Conteúdo'!$C$46:$J$63,AH5+1,FALSE))*IF(AH5=2,1)</f>
        <v>0</v>
      </c>
      <c r="BP20" s="26">
        <f>$G5*O5*(VLOOKUP(AH$3,'Servico Preparação Conteúdo'!$C$46:$J$63,AH5+1,FALSE))*IF(AH5=3,1)</f>
        <v>0</v>
      </c>
      <c r="BQ20" s="26">
        <f>$G5*O5*(VLOOKUP(AH$3,'Servico Preparação Conteúdo'!$C$46:$J$63,AH5+1,FALSE))*IF(AH5=4,1)</f>
        <v>0</v>
      </c>
      <c r="BR20" s="26">
        <f>$G5*O5*(VLOOKUP(AH$3,'Servico Preparação Conteúdo'!$C$46:$J$63,AH5+1,FALSE))*IF(AH5=5,1)</f>
        <v>0</v>
      </c>
      <c r="BS20" s="26">
        <f>$G5*O5*(VLOOKUP(AH$3,'Servico Preparação Conteúdo'!$C$46:$J$63,AH5+1,FALSE))*IF(AH5=6,1)</f>
        <v>0</v>
      </c>
      <c r="BT20" s="26">
        <f>$G5*P5*(VLOOKUP(AI$3,'Servico Preparação Conteúdo'!$C$46:$J$63,AI5+1,FALSE))</f>
        <v>0</v>
      </c>
      <c r="BU20" s="26">
        <f>$G5*Q5*(VLOOKUP(AJ$3,'Servico Preparação Conteúdo'!$C$46:$J$63,AJ5+1,FALSE))</f>
        <v>0</v>
      </c>
      <c r="BV20" s="26">
        <f>$G5*R5*(VLOOKUP(AK$3,'Servico Preparação Conteúdo'!$C$46:$J$63,AK5+1,FALSE))*IF(AK5=3,1)</f>
        <v>0</v>
      </c>
      <c r="BW20" s="26">
        <f>$G5*R5*(VLOOKUP(AK$3,'Servico Preparação Conteúdo'!$C$46:$J$63,AK5+1,FALSE))*IF(AK5=4,1)</f>
        <v>0</v>
      </c>
      <c r="BX20" s="26">
        <f>$G5*R5*(VLOOKUP(AK$3,'Servico Preparação Conteúdo'!$C$46:$J$63,AK5+1,FALSE))*IF(AK5=5,1)</f>
        <v>0</v>
      </c>
      <c r="BY20" s="26">
        <f>$G5*S5*(VLOOKUP(AL$3,'Servico Preparação Conteúdo'!$C$46:$J$63,AL5+1,FALSE))</f>
        <v>128.5</v>
      </c>
      <c r="BZ20" s="26">
        <f>$G5*T5*(VLOOKUP(AM$3,'Servico Preparação Conteúdo'!$C$46:$J$63,AM5+1,FALSE))</f>
        <v>0</v>
      </c>
      <c r="CA20" s="26">
        <f>$G5*U5*(VLOOKUP(AN$3,'Servico Preparação Conteúdo'!$C$46:$J$63,AN5+1,FALSE))</f>
        <v>257</v>
      </c>
      <c r="CB20" s="26">
        <f>$G5*V5*(VLOOKUP(AO$3,'Servico Preparação Conteúdo'!$C$46:$J$63,AO5+1,FALSE))</f>
        <v>385.5</v>
      </c>
      <c r="CC20" s="26">
        <f>$G5*W5*(VLOOKUP(AP$3,'Servico Preparação Conteúdo'!$C$46:$J$63,AP5+1,FALSE))</f>
        <v>385.5</v>
      </c>
      <c r="CD20" s="26">
        <f>$G5*X5*(VLOOKUP(AQ$3,'Servico Preparação Conteúdo'!$C$46:$J$63,AQ5+1,FALSE))</f>
        <v>385.5</v>
      </c>
      <c r="CE20" s="26">
        <f>$G5*Y5*(VLOOKUP(AR$3,'Servico Preparação Conteúdo'!$C$46:$J$63,AR5+1,FALSE))</f>
        <v>385.5</v>
      </c>
    </row>
    <row r="21" spans="1:83" x14ac:dyDescent="0.25">
      <c r="A21" s="1" t="s">
        <v>80</v>
      </c>
      <c r="B21" s="1" t="s">
        <v>34</v>
      </c>
      <c r="C21" s="1" t="s">
        <v>81</v>
      </c>
      <c r="D21" s="1" t="s">
        <v>81</v>
      </c>
      <c r="E21" s="4">
        <v>2019</v>
      </c>
      <c r="F21" s="4">
        <v>2019</v>
      </c>
      <c r="G21" s="4">
        <v>55</v>
      </c>
      <c r="H21" s="1" t="s">
        <v>82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B21" s="25">
        <f t="shared" si="1"/>
        <v>1</v>
      </c>
      <c r="AC21" s="25">
        <f t="shared" si="2"/>
        <v>3</v>
      </c>
      <c r="AD21" s="25">
        <f t="shared" si="3"/>
        <v>0</v>
      </c>
      <c r="AE21" s="25">
        <f t="shared" si="4"/>
        <v>5</v>
      </c>
      <c r="AF21" s="25">
        <f t="shared" si="5"/>
        <v>0</v>
      </c>
      <c r="AG21" s="25">
        <f t="shared" si="6"/>
        <v>6</v>
      </c>
      <c r="AH21" s="25">
        <f t="shared" si="7"/>
        <v>0</v>
      </c>
      <c r="AI21" s="25">
        <f t="shared" si="8"/>
        <v>6</v>
      </c>
      <c r="AJ21" s="25">
        <f t="shared" si="9"/>
        <v>0</v>
      </c>
      <c r="AK21" s="25">
        <f t="shared" si="10"/>
        <v>0</v>
      </c>
      <c r="AL21" s="25">
        <f t="shared" si="11"/>
        <v>6</v>
      </c>
      <c r="AM21" s="25">
        <f t="shared" si="12"/>
        <v>0</v>
      </c>
      <c r="AN21" s="25">
        <f t="shared" si="13"/>
        <v>6</v>
      </c>
      <c r="AO21" s="25">
        <f t="shared" si="14"/>
        <v>6</v>
      </c>
      <c r="AP21" s="25">
        <f t="shared" si="15"/>
        <v>6</v>
      </c>
      <c r="AQ21" s="25">
        <f t="shared" si="16"/>
        <v>6</v>
      </c>
      <c r="AR21" s="25">
        <f t="shared" si="17"/>
        <v>6</v>
      </c>
      <c r="BC21" s="26">
        <f>$G6*I6*(VLOOKUP(AB$3,'Servico Preparação Conteúdo'!$C$46:$J$63,AB6+1,FALSE))</f>
        <v>230</v>
      </c>
      <c r="BD21" s="26">
        <f>$G6*J6*(VLOOKUP(AC$3,'Servico Preparação Conteúdo'!$C$46:$J$63,AC6+1,FALSE))*IF(AC6=2,1)</f>
        <v>345</v>
      </c>
      <c r="BE21" s="26">
        <f>$G6*J6*(VLOOKUP(AC$3,'Servico Preparação Conteúdo'!$C$46:$J$63,AC6+1,FALSE))*IF(AC6=3,1)</f>
        <v>0</v>
      </c>
      <c r="BF21" s="26">
        <f>$G6*J6*(VLOOKUP(AC$3,'Servico Preparação Conteúdo'!$C$46:$J$63,AC6+1,FALSE))*IF(AC6=4,1)</f>
        <v>0</v>
      </c>
      <c r="BG21" s="26">
        <f>$G6*K6*(VLOOKUP(AD$3,'Servico Preparação Conteúdo'!$C$46:$J$63,AD6+1,FALSE))*IF(AD6=2,1)</f>
        <v>0</v>
      </c>
      <c r="BH21" s="26">
        <f>$G6*K6*(VLOOKUP(AD$3,'Servico Preparação Conteúdo'!$C$46:$J$63,AD6+1,FALSE))*IF(AD6=3,1)</f>
        <v>0</v>
      </c>
      <c r="BI21" s="26">
        <f>$G6*K6*(VLOOKUP(AD$3,'Servico Preparação Conteúdo'!$C$46:$J$63,AD6+1,FALSE))*IF(AD6=4,1)</f>
        <v>0</v>
      </c>
      <c r="BJ21" s="26">
        <f>$G6*L6*(VLOOKUP(AE$3,'Servico Preparação Conteúdo'!$C$46:$J$63,AE6+1,FALSE))*IF(AE6=4,1)</f>
        <v>0</v>
      </c>
      <c r="BK21" s="26">
        <f>$G6*L6*(VLOOKUP(AE$3,'Servico Preparação Conteúdo'!$C$46:$J$63,AE6+1,FALSE))*IF(AE6=5,1)</f>
        <v>0</v>
      </c>
      <c r="BL21" s="26">
        <f>$G6*M6*(VLOOKUP(AF$3,'Servico Preparação Conteúdo'!$C$46:$J$63,AF6+1,FALSE))</f>
        <v>0</v>
      </c>
      <c r="BM21" s="26">
        <f>$G6*N6*(VLOOKUP(AG$3,'Servico Preparação Conteúdo'!$C$46:$J$63,AG6+1,FALSE))</f>
        <v>57.5</v>
      </c>
      <c r="BN21" s="26">
        <f>$G6*O6*(VLOOKUP(AH$3,'Servico Preparação Conteúdo'!$C$46:$J$63,AH6+1,FALSE))*IF(AH6=1,1)</f>
        <v>0</v>
      </c>
      <c r="BO21" s="26">
        <f>$G6*O6*(VLOOKUP(AH$3,'Servico Preparação Conteúdo'!$C$46:$J$63,AH6+1,FALSE))*IF(AH6=2,1)</f>
        <v>0</v>
      </c>
      <c r="BP21" s="26">
        <f>$G6*O6*(VLOOKUP(AH$3,'Servico Preparação Conteúdo'!$C$46:$J$63,AH6+1,FALSE))*IF(AH6=3,1)</f>
        <v>0</v>
      </c>
      <c r="BQ21" s="26">
        <f>$G6*O6*(VLOOKUP(AH$3,'Servico Preparação Conteúdo'!$C$46:$J$63,AH6+1,FALSE))*IF(AH6=4,1)</f>
        <v>0</v>
      </c>
      <c r="BR21" s="26">
        <f>$G6*O6*(VLOOKUP(AH$3,'Servico Preparação Conteúdo'!$C$46:$J$63,AH6+1,FALSE))*IF(AH6=5,1)</f>
        <v>0</v>
      </c>
      <c r="BS21" s="26">
        <f>$G6*O6*(VLOOKUP(AH$3,'Servico Preparação Conteúdo'!$C$46:$J$63,AH6+1,FALSE))*IF(AH6=6,1)</f>
        <v>0</v>
      </c>
      <c r="BT21" s="26">
        <f>$G6*P6*(VLOOKUP(AI$3,'Servico Preparação Conteúdo'!$C$46:$J$63,AI6+1,FALSE))</f>
        <v>115</v>
      </c>
      <c r="BU21" s="26">
        <f>$G6*Q6*(VLOOKUP(AJ$3,'Servico Preparação Conteúdo'!$C$46:$J$63,AJ6+1,FALSE))</f>
        <v>0</v>
      </c>
      <c r="BV21" s="26">
        <f>$G6*R6*(VLOOKUP(AK$3,'Servico Preparação Conteúdo'!$C$46:$J$63,AK6+1,FALSE))*IF(AK6=3,1)</f>
        <v>0</v>
      </c>
      <c r="BW21" s="26">
        <f>$G6*R6*(VLOOKUP(AK$3,'Servico Preparação Conteúdo'!$C$46:$J$63,AK6+1,FALSE))*IF(AK6=4,1)</f>
        <v>172.5</v>
      </c>
      <c r="BX21" s="26">
        <f>$G6*R6*(VLOOKUP(AK$3,'Servico Preparação Conteúdo'!$C$46:$J$63,AK6+1,FALSE))*IF(AK6=5,1)</f>
        <v>0</v>
      </c>
      <c r="BY21" s="26">
        <f>$G6*S6*(VLOOKUP(AL$3,'Servico Preparação Conteúdo'!$C$46:$J$63,AL6+1,FALSE))</f>
        <v>115</v>
      </c>
      <c r="BZ21" s="26">
        <f>$G6*T6*(VLOOKUP(AM$3,'Servico Preparação Conteúdo'!$C$46:$J$63,AM6+1,FALSE))</f>
        <v>0</v>
      </c>
      <c r="CA21" s="26">
        <f>$G6*U6*(VLOOKUP(AN$3,'Servico Preparação Conteúdo'!$C$46:$J$63,AN6+1,FALSE))</f>
        <v>230</v>
      </c>
      <c r="CB21" s="26">
        <f>$G6*V6*(VLOOKUP(AO$3,'Servico Preparação Conteúdo'!$C$46:$J$63,AO6+1,FALSE))</f>
        <v>345</v>
      </c>
      <c r="CC21" s="26">
        <f>$G6*W6*(VLOOKUP(AP$3,'Servico Preparação Conteúdo'!$C$46:$J$63,AP6+1,FALSE))</f>
        <v>345</v>
      </c>
      <c r="CD21" s="26">
        <f>$G6*X6*(VLOOKUP(AQ$3,'Servico Preparação Conteúdo'!$C$46:$J$63,AQ6+1,FALSE))</f>
        <v>345</v>
      </c>
      <c r="CE21" s="26">
        <f>$G6*Y6*(VLOOKUP(AR$3,'Servico Preparação Conteúdo'!$C$46:$J$63,AR6+1,FALSE))</f>
        <v>345</v>
      </c>
    </row>
    <row r="22" spans="1:83" x14ac:dyDescent="0.25">
      <c r="A22" s="1" t="s">
        <v>83</v>
      </c>
      <c r="B22" s="1" t="s">
        <v>34</v>
      </c>
      <c r="C22" s="1" t="s">
        <v>84</v>
      </c>
      <c r="D22" s="1" t="s">
        <v>85</v>
      </c>
      <c r="E22" s="4">
        <v>2019</v>
      </c>
      <c r="F22" s="4"/>
      <c r="G22" s="4">
        <v>55</v>
      </c>
      <c r="H22" s="1" t="s">
        <v>86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B22" s="25">
        <f t="shared" si="1"/>
        <v>1</v>
      </c>
      <c r="AC22" s="25">
        <f t="shared" si="2"/>
        <v>3</v>
      </c>
      <c r="AD22" s="25">
        <f t="shared" si="3"/>
        <v>0</v>
      </c>
      <c r="AE22" s="25">
        <f t="shared" si="4"/>
        <v>5</v>
      </c>
      <c r="AF22" s="25">
        <f t="shared" si="5"/>
        <v>0</v>
      </c>
      <c r="AG22" s="25">
        <f t="shared" si="6"/>
        <v>6</v>
      </c>
      <c r="AH22" s="25">
        <f t="shared" si="7"/>
        <v>6</v>
      </c>
      <c r="AI22" s="25">
        <f t="shared" si="8"/>
        <v>0</v>
      </c>
      <c r="AJ22" s="25">
        <f t="shared" si="9"/>
        <v>0</v>
      </c>
      <c r="AK22" s="25">
        <f t="shared" si="10"/>
        <v>5</v>
      </c>
      <c r="AL22" s="25">
        <f t="shared" si="11"/>
        <v>6</v>
      </c>
      <c r="AM22" s="25">
        <f t="shared" si="12"/>
        <v>0</v>
      </c>
      <c r="AN22" s="25">
        <f t="shared" si="13"/>
        <v>6</v>
      </c>
      <c r="AO22" s="25">
        <f t="shared" si="14"/>
        <v>6</v>
      </c>
      <c r="AP22" s="25">
        <f t="shared" si="15"/>
        <v>6</v>
      </c>
      <c r="AQ22" s="25">
        <f t="shared" si="16"/>
        <v>6</v>
      </c>
      <c r="AR22" s="25">
        <f t="shared" si="17"/>
        <v>6</v>
      </c>
      <c r="BC22" s="26">
        <f>$G7*I7*(VLOOKUP(AB$3,'Servico Preparação Conteúdo'!$C$46:$J$63,AB7+1,FALSE))</f>
        <v>132</v>
      </c>
      <c r="BD22" s="26">
        <f>$G7*J7*(VLOOKUP(AC$3,'Servico Preparação Conteúdo'!$C$46:$J$63,AC7+1,FALSE))*IF(AC7=2,1)</f>
        <v>198</v>
      </c>
      <c r="BE22" s="26">
        <f>$G7*J7*(VLOOKUP(AC$3,'Servico Preparação Conteúdo'!$C$46:$J$63,AC7+1,FALSE))*IF(AC7=3,1)</f>
        <v>0</v>
      </c>
      <c r="BF22" s="26">
        <f>$G7*J7*(VLOOKUP(AC$3,'Servico Preparação Conteúdo'!$C$46:$J$63,AC7+1,FALSE))*IF(AC7=4,1)</f>
        <v>0</v>
      </c>
      <c r="BG22" s="26">
        <f>$G7*K7*(VLOOKUP(AD$3,'Servico Preparação Conteúdo'!$C$46:$J$63,AD7+1,FALSE))*IF(AD7=2,1)</f>
        <v>0</v>
      </c>
      <c r="BH22" s="26">
        <f>$G7*K7*(VLOOKUP(AD$3,'Servico Preparação Conteúdo'!$C$46:$J$63,AD7+1,FALSE))*IF(AD7=3,1)</f>
        <v>0</v>
      </c>
      <c r="BI22" s="26">
        <f>$G7*K7*(VLOOKUP(AD$3,'Servico Preparação Conteúdo'!$C$46:$J$63,AD7+1,FALSE))*IF(AD7=4,1)</f>
        <v>0</v>
      </c>
      <c r="BJ22" s="26">
        <f>$G7*L7*(VLOOKUP(AE$3,'Servico Preparação Conteúdo'!$C$46:$J$63,AE7+1,FALSE))*IF(AE7=4,1)</f>
        <v>0</v>
      </c>
      <c r="BK22" s="26">
        <f>$G7*L7*(VLOOKUP(AE$3,'Servico Preparação Conteúdo'!$C$46:$J$63,AE7+1,FALSE))*IF(AE7=5,1)</f>
        <v>0</v>
      </c>
      <c r="BL22" s="26">
        <f>$G7*M7*(VLOOKUP(AF$3,'Servico Preparação Conteúdo'!$C$46:$J$63,AF7+1,FALSE))</f>
        <v>0</v>
      </c>
      <c r="BM22" s="26">
        <f>$G7*N7*(VLOOKUP(AG$3,'Servico Preparação Conteúdo'!$C$46:$J$63,AG7+1,FALSE))</f>
        <v>0</v>
      </c>
      <c r="BN22" s="26">
        <f>$G7*O7*(VLOOKUP(AH$3,'Servico Preparação Conteúdo'!$C$46:$J$63,AH7+1,FALSE))*IF(AH7=1,1)</f>
        <v>0</v>
      </c>
      <c r="BO22" s="26">
        <f>$G7*O7*(VLOOKUP(AH$3,'Servico Preparação Conteúdo'!$C$46:$J$63,AH7+1,FALSE))*IF(AH7=2,1)</f>
        <v>0</v>
      </c>
      <c r="BP22" s="26">
        <f>$G7*O7*(VLOOKUP(AH$3,'Servico Preparação Conteúdo'!$C$46:$J$63,AH7+1,FALSE))*IF(AH7=3,1)</f>
        <v>0</v>
      </c>
      <c r="BQ22" s="26">
        <f>$G7*O7*(VLOOKUP(AH$3,'Servico Preparação Conteúdo'!$C$46:$J$63,AH7+1,FALSE))*IF(AH7=4,1)</f>
        <v>0</v>
      </c>
      <c r="BR22" s="26">
        <f>$G7*O7*(VLOOKUP(AH$3,'Servico Preparação Conteúdo'!$C$46:$J$63,AH7+1,FALSE))*IF(AH7=5,1)</f>
        <v>0</v>
      </c>
      <c r="BS22" s="26">
        <f>$G7*O7*(VLOOKUP(AH$3,'Servico Preparação Conteúdo'!$C$46:$J$63,AH7+1,FALSE))*IF(AH7=6,1)</f>
        <v>0</v>
      </c>
      <c r="BT22" s="26">
        <f>$G7*P7*(VLOOKUP(AI$3,'Servico Preparação Conteúdo'!$C$46:$J$63,AI7+1,FALSE))</f>
        <v>0</v>
      </c>
      <c r="BU22" s="26">
        <f>$G7*Q7*(VLOOKUP(AJ$3,'Servico Preparação Conteúdo'!$C$46:$J$63,AJ7+1,FALSE))</f>
        <v>0</v>
      </c>
      <c r="BV22" s="26">
        <f>$G7*R7*(VLOOKUP(AK$3,'Servico Preparação Conteúdo'!$C$46:$J$63,AK7+1,FALSE))*IF(AK7=3,1)</f>
        <v>0</v>
      </c>
      <c r="BW22" s="26">
        <f>$G7*R7*(VLOOKUP(AK$3,'Servico Preparação Conteúdo'!$C$46:$J$63,AK7+1,FALSE))*IF(AK7=4,1)</f>
        <v>99</v>
      </c>
      <c r="BX22" s="26">
        <f>$G7*R7*(VLOOKUP(AK$3,'Servico Preparação Conteúdo'!$C$46:$J$63,AK7+1,FALSE))*IF(AK7=5,1)</f>
        <v>0</v>
      </c>
      <c r="BY22" s="26">
        <f>$G7*S7*(VLOOKUP(AL$3,'Servico Preparação Conteúdo'!$C$46:$J$63,AL7+1,FALSE))</f>
        <v>0</v>
      </c>
      <c r="BZ22" s="26">
        <f>$G7*T7*(VLOOKUP(AM$3,'Servico Preparação Conteúdo'!$C$46:$J$63,AM7+1,FALSE))</f>
        <v>132</v>
      </c>
      <c r="CA22" s="26">
        <f>$G7*U7*(VLOOKUP(AN$3,'Servico Preparação Conteúdo'!$C$46:$J$63,AN7+1,FALSE))</f>
        <v>0</v>
      </c>
      <c r="CB22" s="26">
        <f>$G7*V7*(VLOOKUP(AO$3,'Servico Preparação Conteúdo'!$C$46:$J$63,AO7+1,FALSE))</f>
        <v>198</v>
      </c>
      <c r="CC22" s="26">
        <f>$G7*W7*(VLOOKUP(AP$3,'Servico Preparação Conteúdo'!$C$46:$J$63,AP7+1,FALSE))</f>
        <v>198</v>
      </c>
      <c r="CD22" s="26">
        <f>$G7*X7*(VLOOKUP(AQ$3,'Servico Preparação Conteúdo'!$C$46:$J$63,AQ7+1,FALSE))</f>
        <v>198</v>
      </c>
      <c r="CE22" s="26">
        <f>$G7*Y7*(VLOOKUP(AR$3,'Servico Preparação Conteúdo'!$C$46:$J$63,AR7+1,FALSE))</f>
        <v>198</v>
      </c>
    </row>
    <row r="23" spans="1:83" x14ac:dyDescent="0.25">
      <c r="A23" s="1" t="s">
        <v>87</v>
      </c>
      <c r="B23" s="1" t="s">
        <v>34</v>
      </c>
      <c r="C23" s="1" t="s">
        <v>88</v>
      </c>
      <c r="D23" s="1" t="s">
        <v>88</v>
      </c>
      <c r="E23" s="4">
        <v>2019</v>
      </c>
      <c r="F23" s="4"/>
      <c r="G23" s="4">
        <v>52</v>
      </c>
      <c r="H23" s="1" t="s">
        <v>42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B23" s="25">
        <f t="shared" si="1"/>
        <v>1</v>
      </c>
      <c r="AC23" s="25">
        <f t="shared" si="2"/>
        <v>2</v>
      </c>
      <c r="AD23" s="25">
        <f t="shared" si="3"/>
        <v>0</v>
      </c>
      <c r="AE23" s="25">
        <f t="shared" si="4"/>
        <v>0</v>
      </c>
      <c r="AF23" s="25">
        <f t="shared" si="5"/>
        <v>0</v>
      </c>
      <c r="AG23" s="25">
        <f t="shared" si="6"/>
        <v>0</v>
      </c>
      <c r="AH23" s="25">
        <f t="shared" si="7"/>
        <v>0</v>
      </c>
      <c r="AI23" s="25">
        <f t="shared" si="8"/>
        <v>0</v>
      </c>
      <c r="AJ23" s="25">
        <f t="shared" si="9"/>
        <v>0</v>
      </c>
      <c r="AK23" s="25">
        <f t="shared" si="10"/>
        <v>4</v>
      </c>
      <c r="AL23" s="25">
        <f t="shared" si="11"/>
        <v>0</v>
      </c>
      <c r="AM23" s="25">
        <f t="shared" si="12"/>
        <v>6</v>
      </c>
      <c r="AN23" s="25">
        <f t="shared" si="13"/>
        <v>0</v>
      </c>
      <c r="AO23" s="25">
        <f t="shared" si="14"/>
        <v>6</v>
      </c>
      <c r="AP23" s="25">
        <f t="shared" si="15"/>
        <v>6</v>
      </c>
      <c r="AQ23" s="25">
        <f t="shared" si="16"/>
        <v>6</v>
      </c>
      <c r="AR23" s="25">
        <f t="shared" si="17"/>
        <v>6</v>
      </c>
      <c r="BC23" s="26">
        <f>$G8*I8*(VLOOKUP(AB$3,'Servico Preparação Conteúdo'!$C$46:$J$63,AB8+1,FALSE))</f>
        <v>120</v>
      </c>
      <c r="BD23" s="26">
        <f>$G8*J8*(VLOOKUP(AC$3,'Servico Preparação Conteúdo'!$C$46:$J$63,AC8+1,FALSE))*IF(AC8=2,1)</f>
        <v>180</v>
      </c>
      <c r="BE23" s="26">
        <f>$G8*J8*(VLOOKUP(AC$3,'Servico Preparação Conteúdo'!$C$46:$J$63,AC8+1,FALSE))*IF(AC8=3,1)</f>
        <v>0</v>
      </c>
      <c r="BF23" s="26">
        <f>$G8*J8*(VLOOKUP(AC$3,'Servico Preparação Conteúdo'!$C$46:$J$63,AC8+1,FALSE))*IF(AC8=4,1)</f>
        <v>0</v>
      </c>
      <c r="BG23" s="26">
        <f>$G8*K8*(VLOOKUP(AD$3,'Servico Preparação Conteúdo'!$C$46:$J$63,AD8+1,FALSE))*IF(AD8=2,1)</f>
        <v>0</v>
      </c>
      <c r="BH23" s="26">
        <f>$G8*K8*(VLOOKUP(AD$3,'Servico Preparação Conteúdo'!$C$46:$J$63,AD8+1,FALSE))*IF(AD8=3,1)</f>
        <v>0</v>
      </c>
      <c r="BI23" s="26">
        <f>$G8*K8*(VLOOKUP(AD$3,'Servico Preparação Conteúdo'!$C$46:$J$63,AD8+1,FALSE))*IF(AD8=4,1)</f>
        <v>360</v>
      </c>
      <c r="BJ23" s="26">
        <f>$G8*L8*(VLOOKUP(AE$3,'Servico Preparação Conteúdo'!$C$46:$J$63,AE8+1,FALSE))*IF(AE8=4,1)</f>
        <v>0</v>
      </c>
      <c r="BK23" s="26">
        <f>$G8*L8*(VLOOKUP(AE$3,'Servico Preparação Conteúdo'!$C$46:$J$63,AE8+1,FALSE))*IF(AE8=5,1)</f>
        <v>0</v>
      </c>
      <c r="BL23" s="26">
        <f>$G8*M8*(VLOOKUP(AF$3,'Servico Preparação Conteúdo'!$C$46:$J$63,AF8+1,FALSE))</f>
        <v>0</v>
      </c>
      <c r="BM23" s="26">
        <f>$G8*N8*(VLOOKUP(AG$3,'Servico Preparação Conteúdo'!$C$46:$J$63,AG8+1,FALSE))</f>
        <v>30</v>
      </c>
      <c r="BN23" s="26">
        <f>$G8*O8*(VLOOKUP(AH$3,'Servico Preparação Conteúdo'!$C$46:$J$63,AH8+1,FALSE))*IF(AH8=1,1)</f>
        <v>0</v>
      </c>
      <c r="BO23" s="26">
        <f>$G8*O8*(VLOOKUP(AH$3,'Servico Preparação Conteúdo'!$C$46:$J$63,AH8+1,FALSE))*IF(AH8=2,1)</f>
        <v>0</v>
      </c>
      <c r="BP23" s="26">
        <f>$G8*O8*(VLOOKUP(AH$3,'Servico Preparação Conteúdo'!$C$46:$J$63,AH8+1,FALSE))*IF(AH8=3,1)</f>
        <v>0</v>
      </c>
      <c r="BQ23" s="26">
        <f>$G8*O8*(VLOOKUP(AH$3,'Servico Preparação Conteúdo'!$C$46:$J$63,AH8+1,FALSE))*IF(AH8=4,1)</f>
        <v>0</v>
      </c>
      <c r="BR23" s="26">
        <f>$G8*O8*(VLOOKUP(AH$3,'Servico Preparação Conteúdo'!$C$46:$J$63,AH8+1,FALSE))*IF(AH8=5,1)</f>
        <v>0</v>
      </c>
      <c r="BS23" s="26">
        <f>$G8*O8*(VLOOKUP(AH$3,'Servico Preparação Conteúdo'!$C$46:$J$63,AH8+1,FALSE))*IF(AH8=6,1)</f>
        <v>60</v>
      </c>
      <c r="BT23" s="26">
        <f>$G8*P8*(VLOOKUP(AI$3,'Servico Preparação Conteúdo'!$C$46:$J$63,AI8+1,FALSE))</f>
        <v>0</v>
      </c>
      <c r="BU23" s="26">
        <f>$G8*Q8*(VLOOKUP(AJ$3,'Servico Preparação Conteúdo'!$C$46:$J$63,AJ8+1,FALSE))</f>
        <v>0</v>
      </c>
      <c r="BV23" s="26">
        <f>$G8*R8*(VLOOKUP(AK$3,'Servico Preparação Conteúdo'!$C$46:$J$63,AK8+1,FALSE))*IF(AK8=3,1)</f>
        <v>0</v>
      </c>
      <c r="BW23" s="26">
        <f>$G8*R8*(VLOOKUP(AK$3,'Servico Preparação Conteúdo'!$C$46:$J$63,AK8+1,FALSE))*IF(AK8=4,1)</f>
        <v>0</v>
      </c>
      <c r="BX23" s="26">
        <f>$G8*R8*(VLOOKUP(AK$3,'Servico Preparação Conteúdo'!$C$46:$J$63,AK8+1,FALSE))*IF(AK8=5,1)</f>
        <v>0</v>
      </c>
      <c r="BY23" s="26">
        <f>$G8*S8*(VLOOKUP(AL$3,'Servico Preparação Conteúdo'!$C$46:$J$63,AL8+1,FALSE))</f>
        <v>60</v>
      </c>
      <c r="BZ23" s="26">
        <f>$G8*T8*(VLOOKUP(AM$3,'Servico Preparação Conteúdo'!$C$46:$J$63,AM8+1,FALSE))</f>
        <v>0</v>
      </c>
      <c r="CA23" s="26">
        <f>$G8*U8*(VLOOKUP(AN$3,'Servico Preparação Conteúdo'!$C$46:$J$63,AN8+1,FALSE))</f>
        <v>120</v>
      </c>
      <c r="CB23" s="26">
        <f>$G8*V8*(VLOOKUP(AO$3,'Servico Preparação Conteúdo'!$C$46:$J$63,AO8+1,FALSE))</f>
        <v>180</v>
      </c>
      <c r="CC23" s="26">
        <f>$G8*W8*(VLOOKUP(AP$3,'Servico Preparação Conteúdo'!$C$46:$J$63,AP8+1,FALSE))</f>
        <v>180</v>
      </c>
      <c r="CD23" s="26">
        <f>$G8*X8*(VLOOKUP(AQ$3,'Servico Preparação Conteúdo'!$C$46:$J$63,AQ8+1,FALSE))</f>
        <v>180</v>
      </c>
      <c r="CE23" s="26">
        <f>$G8*Y8*(VLOOKUP(AR$3,'Servico Preparação Conteúdo'!$C$46:$J$63,AR8+1,FALSE))</f>
        <v>180</v>
      </c>
    </row>
    <row r="24" spans="1:83" x14ac:dyDescent="0.25">
      <c r="A24" s="1" t="s">
        <v>89</v>
      </c>
      <c r="B24" s="1" t="s">
        <v>34</v>
      </c>
      <c r="C24" s="1" t="s">
        <v>90</v>
      </c>
      <c r="D24" s="1" t="s">
        <v>90</v>
      </c>
      <c r="E24" s="4">
        <v>2019</v>
      </c>
      <c r="F24" s="4"/>
      <c r="G24" s="4">
        <v>52</v>
      </c>
      <c r="H24" s="1" t="s">
        <v>42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B24" s="25">
        <f t="shared" si="1"/>
        <v>1</v>
      </c>
      <c r="AC24" s="25">
        <f t="shared" si="2"/>
        <v>3</v>
      </c>
      <c r="AD24" s="25">
        <f t="shared" si="3"/>
        <v>4</v>
      </c>
      <c r="AE24" s="25">
        <f t="shared" si="4"/>
        <v>0</v>
      </c>
      <c r="AF24" s="25">
        <f t="shared" si="5"/>
        <v>7</v>
      </c>
      <c r="AG24" s="25">
        <f t="shared" si="6"/>
        <v>6</v>
      </c>
      <c r="AH24" s="25">
        <f t="shared" si="7"/>
        <v>6</v>
      </c>
      <c r="AI24" s="25">
        <f t="shared" si="8"/>
        <v>6</v>
      </c>
      <c r="AJ24" s="25">
        <f t="shared" si="9"/>
        <v>7</v>
      </c>
      <c r="AK24" s="25">
        <f t="shared" si="10"/>
        <v>0</v>
      </c>
      <c r="AL24" s="25">
        <f t="shared" si="11"/>
        <v>6</v>
      </c>
      <c r="AM24" s="25">
        <f t="shared" si="12"/>
        <v>0</v>
      </c>
      <c r="AN24" s="25">
        <f t="shared" si="13"/>
        <v>6</v>
      </c>
      <c r="AO24" s="25">
        <f t="shared" si="14"/>
        <v>6</v>
      </c>
      <c r="AP24" s="25">
        <f t="shared" si="15"/>
        <v>6</v>
      </c>
      <c r="AQ24" s="25">
        <f t="shared" si="16"/>
        <v>6</v>
      </c>
      <c r="AR24" s="25">
        <f t="shared" si="17"/>
        <v>6</v>
      </c>
      <c r="BC24" s="26">
        <f>$G9*I9*(VLOOKUP(AB$3,'Servico Preparação Conteúdo'!$C$46:$J$63,AB9+1,FALSE))</f>
        <v>110</v>
      </c>
      <c r="BD24" s="26">
        <f>$G9*J9*(VLOOKUP(AC$3,'Servico Preparação Conteúdo'!$C$46:$J$63,AC9+1,FALSE))*IF(AC9=2,1)</f>
        <v>0</v>
      </c>
      <c r="BE24" s="26">
        <f>$G9*J9*(VLOOKUP(AC$3,'Servico Preparação Conteúdo'!$C$46:$J$63,AC9+1,FALSE))*IF(AC9=3,1)</f>
        <v>165</v>
      </c>
      <c r="BF24" s="26">
        <f>$G9*J9*(VLOOKUP(AC$3,'Servico Preparação Conteúdo'!$C$46:$J$63,AC9+1,FALSE))*IF(AC9=4,1)</f>
        <v>0</v>
      </c>
      <c r="BG24" s="26">
        <f>$G9*K9*(VLOOKUP(AD$3,'Servico Preparação Conteúdo'!$C$46:$J$63,AD9+1,FALSE))*IF(AD9=2,1)</f>
        <v>0</v>
      </c>
      <c r="BH24" s="26">
        <f>$G9*K9*(VLOOKUP(AD$3,'Servico Preparação Conteúdo'!$C$46:$J$63,AD9+1,FALSE))*IF(AD9=3,1)</f>
        <v>0</v>
      </c>
      <c r="BI24" s="26">
        <f>$G9*K9*(VLOOKUP(AD$3,'Servico Preparação Conteúdo'!$C$46:$J$63,AD9+1,FALSE))*IF(AD9=4,1)</f>
        <v>0</v>
      </c>
      <c r="BJ24" s="26">
        <f>$G9*L9*(VLOOKUP(AE$3,'Servico Preparação Conteúdo'!$C$46:$J$63,AE9+1,FALSE))*IF(AE9=4,1)</f>
        <v>0</v>
      </c>
      <c r="BK24" s="26">
        <f>$G9*L9*(VLOOKUP(AE$3,'Servico Preparação Conteúdo'!$C$46:$J$63,AE9+1,FALSE))*IF(AE9=5,1)</f>
        <v>330</v>
      </c>
      <c r="BL24" s="26">
        <f>$G9*M9*(VLOOKUP(AF$3,'Servico Preparação Conteúdo'!$C$46:$J$63,AF9+1,FALSE))</f>
        <v>0</v>
      </c>
      <c r="BM24" s="26">
        <f>$G9*N9*(VLOOKUP(AG$3,'Servico Preparação Conteúdo'!$C$46:$J$63,AG9+1,FALSE))</f>
        <v>27.5</v>
      </c>
      <c r="BN24" s="26">
        <f>$G9*O9*(VLOOKUP(AH$3,'Servico Preparação Conteúdo'!$C$46:$J$63,AH9+1,FALSE))*IF(AH9=1,1)</f>
        <v>0</v>
      </c>
      <c r="BO24" s="26">
        <f>$G9*O9*(VLOOKUP(AH$3,'Servico Preparação Conteúdo'!$C$46:$J$63,AH9+1,FALSE))*IF(AH9=2,1)</f>
        <v>0</v>
      </c>
      <c r="BP24" s="26">
        <f>$G9*O9*(VLOOKUP(AH$3,'Servico Preparação Conteúdo'!$C$46:$J$63,AH9+1,FALSE))*IF(AH9=3,1)</f>
        <v>0</v>
      </c>
      <c r="BQ24" s="26">
        <f>$G9*O9*(VLOOKUP(AH$3,'Servico Preparação Conteúdo'!$C$46:$J$63,AH9+1,FALSE))*IF(AH9=4,1)</f>
        <v>0</v>
      </c>
      <c r="BR24" s="26">
        <f>$G9*O9*(VLOOKUP(AH$3,'Servico Preparação Conteúdo'!$C$46:$J$63,AH9+1,FALSE))*IF(AH9=5,1)</f>
        <v>0</v>
      </c>
      <c r="BS24" s="26">
        <f>$G9*O9*(VLOOKUP(AH$3,'Servico Preparação Conteúdo'!$C$46:$J$63,AH9+1,FALSE))*IF(AH9=6,1)</f>
        <v>0</v>
      </c>
      <c r="BT24" s="26">
        <f>$G9*P9*(VLOOKUP(AI$3,'Servico Preparação Conteúdo'!$C$46:$J$63,AI9+1,FALSE))</f>
        <v>55</v>
      </c>
      <c r="BU24" s="26">
        <f>$G9*Q9*(VLOOKUP(AJ$3,'Servico Preparação Conteúdo'!$C$46:$J$63,AJ9+1,FALSE))</f>
        <v>0</v>
      </c>
      <c r="BV24" s="26">
        <f>$G9*R9*(VLOOKUP(AK$3,'Servico Preparação Conteúdo'!$C$46:$J$63,AK9+1,FALSE))*IF(AK9=3,1)</f>
        <v>0</v>
      </c>
      <c r="BW24" s="26">
        <f>$G9*R9*(VLOOKUP(AK$3,'Servico Preparação Conteúdo'!$C$46:$J$63,AK9+1,FALSE))*IF(AK9=4,1)</f>
        <v>0</v>
      </c>
      <c r="BX24" s="26">
        <f>$G9*R9*(VLOOKUP(AK$3,'Servico Preparação Conteúdo'!$C$46:$J$63,AK9+1,FALSE))*IF(AK9=5,1)</f>
        <v>0</v>
      </c>
      <c r="BY24" s="26">
        <f>$G9*S9*(VLOOKUP(AL$3,'Servico Preparação Conteúdo'!$C$46:$J$63,AL9+1,FALSE))</f>
        <v>55</v>
      </c>
      <c r="BZ24" s="26">
        <f>$G9*T9*(VLOOKUP(AM$3,'Servico Preparação Conteúdo'!$C$46:$J$63,AM9+1,FALSE))</f>
        <v>0</v>
      </c>
      <c r="CA24" s="26">
        <f>$G9*U9*(VLOOKUP(AN$3,'Servico Preparação Conteúdo'!$C$46:$J$63,AN9+1,FALSE))</f>
        <v>110</v>
      </c>
      <c r="CB24" s="26">
        <f>$G9*V9*(VLOOKUP(AO$3,'Servico Preparação Conteúdo'!$C$46:$J$63,AO9+1,FALSE))</f>
        <v>165</v>
      </c>
      <c r="CC24" s="26">
        <f>$G9*W9*(VLOOKUP(AP$3,'Servico Preparação Conteúdo'!$C$46:$J$63,AP9+1,FALSE))</f>
        <v>165</v>
      </c>
      <c r="CD24" s="26">
        <f>$G9*X9*(VLOOKUP(AQ$3,'Servico Preparação Conteúdo'!$C$46:$J$63,AQ9+1,FALSE))</f>
        <v>165</v>
      </c>
      <c r="CE24" s="26">
        <f>$G9*Y9*(VLOOKUP(AR$3,'Servico Preparação Conteúdo'!$C$46:$J$63,AR9+1,FALSE))</f>
        <v>165</v>
      </c>
    </row>
    <row r="25" spans="1:83" x14ac:dyDescent="0.25">
      <c r="A25" s="1" t="s">
        <v>91</v>
      </c>
      <c r="B25" s="1" t="s">
        <v>34</v>
      </c>
      <c r="C25" s="1" t="s">
        <v>92</v>
      </c>
      <c r="D25" s="1" t="s">
        <v>92</v>
      </c>
      <c r="E25" s="4">
        <v>2019</v>
      </c>
      <c r="F25" s="4"/>
      <c r="G25" s="4">
        <v>52</v>
      </c>
      <c r="H25" s="1" t="s">
        <v>45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BC25" s="26">
        <f>$G10*I10*(VLOOKUP(AB$3,'Servico Preparação Conteúdo'!$C$46:$J$63,AB10+1,FALSE))</f>
        <v>76</v>
      </c>
      <c r="BD25" s="26">
        <f>$G10*J10*(VLOOKUP(AC$3,'Servico Preparação Conteúdo'!$C$46:$J$63,AC10+1,FALSE))*IF(AC10=2,1)</f>
        <v>0</v>
      </c>
      <c r="BE25" s="26">
        <f>$G10*J10*(VLOOKUP(AC$3,'Servico Preparação Conteúdo'!$C$46:$J$63,AC10+1,FALSE))*IF(AC10=3,1)</f>
        <v>114</v>
      </c>
      <c r="BF25" s="26">
        <f>$G10*J10*(VLOOKUP(AC$3,'Servico Preparação Conteúdo'!$C$46:$J$63,AC10+1,FALSE))*IF(AC10=4,1)</f>
        <v>0</v>
      </c>
      <c r="BG25" s="26">
        <f>$G10*K10*(VLOOKUP(AD$3,'Servico Preparação Conteúdo'!$C$46:$J$63,AD10+1,FALSE))*IF(AD10=2,1)</f>
        <v>0</v>
      </c>
      <c r="BH25" s="26">
        <f>$G10*K10*(VLOOKUP(AD$3,'Servico Preparação Conteúdo'!$C$46:$J$63,AD10+1,FALSE))*IF(AD10=3,1)</f>
        <v>0</v>
      </c>
      <c r="BI25" s="26">
        <f>$G10*K10*(VLOOKUP(AD$3,'Servico Preparação Conteúdo'!$C$46:$J$63,AD10+1,FALSE))*IF(AD10=4,1)</f>
        <v>0</v>
      </c>
      <c r="BJ25" s="26">
        <f>$G10*L10*(VLOOKUP(AE$3,'Servico Preparação Conteúdo'!$C$46:$J$63,AE10+1,FALSE))*IF(AE10=4,1)</f>
        <v>0</v>
      </c>
      <c r="BK25" s="26">
        <f>$G10*L10*(VLOOKUP(AE$3,'Servico Preparação Conteúdo'!$C$46:$J$63,AE10+1,FALSE))*IF(AE10=5,1)</f>
        <v>228</v>
      </c>
      <c r="BL25" s="26">
        <f>$G10*M10*(VLOOKUP(AF$3,'Servico Preparação Conteúdo'!$C$46:$J$63,AF10+1,FALSE))</f>
        <v>0</v>
      </c>
      <c r="BM25" s="26">
        <f>$G10*N10*(VLOOKUP(AG$3,'Servico Preparação Conteúdo'!$C$46:$J$63,AG10+1,FALSE))</f>
        <v>19</v>
      </c>
      <c r="BN25" s="26">
        <f>$G10*O10*(VLOOKUP(AH$3,'Servico Preparação Conteúdo'!$C$46:$J$63,AH10+1,FALSE))*IF(AH10=1,1)</f>
        <v>0</v>
      </c>
      <c r="BO25" s="26">
        <f>$G10*O10*(VLOOKUP(AH$3,'Servico Preparação Conteúdo'!$C$46:$J$63,AH10+1,FALSE))*IF(AH10=2,1)</f>
        <v>0</v>
      </c>
      <c r="BP25" s="26">
        <f>$G10*O10*(VLOOKUP(AH$3,'Servico Preparação Conteúdo'!$C$46:$J$63,AH10+1,FALSE))*IF(AH10=3,1)</f>
        <v>0</v>
      </c>
      <c r="BQ25" s="26">
        <f>$G10*O10*(VLOOKUP(AH$3,'Servico Preparação Conteúdo'!$C$46:$J$63,AH10+1,FALSE))*IF(AH10=4,1)</f>
        <v>0</v>
      </c>
      <c r="BR25" s="26">
        <f>$G10*O10*(VLOOKUP(AH$3,'Servico Preparação Conteúdo'!$C$46:$J$63,AH10+1,FALSE))*IF(AH10=5,1)</f>
        <v>0</v>
      </c>
      <c r="BS25" s="26">
        <f>$G10*O10*(VLOOKUP(AH$3,'Servico Preparação Conteúdo'!$C$46:$J$63,AH10+1,FALSE))*IF(AH10=6,1)</f>
        <v>38</v>
      </c>
      <c r="BT25" s="26">
        <f>$G10*P10*(VLOOKUP(AI$3,'Servico Preparação Conteúdo'!$C$46:$J$63,AI10+1,FALSE))</f>
        <v>0</v>
      </c>
      <c r="BU25" s="26">
        <f>$G10*Q10*(VLOOKUP(AJ$3,'Servico Preparação Conteúdo'!$C$46:$J$63,AJ10+1,FALSE))</f>
        <v>0</v>
      </c>
      <c r="BV25" s="26">
        <f>$G10*R10*(VLOOKUP(AK$3,'Servico Preparação Conteúdo'!$C$46:$J$63,AK10+1,FALSE))*IF(AK10=3,1)</f>
        <v>0</v>
      </c>
      <c r="BW25" s="26">
        <f>$G10*R10*(VLOOKUP(AK$3,'Servico Preparação Conteúdo'!$C$46:$J$63,AK10+1,FALSE))*IF(AK10=4,1)</f>
        <v>0</v>
      </c>
      <c r="BX25" s="26">
        <f>$G10*R10*(VLOOKUP(AK$3,'Servico Preparação Conteúdo'!$C$46:$J$63,AK10+1,FALSE))*IF(AK10=5,1)</f>
        <v>38</v>
      </c>
      <c r="BY25" s="26">
        <f>$G10*S10*(VLOOKUP(AL$3,'Servico Preparação Conteúdo'!$C$46:$J$63,AL10+1,FALSE))</f>
        <v>38</v>
      </c>
      <c r="BZ25" s="26">
        <f>$G10*T10*(VLOOKUP(AM$3,'Servico Preparação Conteúdo'!$C$46:$J$63,AM10+1,FALSE))</f>
        <v>0</v>
      </c>
      <c r="CA25" s="26">
        <f>$G10*U10*(VLOOKUP(AN$3,'Servico Preparação Conteúdo'!$C$46:$J$63,AN10+1,FALSE))</f>
        <v>76</v>
      </c>
      <c r="CB25" s="26">
        <f>$G10*V10*(VLOOKUP(AO$3,'Servico Preparação Conteúdo'!$C$46:$J$63,AO10+1,FALSE))</f>
        <v>114</v>
      </c>
      <c r="CC25" s="26">
        <f>$G10*W10*(VLOOKUP(AP$3,'Servico Preparação Conteúdo'!$C$46:$J$63,AP10+1,FALSE))</f>
        <v>114</v>
      </c>
      <c r="CD25" s="26">
        <f>$G10*X10*(VLOOKUP(AQ$3,'Servico Preparação Conteúdo'!$C$46:$J$63,AQ10+1,FALSE))</f>
        <v>114</v>
      </c>
      <c r="CE25" s="26">
        <f>$G10*Y10*(VLOOKUP(AR$3,'Servico Preparação Conteúdo'!$C$46:$J$63,AR10+1,FALSE))</f>
        <v>114</v>
      </c>
    </row>
    <row r="26" spans="1:83" x14ac:dyDescent="0.25">
      <c r="A26" s="1" t="s">
        <v>93</v>
      </c>
      <c r="B26" s="1" t="s">
        <v>34</v>
      </c>
      <c r="C26" s="1" t="s">
        <v>94</v>
      </c>
      <c r="D26" s="1" t="s">
        <v>95</v>
      </c>
      <c r="E26" s="4">
        <v>2020</v>
      </c>
      <c r="F26" s="4">
        <v>2020</v>
      </c>
      <c r="G26" s="4">
        <v>50</v>
      </c>
      <c r="H26" s="1" t="s">
        <v>96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BC26" s="26">
        <f>$G11*I11*(VLOOKUP(AB$3,'Servico Preparação Conteúdo'!$C$46:$J$63,AB11+1,FALSE))</f>
        <v>75</v>
      </c>
      <c r="BD26" s="26">
        <f>$G11*J11*(VLOOKUP(AC$3,'Servico Preparação Conteúdo'!$C$46:$J$63,AC11+1,FALSE))*IF(AC11=2,1)</f>
        <v>112.5</v>
      </c>
      <c r="BE26" s="26">
        <f>$G11*J11*(VLOOKUP(AC$3,'Servico Preparação Conteúdo'!$C$46:$J$63,AC11+1,FALSE))*IF(AC11=3,1)</f>
        <v>0</v>
      </c>
      <c r="BF26" s="26">
        <f>$G11*J11*(VLOOKUP(AC$3,'Servico Preparação Conteúdo'!$C$46:$J$63,AC11+1,FALSE))*IF(AC11=4,1)</f>
        <v>0</v>
      </c>
      <c r="BG26" s="26">
        <f>$G11*K11*(VLOOKUP(AD$3,'Servico Preparação Conteúdo'!$C$46:$J$63,AD11+1,FALSE))*IF(AD11=2,1)</f>
        <v>0</v>
      </c>
      <c r="BH26" s="26">
        <f>$G11*K11*(VLOOKUP(AD$3,'Servico Preparação Conteúdo'!$C$46:$J$63,AD11+1,FALSE))*IF(AD11=3,1)</f>
        <v>0</v>
      </c>
      <c r="BI26" s="26">
        <f>$G11*K11*(VLOOKUP(AD$3,'Servico Preparação Conteúdo'!$C$46:$J$63,AD11+1,FALSE))*IF(AD11=4,1)</f>
        <v>0</v>
      </c>
      <c r="BJ26" s="26">
        <f>$G11*L11*(VLOOKUP(AE$3,'Servico Preparação Conteúdo'!$C$46:$J$63,AE11+1,FALSE))*IF(AE11=4,1)</f>
        <v>0</v>
      </c>
      <c r="BK26" s="26">
        <f>$G11*L11*(VLOOKUP(AE$3,'Servico Preparação Conteúdo'!$C$46:$J$63,AE11+1,FALSE))*IF(AE11=5,1)</f>
        <v>0</v>
      </c>
      <c r="BL26" s="26">
        <f>$G11*M11*(VLOOKUP(AF$3,'Servico Preparação Conteúdo'!$C$46:$J$63,AF11+1,FALSE))</f>
        <v>0</v>
      </c>
      <c r="BM26" s="26">
        <f>$G11*N11*(VLOOKUP(AG$3,'Servico Preparação Conteúdo'!$C$46:$J$63,AG11+1,FALSE))</f>
        <v>0</v>
      </c>
      <c r="BN26" s="26">
        <f>$G11*O11*(VLOOKUP(AH$3,'Servico Preparação Conteúdo'!$C$46:$J$63,AH11+1,FALSE))*IF(AH11=1,1)</f>
        <v>0</v>
      </c>
      <c r="BO26" s="26">
        <f>$G11*O11*(VLOOKUP(AH$3,'Servico Preparação Conteúdo'!$C$46:$J$63,AH11+1,FALSE))*IF(AH11=2,1)</f>
        <v>0</v>
      </c>
      <c r="BP26" s="26">
        <f>$G11*O11*(VLOOKUP(AH$3,'Servico Preparação Conteúdo'!$C$46:$J$63,AH11+1,FALSE))*IF(AH11=3,1)</f>
        <v>0</v>
      </c>
      <c r="BQ26" s="26">
        <f>$G11*O11*(VLOOKUP(AH$3,'Servico Preparação Conteúdo'!$C$46:$J$63,AH11+1,FALSE))*IF(AH11=4,1)</f>
        <v>0</v>
      </c>
      <c r="BR26" s="26">
        <f>$G11*O11*(VLOOKUP(AH$3,'Servico Preparação Conteúdo'!$C$46:$J$63,AH11+1,FALSE))*IF(AH11=5,1)</f>
        <v>0</v>
      </c>
      <c r="BS26" s="26">
        <f>$G11*O11*(VLOOKUP(AH$3,'Servico Preparação Conteúdo'!$C$46:$J$63,AH11+1,FALSE))*IF(AH11=6,1)</f>
        <v>0</v>
      </c>
      <c r="BT26" s="26">
        <f>$G11*P11*(VLOOKUP(AI$3,'Servico Preparação Conteúdo'!$C$46:$J$63,AI11+1,FALSE))</f>
        <v>0</v>
      </c>
      <c r="BU26" s="26">
        <f>$G11*Q11*(VLOOKUP(AJ$3,'Servico Preparação Conteúdo'!$C$46:$J$63,AJ11+1,FALSE))</f>
        <v>0</v>
      </c>
      <c r="BV26" s="26">
        <f>$G11*R11*(VLOOKUP(AK$3,'Servico Preparação Conteúdo'!$C$46:$J$63,AK11+1,FALSE))*IF(AK11=3,1)</f>
        <v>0</v>
      </c>
      <c r="BW26" s="26">
        <f>$G11*R11*(VLOOKUP(AK$3,'Servico Preparação Conteúdo'!$C$46:$J$63,AK11+1,FALSE))*IF(AK11=4,1)</f>
        <v>56.25</v>
      </c>
      <c r="BX26" s="26">
        <f>$G11*R11*(VLOOKUP(AK$3,'Servico Preparação Conteúdo'!$C$46:$J$63,AK11+1,FALSE))*IF(AK11=5,1)</f>
        <v>0</v>
      </c>
      <c r="BY26" s="26">
        <f>$G11*S11*(VLOOKUP(AL$3,'Servico Preparação Conteúdo'!$C$46:$J$63,AL11+1,FALSE))</f>
        <v>0</v>
      </c>
      <c r="BZ26" s="26">
        <f>$G11*T11*(VLOOKUP(AM$3,'Servico Preparação Conteúdo'!$C$46:$J$63,AM11+1,FALSE))</f>
        <v>75</v>
      </c>
      <c r="CA26" s="26">
        <f>$G11*U11*(VLOOKUP(AN$3,'Servico Preparação Conteúdo'!$C$46:$J$63,AN11+1,FALSE))</f>
        <v>0</v>
      </c>
      <c r="CB26" s="26">
        <f>$G11*V11*(VLOOKUP(AO$3,'Servico Preparação Conteúdo'!$C$46:$J$63,AO11+1,FALSE))</f>
        <v>112.5</v>
      </c>
      <c r="CC26" s="26">
        <f>$G11*W11*(VLOOKUP(AP$3,'Servico Preparação Conteúdo'!$C$46:$J$63,AP11+1,FALSE))</f>
        <v>112.5</v>
      </c>
      <c r="CD26" s="26">
        <f>$G11*X11*(VLOOKUP(AQ$3,'Servico Preparação Conteúdo'!$C$46:$J$63,AQ11+1,FALSE))</f>
        <v>112.5</v>
      </c>
      <c r="CE26" s="26">
        <f>$G11*Y11*(VLOOKUP(AR$3,'Servico Preparação Conteúdo'!$C$46:$J$63,AR11+1,FALSE))</f>
        <v>112.5</v>
      </c>
    </row>
    <row r="27" spans="1:83" x14ac:dyDescent="0.25">
      <c r="A27" s="1" t="s">
        <v>97</v>
      </c>
      <c r="B27" s="1" t="s">
        <v>34</v>
      </c>
      <c r="C27" s="1" t="s">
        <v>98</v>
      </c>
      <c r="D27" s="1" t="s">
        <v>98</v>
      </c>
      <c r="E27" s="4">
        <v>2019</v>
      </c>
      <c r="F27" s="4"/>
      <c r="G27" s="4">
        <v>50</v>
      </c>
      <c r="H27" s="1" t="s">
        <v>45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BC27" s="26">
        <f>$G12*I12*(VLOOKUP(AB$3,'Servico Preparação Conteúdo'!$C$46:$J$63,AB12+1,FALSE))</f>
        <v>60</v>
      </c>
      <c r="BD27" s="26">
        <f>$G12*J12*(VLOOKUP(AC$3,'Servico Preparação Conteúdo'!$C$46:$J$63,AC12+1,FALSE))*IF(AC12=2,1)</f>
        <v>0</v>
      </c>
      <c r="BE27" s="26">
        <f>$G12*J12*(VLOOKUP(AC$3,'Servico Preparação Conteúdo'!$C$46:$J$63,AC12+1,FALSE))*IF(AC12=3,1)</f>
        <v>90</v>
      </c>
      <c r="BF27" s="26">
        <f>$G12*J12*(VLOOKUP(AC$3,'Servico Preparação Conteúdo'!$C$46:$J$63,AC12+1,FALSE))*IF(AC12=4,1)</f>
        <v>0</v>
      </c>
      <c r="BG27" s="26">
        <f>$G12*K12*(VLOOKUP(AD$3,'Servico Preparação Conteúdo'!$C$46:$J$63,AD12+1,FALSE))*IF(AD12=2,1)</f>
        <v>0</v>
      </c>
      <c r="BH27" s="26">
        <f>$G12*K12*(VLOOKUP(AD$3,'Servico Preparação Conteúdo'!$C$46:$J$63,AD12+1,FALSE))*IF(AD12=3,1)</f>
        <v>0</v>
      </c>
      <c r="BI27" s="26">
        <f>$G12*K12*(VLOOKUP(AD$3,'Servico Preparação Conteúdo'!$C$46:$J$63,AD12+1,FALSE))*IF(AD12=4,1)</f>
        <v>180</v>
      </c>
      <c r="BJ27" s="26">
        <f>$G12*L12*(VLOOKUP(AE$3,'Servico Preparação Conteúdo'!$C$46:$J$63,AE12+1,FALSE))*IF(AE12=4,1)</f>
        <v>0</v>
      </c>
      <c r="BK27" s="26">
        <f>$G12*L12*(VLOOKUP(AE$3,'Servico Preparação Conteúdo'!$C$46:$J$63,AE12+1,FALSE))*IF(AE12=5,1)</f>
        <v>0</v>
      </c>
      <c r="BL27" s="26">
        <f>$G12*M12*(VLOOKUP(AF$3,'Servico Preparação Conteúdo'!$C$46:$J$63,AF12+1,FALSE))</f>
        <v>60</v>
      </c>
      <c r="BM27" s="26">
        <f>$G12*N12*(VLOOKUP(AG$3,'Servico Preparação Conteúdo'!$C$46:$J$63,AG12+1,FALSE))</f>
        <v>15</v>
      </c>
      <c r="BN27" s="26">
        <f>$G12*O12*(VLOOKUP(AH$3,'Servico Preparação Conteúdo'!$C$46:$J$63,AH12+1,FALSE))*IF(AH12=1,1)</f>
        <v>0</v>
      </c>
      <c r="BO27" s="26">
        <f>$G12*O12*(VLOOKUP(AH$3,'Servico Preparação Conteúdo'!$C$46:$J$63,AH12+1,FALSE))*IF(AH12=2,1)</f>
        <v>0</v>
      </c>
      <c r="BP27" s="26">
        <f>$G12*O12*(VLOOKUP(AH$3,'Servico Preparação Conteúdo'!$C$46:$J$63,AH12+1,FALSE))*IF(AH12=3,1)</f>
        <v>0</v>
      </c>
      <c r="BQ27" s="26">
        <f>$G12*O12*(VLOOKUP(AH$3,'Servico Preparação Conteúdo'!$C$46:$J$63,AH12+1,FALSE))*IF(AH12=4,1)</f>
        <v>0</v>
      </c>
      <c r="BR27" s="26">
        <f>$G12*O12*(VLOOKUP(AH$3,'Servico Preparação Conteúdo'!$C$46:$J$63,AH12+1,FALSE))*IF(AH12=5,1)</f>
        <v>0</v>
      </c>
      <c r="BS27" s="26">
        <f>$G12*O12*(VLOOKUP(AH$3,'Servico Preparação Conteúdo'!$C$46:$J$63,AH12+1,FALSE))*IF(AH12=6,1)</f>
        <v>30</v>
      </c>
      <c r="BT27" s="26">
        <f>$G12*P12*(VLOOKUP(AI$3,'Servico Preparação Conteúdo'!$C$46:$J$63,AI12+1,FALSE))</f>
        <v>30</v>
      </c>
      <c r="BU27" s="26">
        <f>$G12*Q12*(VLOOKUP(AJ$3,'Servico Preparação Conteúdo'!$C$46:$J$63,AJ12+1,FALSE))</f>
        <v>60</v>
      </c>
      <c r="BV27" s="26">
        <f>$G12*R12*(VLOOKUP(AK$3,'Servico Preparação Conteúdo'!$C$46:$J$63,AK12+1,FALSE))*IF(AK12=3,1)</f>
        <v>0</v>
      </c>
      <c r="BW27" s="26">
        <f>$G12*R12*(VLOOKUP(AK$3,'Servico Preparação Conteúdo'!$C$46:$J$63,AK12+1,FALSE))*IF(AK12=4,1)</f>
        <v>0</v>
      </c>
      <c r="BX27" s="26">
        <f>$G12*R12*(VLOOKUP(AK$3,'Servico Preparação Conteúdo'!$C$46:$J$63,AK12+1,FALSE))*IF(AK12=5,1)</f>
        <v>0</v>
      </c>
      <c r="BY27" s="26">
        <f>$G12*S12*(VLOOKUP(AL$3,'Servico Preparação Conteúdo'!$C$46:$J$63,AL12+1,FALSE))</f>
        <v>30</v>
      </c>
      <c r="BZ27" s="26">
        <f>$G12*T12*(VLOOKUP(AM$3,'Servico Preparação Conteúdo'!$C$46:$J$63,AM12+1,FALSE))</f>
        <v>0</v>
      </c>
      <c r="CA27" s="26">
        <f>$G12*U12*(VLOOKUP(AN$3,'Servico Preparação Conteúdo'!$C$46:$J$63,AN12+1,FALSE))</f>
        <v>60</v>
      </c>
      <c r="CB27" s="26">
        <f>$G12*V12*(VLOOKUP(AO$3,'Servico Preparação Conteúdo'!$C$46:$J$63,AO12+1,FALSE))</f>
        <v>90</v>
      </c>
      <c r="CC27" s="26">
        <f>$G12*W12*(VLOOKUP(AP$3,'Servico Preparação Conteúdo'!$C$46:$J$63,AP12+1,FALSE))</f>
        <v>90</v>
      </c>
      <c r="CD27" s="26">
        <f>$G12*X12*(VLOOKUP(AQ$3,'Servico Preparação Conteúdo'!$C$46:$J$63,AQ12+1,FALSE))</f>
        <v>90</v>
      </c>
      <c r="CE27" s="26">
        <f>$G12*Y12*(VLOOKUP(AR$3,'Servico Preparação Conteúdo'!$C$46:$J$63,AR12+1,FALSE))</f>
        <v>90</v>
      </c>
    </row>
    <row r="28" spans="1:83" x14ac:dyDescent="0.25">
      <c r="A28" s="1" t="s">
        <v>99</v>
      </c>
      <c r="B28" s="1" t="s">
        <v>34</v>
      </c>
      <c r="C28" s="1" t="s">
        <v>100</v>
      </c>
      <c r="D28" s="1" t="s">
        <v>127</v>
      </c>
      <c r="E28" s="4">
        <v>2019</v>
      </c>
      <c r="F28" s="4"/>
      <c r="G28" s="4">
        <v>50</v>
      </c>
      <c r="H28" s="1" t="s">
        <v>74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BC28" s="39" t="s">
        <v>161</v>
      </c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</row>
    <row r="29" spans="1:83" x14ac:dyDescent="0.25">
      <c r="A29" s="1" t="s">
        <v>101</v>
      </c>
      <c r="B29" s="1" t="s">
        <v>34</v>
      </c>
      <c r="C29" s="1" t="s">
        <v>102</v>
      </c>
      <c r="D29" s="1" t="s">
        <v>102</v>
      </c>
      <c r="E29" s="4">
        <v>2019</v>
      </c>
      <c r="F29" s="4">
        <v>2020</v>
      </c>
      <c r="G29" s="4">
        <v>49</v>
      </c>
      <c r="H29" s="1" t="s">
        <v>103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BC29" s="26">
        <f>SUM(BC19:BC27)</f>
        <v>1321</v>
      </c>
      <c r="BD29" s="26">
        <f>SUM(BD19:BD27)</f>
        <v>1221</v>
      </c>
      <c r="BE29" s="26">
        <f t="shared" ref="BE29:CE29" si="18">SUM(BE19:BE27)</f>
        <v>760.5</v>
      </c>
      <c r="BF29" s="26">
        <f t="shared" si="18"/>
        <v>0</v>
      </c>
      <c r="BG29" s="26">
        <f t="shared" si="18"/>
        <v>0</v>
      </c>
      <c r="BH29" s="26">
        <f t="shared" si="18"/>
        <v>0</v>
      </c>
      <c r="BI29" s="26">
        <f t="shared" si="18"/>
        <v>540</v>
      </c>
      <c r="BJ29" s="26">
        <f t="shared" si="18"/>
        <v>0</v>
      </c>
      <c r="BK29" s="26">
        <f t="shared" si="18"/>
        <v>1329</v>
      </c>
      <c r="BL29" s="26">
        <f t="shared" si="18"/>
        <v>60</v>
      </c>
      <c r="BM29" s="26">
        <f t="shared" si="18"/>
        <v>278.5</v>
      </c>
      <c r="BN29" s="26">
        <f t="shared" si="18"/>
        <v>0</v>
      </c>
      <c r="BO29" s="26">
        <f t="shared" si="18"/>
        <v>0</v>
      </c>
      <c r="BP29" s="26">
        <f t="shared" si="18"/>
        <v>0</v>
      </c>
      <c r="BQ29" s="26">
        <f t="shared" si="18"/>
        <v>0</v>
      </c>
      <c r="BR29" s="26">
        <f t="shared" si="18"/>
        <v>0</v>
      </c>
      <c r="BS29" s="26">
        <f t="shared" si="18"/>
        <v>128</v>
      </c>
      <c r="BT29" s="26">
        <f t="shared" si="18"/>
        <v>200</v>
      </c>
      <c r="BU29" s="26">
        <f t="shared" si="18"/>
        <v>60</v>
      </c>
      <c r="BV29" s="26">
        <f t="shared" si="18"/>
        <v>0</v>
      </c>
      <c r="BW29" s="26">
        <f t="shared" si="18"/>
        <v>327.75</v>
      </c>
      <c r="BX29" s="26">
        <f t="shared" si="18"/>
        <v>38</v>
      </c>
      <c r="BY29" s="26">
        <f t="shared" si="18"/>
        <v>557</v>
      </c>
      <c r="BZ29" s="26">
        <f t="shared" si="18"/>
        <v>207</v>
      </c>
      <c r="CA29" s="26">
        <f t="shared" si="18"/>
        <v>1114</v>
      </c>
      <c r="CB29" s="26">
        <f t="shared" si="18"/>
        <v>1981.5</v>
      </c>
      <c r="CC29" s="26">
        <f t="shared" si="18"/>
        <v>1981.5</v>
      </c>
      <c r="CD29" s="26">
        <f t="shared" si="18"/>
        <v>1981.5</v>
      </c>
      <c r="CE29" s="26">
        <f t="shared" si="18"/>
        <v>1981.5</v>
      </c>
    </row>
    <row r="30" spans="1:83" x14ac:dyDescent="0.25">
      <c r="A30" s="1" t="s">
        <v>104</v>
      </c>
      <c r="B30" s="1" t="s">
        <v>34</v>
      </c>
      <c r="C30" s="1" t="s">
        <v>105</v>
      </c>
      <c r="D30" s="1" t="s">
        <v>105</v>
      </c>
      <c r="E30" s="4">
        <v>2019</v>
      </c>
      <c r="F30" s="4">
        <v>2019</v>
      </c>
      <c r="G30" s="4">
        <v>47</v>
      </c>
      <c r="H30" s="1" t="s">
        <v>45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83" x14ac:dyDescent="0.25">
      <c r="A31" s="1" t="s">
        <v>106</v>
      </c>
      <c r="B31" s="1" t="s">
        <v>34</v>
      </c>
      <c r="C31" s="1" t="s">
        <v>107</v>
      </c>
      <c r="D31" s="1" t="s">
        <v>107</v>
      </c>
      <c r="E31" s="4">
        <v>2019</v>
      </c>
      <c r="F31" s="4">
        <v>2019</v>
      </c>
      <c r="G31" s="4">
        <v>46</v>
      </c>
      <c r="H31" s="1" t="s">
        <v>108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83" x14ac:dyDescent="0.25">
      <c r="A32" s="1" t="s">
        <v>109</v>
      </c>
      <c r="B32" s="1" t="s">
        <v>34</v>
      </c>
      <c r="C32" s="1" t="s">
        <v>110</v>
      </c>
      <c r="D32" s="1" t="s">
        <v>111</v>
      </c>
      <c r="E32" s="4">
        <v>2019</v>
      </c>
      <c r="F32" s="4"/>
      <c r="G32" s="4">
        <v>45</v>
      </c>
      <c r="H32" s="1" t="s">
        <v>112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" t="s">
        <v>113</v>
      </c>
      <c r="B33" s="1" t="s">
        <v>34</v>
      </c>
      <c r="C33" s="1" t="s">
        <v>121</v>
      </c>
      <c r="D33" s="1" t="s">
        <v>121</v>
      </c>
      <c r="E33" s="4">
        <v>2020</v>
      </c>
      <c r="F33" s="4"/>
      <c r="G33" s="4">
        <v>45</v>
      </c>
      <c r="H33" s="1" t="s">
        <v>86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" t="s">
        <v>114</v>
      </c>
      <c r="B34" s="1" t="s">
        <v>34</v>
      </c>
      <c r="C34" s="1" t="s">
        <v>115</v>
      </c>
      <c r="D34" s="1" t="s">
        <v>115</v>
      </c>
      <c r="E34" s="4">
        <v>2019</v>
      </c>
      <c r="F34" s="4"/>
      <c r="G34" s="4">
        <v>45</v>
      </c>
      <c r="H34" s="1" t="s">
        <v>45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" t="s">
        <v>116</v>
      </c>
      <c r="B35" s="1" t="s">
        <v>34</v>
      </c>
      <c r="C35" s="1" t="s">
        <v>117</v>
      </c>
      <c r="D35" s="1" t="s">
        <v>117</v>
      </c>
      <c r="E35" s="4">
        <v>2019</v>
      </c>
      <c r="F35" s="4">
        <v>2019</v>
      </c>
      <c r="G35" s="4">
        <v>45</v>
      </c>
      <c r="H35" s="1" t="s">
        <v>118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5">
      <c r="A36" s="1" t="s">
        <v>119</v>
      </c>
      <c r="B36" s="1" t="s">
        <v>34</v>
      </c>
      <c r="C36" s="1" t="s">
        <v>120</v>
      </c>
      <c r="D36" s="1" t="s">
        <v>120</v>
      </c>
      <c r="E36" s="4">
        <v>2019</v>
      </c>
      <c r="F36" s="4">
        <v>2019</v>
      </c>
      <c r="G36" s="4">
        <v>45</v>
      </c>
      <c r="H36" s="1" t="s">
        <v>74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8" spans="1:25" x14ac:dyDescent="0.25">
      <c r="A38" t="s">
        <v>136</v>
      </c>
    </row>
    <row r="39" spans="1:25" x14ac:dyDescent="0.25">
      <c r="A39">
        <v>1</v>
      </c>
      <c r="B39" t="s">
        <v>137</v>
      </c>
    </row>
    <row r="40" spans="1:25" x14ac:dyDescent="0.25">
      <c r="A40">
        <v>5</v>
      </c>
      <c r="B40" t="s">
        <v>138</v>
      </c>
    </row>
    <row r="41" spans="1:25" x14ac:dyDescent="0.25">
      <c r="A41">
        <v>10</v>
      </c>
      <c r="B41" t="s">
        <v>139</v>
      </c>
    </row>
  </sheetData>
  <mergeCells count="73">
    <mergeCell ref="I1:Y1"/>
    <mergeCell ref="A13:H13"/>
    <mergeCell ref="I13:Y13"/>
    <mergeCell ref="A1:H1"/>
    <mergeCell ref="AB14:AR14"/>
    <mergeCell ref="AB1:AR1"/>
    <mergeCell ref="BD3:BF3"/>
    <mergeCell ref="BG3:BI3"/>
    <mergeCell ref="BJ3:BK3"/>
    <mergeCell ref="BN3:BS3"/>
    <mergeCell ref="BV3:BX3"/>
    <mergeCell ref="BJ17:BK17"/>
    <mergeCell ref="BN17:BS17"/>
    <mergeCell ref="BV17:BX17"/>
    <mergeCell ref="BV4:BX4"/>
    <mergeCell ref="BC28:CE28"/>
    <mergeCell ref="BV5:BX5"/>
    <mergeCell ref="BV6:BX6"/>
    <mergeCell ref="BV7:BX7"/>
    <mergeCell ref="BV8:BX8"/>
    <mergeCell ref="BV9:BX9"/>
    <mergeCell ref="BV10:BX10"/>
    <mergeCell ref="BV11:BX11"/>
    <mergeCell ref="BV12:BX12"/>
    <mergeCell ref="AX5:BA9"/>
    <mergeCell ref="AX10:BA10"/>
    <mergeCell ref="AX11:BA11"/>
    <mergeCell ref="BD17:BF17"/>
    <mergeCell ref="BG17:BI17"/>
    <mergeCell ref="BV14:BX14"/>
    <mergeCell ref="BD4:BF4"/>
    <mergeCell ref="BD5:BF5"/>
    <mergeCell ref="BD6:BF6"/>
    <mergeCell ref="BD7:BF7"/>
    <mergeCell ref="BD8:BF8"/>
    <mergeCell ref="BD9:BF9"/>
    <mergeCell ref="BD10:BF10"/>
    <mergeCell ref="BD11:BF11"/>
    <mergeCell ref="BD12:BF12"/>
    <mergeCell ref="BG4:BI4"/>
    <mergeCell ref="BG5:BI5"/>
    <mergeCell ref="BG6:BI6"/>
    <mergeCell ref="BG7:BI7"/>
    <mergeCell ref="BG8:BI8"/>
    <mergeCell ref="BG9:BI9"/>
    <mergeCell ref="BJ11:BK11"/>
    <mergeCell ref="BJ12:BK12"/>
    <mergeCell ref="BJ14:BK14"/>
    <mergeCell ref="BG10:BI10"/>
    <mergeCell ref="BG11:BI11"/>
    <mergeCell ref="BG12:BI12"/>
    <mergeCell ref="BG14:BI14"/>
    <mergeCell ref="BJ6:BK6"/>
    <mergeCell ref="BJ7:BK7"/>
    <mergeCell ref="BJ8:BK8"/>
    <mergeCell ref="BJ9:BK9"/>
    <mergeCell ref="BJ10:BK10"/>
    <mergeCell ref="BC1:CE1"/>
    <mergeCell ref="BC16:CE16"/>
    <mergeCell ref="BN9:BS9"/>
    <mergeCell ref="BN10:BS10"/>
    <mergeCell ref="BN11:BS11"/>
    <mergeCell ref="BN12:BS12"/>
    <mergeCell ref="BN14:BS14"/>
    <mergeCell ref="BC13:CE13"/>
    <mergeCell ref="BN4:BS4"/>
    <mergeCell ref="BN5:BS5"/>
    <mergeCell ref="BN6:BS6"/>
    <mergeCell ref="BN7:BS7"/>
    <mergeCell ref="BN8:BS8"/>
    <mergeCell ref="BD14:BF14"/>
    <mergeCell ref="BJ4:BK4"/>
    <mergeCell ref="BJ5:BK5"/>
  </mergeCells>
  <conditionalFormatting sqref="AB16:AR24">
    <cfRule type="cellIs" dxfId="0" priority="1" operator="notEqual">
      <formula>0</formula>
    </cfRule>
    <cfRule type="cellIs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7B54-E443-4F5E-B8EE-BF5BBFC6D622}">
  <dimension ref="A1"/>
  <sheetViews>
    <sheetView topLeftCell="A7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0896-2002-4491-8885-EA99EA820CEE}">
  <dimension ref="A1"/>
  <sheetViews>
    <sheetView topLeftCell="A12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H J B q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B y Q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k G p S f q 6 A a M o B A A B E A w A A E w A c A E Z v c m 1 1 b G F z L 1 N l Y 3 R p b 2 4 x L m 0 g o h g A K K A U A A A A A A A A A A A A A A A A A A A A A A A A A A A A d V L R i t s w E H x u I P 8 g X A g O G D s X 2 k L v M C U 4 T d u H K 1 f i t p T 4 C L K 1 T Q S y F L R r p y H k e / o h / b F K z h 1 J L 1 e / a J l Z j 2 Z W i 1 C R N J r N j + f V T b / X 7 + G a W x B s a q q m B k 0 s Z Q q o 3 2 P u m x l N 4 I D v U M Z 3 f A W h L z I P a s I w W B N t 8 D p J t t t t L G t R x p W p E w R u q 3 V C k h Q k 7 3 R T L 1 t D g O l 4 F A 3 Q W E o b B L u 0 n K R e R Q K w G n S t S 9 p t I K V 2 6 V g J O A i G w + h o Y s q J j 5 y J z s x + d F h 4 4 L 7 f k / q M P 0 8 i H P B c i g z b + D F l O J M K z q J k 1 8 V X d z M W s w / f i q n Z a m W 4 w K K z F p c c Z Y U x Y V t 4 b V 8 E w 2 g x B S V r S W D T 4 E U Q s c y o p t a Y v o 3 Y e 1 0 Z 4 f K l V + P X 4 4 h 9 a d w E 5 r R T k J 7 K + L P R c P 8 Y 8 m W Q 8 R L + / O Z q b Z D d W V O b V g q D g f O d 8 9 K 1 d x j B R + D C + Q y 7 U B F b P M A T p e Y V V 9 x i S r Y 5 1 8 3 l x r C J c j a 5 M C e 5 3 H K N P 4 2 t j 7 Z z N 3 0 M / + s i 2 u 8 D q o x G c k H 9 S z G C X 3 S I m I P 9 i P z v F 8 z G y p r b X e 4 b L k h j 5 U p q r p 5 n J U 5 E o / x l n z S 9 e R V 7 / Y 5 A 4 p Z + u B W 7 p E C L B + J f L d t o k j X c S t 2 4 P b y g V 6 D t E / g w P G 3 X 0 w H e / A V Q S w E C L Q A U A A I A C A A c k G p S Z d v 2 C 6 I A A A D 1 A A A A E g A A A A A A A A A A A A A A A A A A A A A A Q 2 9 u Z m l n L 1 B h Y 2 t h Z 2 U u e G 1 s U E s B A i 0 A F A A C A A g A H J B q U g / K 6 a u k A A A A 6 Q A A A B M A A A A A A A A A A A A A A A A A 7 g A A A F t D b 2 5 0 Z W 5 0 X 1 R 5 c G V z X S 5 4 b W x Q S w E C L Q A U A A I A C A A c k G p S f q 6 A a M o B A A B E A w A A E w A A A A A A A A A A A A A A A A D f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Q A A A A A A A A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j A 6 M z c 6 M j A u N D I w N D k y M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y O D A z M D M y I i A v P j x F b n R y e S B U e X B l P S J G a W x s R X J y b 3 J D b 2 R l I i B W Y W x 1 Z T 0 i c 1 V u a 2 5 v d 2 4 i I C 8 + P E V u d H J 5 I F R 5 c G U 9 I k Z p b G x F c n J v c k N v d W 5 0 I i B W Y W x 1 Z T 0 i b D M 0 N T E 5 M i I g L z 4 8 R W 5 0 c n k g V H l w Z T 0 i R m l s b E x h c 3 R V c G R h d G V k I i B W Y W x 1 Z T 0 i Z D I w M j E t M D M t M T B U M j A 6 N T Y 6 M T A u N T Q 2 M j c 0 M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k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m S T 2 u J k 0 q A c x m 6 c e m c N g A A A A A C A A A A A A A Q Z g A A A A E A A C A A A A B X L 8 n X N Q 3 / M 6 N 5 J e 7 + m o h f e D Q b L K M T m g o v 9 I a + n i u R 3 g A A A A A O g A A A A A I A A C A A A A A F L V w v Y 7 d Y u 7 2 J 3 p 9 2 B 2 P 1 C 7 2 p s i i w r 8 + B v b i d L W V t 9 1 A A A A B g A z O h a Y k / M r k f 6 4 9 9 w / 7 a j X A 9 z I u d 6 F N G W P + 5 1 b c w n O T f O C q 2 z G z o N j a S R l s z e E A D z k Q K m y U Z c C B f T B J Q s x e t e T a Y / E N R d D k d S E w 3 Z F F k C U A A A A A r u k Y s B e 0 0 / 9 0 T g 4 r B W o P e y 7 M I W L u r 7 6 0 t x G P C P K k R d s b d C 5 e 8 B E J r c a M + d s a T O S 0 C W v c 9 N f A f C l H J t V Z d C O R Z < / D a t a M a s h u p > 
</file>

<file path=customXml/itemProps1.xml><?xml version="1.0" encoding="utf-8"?>
<ds:datastoreItem xmlns:ds="http://schemas.openxmlformats.org/officeDocument/2006/customXml" ds:itemID="{34961BDA-E801-41B7-A886-C5B79134C8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Servico Preparação Conteúdo</vt:lpstr>
      <vt:lpstr>Listagem de Conteúdos</vt:lpstr>
      <vt:lpstr>Prt Scr do Solver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FGV</dc:creator>
  <cp:lastModifiedBy>FGV</cp:lastModifiedBy>
  <dcterms:created xsi:type="dcterms:W3CDTF">2021-03-10T18:46:21Z</dcterms:created>
  <dcterms:modified xsi:type="dcterms:W3CDTF">2021-04-29T04:50:02Z</dcterms:modified>
</cp:coreProperties>
</file>