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P:\Сотрудники\Косотуров\excel_pro\"/>
    </mc:Choice>
  </mc:AlternateContent>
  <xr:revisionPtr revIDLastSave="0" documentId="13_ncr:1_{2BA4920B-4F61-4662-A760-53BA5595A15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ales" sheetId="1" r:id="rId1"/>
    <sheet name="Stock" sheetId="2" r:id="rId2"/>
    <sheet name="Products" sheetId="3" r:id="rId3"/>
    <sheet name="Range" sheetId="5" r:id="rId4"/>
  </sheets>
  <externalReferences>
    <externalReference r:id="rId5"/>
  </externalReferences>
  <definedNames>
    <definedName name="_xlnm._FilterDatabase" localSheetId="0" hidden="1">Sales!$O$6:$O$313</definedName>
    <definedName name="Customer_Categories">'[1]Discount Matrix'!$C$4:$F$4</definedName>
    <definedName name="Срез_Category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6" i="1"/>
  <c r="I46" i="1" l="1"/>
  <c r="I47" i="1"/>
  <c r="I48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5" i="1"/>
  <c r="H46" i="1"/>
  <c r="H47" i="1"/>
  <c r="H48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5" i="1"/>
  <c r="G46" i="1"/>
  <c r="G47" i="1"/>
  <c r="G48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5" i="1"/>
  <c r="J29" i="1" l="1"/>
  <c r="K29" i="1" s="1"/>
  <c r="J22" i="1"/>
  <c r="K22" i="1" s="1"/>
  <c r="J6" i="1"/>
  <c r="K6" i="1" s="1"/>
  <c r="J14" i="1"/>
  <c r="K14" i="1" s="1"/>
  <c r="J37" i="1"/>
  <c r="K37" i="1" s="1"/>
  <c r="J46" i="1"/>
  <c r="K46" i="1" s="1"/>
  <c r="J20" i="1"/>
  <c r="K20" i="1" s="1"/>
  <c r="J18" i="1"/>
  <c r="K18" i="1" s="1"/>
  <c r="J16" i="1"/>
  <c r="K16" i="1" s="1"/>
  <c r="J12" i="1"/>
  <c r="K12" i="1" s="1"/>
  <c r="J10" i="1"/>
  <c r="K10" i="1" s="1"/>
  <c r="J8" i="1"/>
  <c r="K8" i="1" s="1"/>
  <c r="J43" i="1"/>
  <c r="K43" i="1" s="1"/>
  <c r="J41" i="1"/>
  <c r="K41" i="1" s="1"/>
  <c r="J39" i="1"/>
  <c r="K39" i="1" s="1"/>
  <c r="J35" i="1"/>
  <c r="K35" i="1" s="1"/>
  <c r="J33" i="1"/>
  <c r="K33" i="1" s="1"/>
  <c r="J31" i="1"/>
  <c r="K31" i="1" s="1"/>
  <c r="J27" i="1"/>
  <c r="K27" i="1" s="1"/>
  <c r="J25" i="1"/>
  <c r="K25" i="1" s="1"/>
  <c r="J48" i="1"/>
  <c r="K48" i="1" s="1"/>
  <c r="J23" i="1"/>
  <c r="K23" i="1" s="1"/>
  <c r="J21" i="1"/>
  <c r="K21" i="1" s="1"/>
  <c r="J19" i="1"/>
  <c r="K19" i="1" s="1"/>
  <c r="J17" i="1"/>
  <c r="K17" i="1" s="1"/>
  <c r="J15" i="1"/>
  <c r="K15" i="1" s="1"/>
  <c r="J13" i="1"/>
  <c r="K13" i="1" s="1"/>
  <c r="J11" i="1"/>
  <c r="K11" i="1" s="1"/>
  <c r="J9" i="1"/>
  <c r="K9" i="1" s="1"/>
  <c r="J7" i="1"/>
  <c r="K7" i="1" s="1"/>
  <c r="J44" i="1"/>
  <c r="K44" i="1" s="1"/>
  <c r="J42" i="1"/>
  <c r="K42" i="1" s="1"/>
  <c r="J40" i="1"/>
  <c r="K40" i="1" s="1"/>
  <c r="J38" i="1"/>
  <c r="K38" i="1" s="1"/>
  <c r="J36" i="1"/>
  <c r="K36" i="1" s="1"/>
  <c r="J34" i="1"/>
  <c r="K34" i="1" s="1"/>
  <c r="J32" i="1"/>
  <c r="K32" i="1" s="1"/>
  <c r="J30" i="1"/>
  <c r="K30" i="1" s="1"/>
  <c r="J28" i="1"/>
  <c r="K28" i="1" s="1"/>
  <c r="J26" i="1"/>
  <c r="K26" i="1" s="1"/>
  <c r="J24" i="1"/>
  <c r="K24" i="1" s="1"/>
  <c r="J47" i="1"/>
  <c r="K47" i="1" s="1"/>
  <c r="J45" i="1"/>
  <c r="K45" i="1" s="1"/>
  <c r="N17" i="1" l="1"/>
  <c r="N22" i="1"/>
  <c r="N19" i="1"/>
  <c r="N21" i="1"/>
  <c r="N23" i="1"/>
  <c r="N10" i="1"/>
  <c r="N13" i="1"/>
  <c r="N8" i="1"/>
  <c r="N15" i="1"/>
  <c r="N16" i="1"/>
  <c r="N18" i="1"/>
  <c r="N7" i="1"/>
  <c r="N14" i="1"/>
  <c r="N9" i="1"/>
  <c r="N11" i="1"/>
  <c r="N12" i="1"/>
  <c r="N20" i="1"/>
  <c r="N6" i="1"/>
  <c r="N3" i="1" l="1"/>
</calcChain>
</file>

<file path=xl/sharedStrings.xml><?xml version="1.0" encoding="utf-8"?>
<sst xmlns="http://schemas.openxmlformats.org/spreadsheetml/2006/main" count="184" uniqueCount="151">
  <si>
    <t>Bayer Rx</t>
  </si>
  <si>
    <t>Code</t>
  </si>
  <si>
    <t>Name</t>
  </si>
  <si>
    <t>Group</t>
  </si>
  <si>
    <t>Eligard</t>
  </si>
  <si>
    <t>Eliquis</t>
  </si>
  <si>
    <t>Emgality</t>
  </si>
  <si>
    <t>Entresto</t>
  </si>
  <si>
    <t>Entyvio</t>
  </si>
  <si>
    <t>kalbitor</t>
  </si>
  <si>
    <t>Kanamycin</t>
  </si>
  <si>
    <t>Kanjinti</t>
  </si>
  <si>
    <t>Kaopectate</t>
  </si>
  <si>
    <t>Paxlovid</t>
  </si>
  <si>
    <t>Pentasa</t>
  </si>
  <si>
    <t>Pepcid</t>
  </si>
  <si>
    <t>Percocet</t>
  </si>
  <si>
    <t>Phenazopyridine</t>
  </si>
  <si>
    <t>Phenergan</t>
  </si>
  <si>
    <t>Phenobarbital</t>
  </si>
  <si>
    <t>Phentermine</t>
  </si>
  <si>
    <t>Quinapril</t>
  </si>
  <si>
    <t>Quinidine</t>
  </si>
  <si>
    <t>Quinine</t>
  </si>
  <si>
    <t>Vanos</t>
  </si>
  <si>
    <t>Varenicline</t>
  </si>
  <si>
    <t>Vascepa</t>
  </si>
  <si>
    <t>Vasopressin</t>
  </si>
  <si>
    <t>Velcade</t>
  </si>
  <si>
    <t>Venclexta</t>
  </si>
  <si>
    <t>Venlafaxine</t>
  </si>
  <si>
    <t>Aricept</t>
  </si>
  <si>
    <t>Arikayce</t>
  </si>
  <si>
    <t>Arimidex</t>
  </si>
  <si>
    <t>Aripiprazole</t>
  </si>
  <si>
    <t>Dipentum</t>
  </si>
  <si>
    <t>Diphenhydramine</t>
  </si>
  <si>
    <t>Diprolene</t>
  </si>
  <si>
    <t>Lamictal</t>
  </si>
  <si>
    <t>Lamotrigine</t>
  </si>
  <si>
    <t>Lanadelumab</t>
  </si>
  <si>
    <t>Lansoprazole</t>
  </si>
  <si>
    <t>Lantus</t>
  </si>
  <si>
    <t>Lasix</t>
  </si>
  <si>
    <t>Latanoprost</t>
  </si>
  <si>
    <t>Hydrochlorothiazide</t>
  </si>
  <si>
    <t>Hydrochlorothiazide and irbesartan</t>
  </si>
  <si>
    <t>Hydrochlorothiazide and lisinopril</t>
  </si>
  <si>
    <t>Hydrochlorothiazide and losartan</t>
  </si>
  <si>
    <t xml:space="preserve">Bausch Rumo         </t>
  </si>
  <si>
    <t>Boehringer Ingelheim</t>
  </si>
  <si>
    <t xml:space="preserve">Becton              </t>
  </si>
  <si>
    <t xml:space="preserve">Biocodex            </t>
  </si>
  <si>
    <t xml:space="preserve">Bionorica           </t>
  </si>
  <si>
    <t xml:space="preserve">Angelini            </t>
  </si>
  <si>
    <t xml:space="preserve">AND                 </t>
  </si>
  <si>
    <t xml:space="preserve">Alcea               </t>
  </si>
  <si>
    <t xml:space="preserve">Bayer Rx            </t>
  </si>
  <si>
    <t xml:space="preserve">Bosnalijek          </t>
  </si>
  <si>
    <t xml:space="preserve">Berlin-Chemie       </t>
  </si>
  <si>
    <t xml:space="preserve">Abbott              </t>
  </si>
  <si>
    <t xml:space="preserve">Boiron              </t>
  </si>
  <si>
    <t xml:space="preserve">Bayer OTC           </t>
  </si>
  <si>
    <t xml:space="preserve">Astra Zeneca        </t>
  </si>
  <si>
    <t xml:space="preserve">CSC Pharma          </t>
  </si>
  <si>
    <t xml:space="preserve">Avexima             </t>
  </si>
  <si>
    <t xml:space="preserve">Beaufour Ipsen      </t>
  </si>
  <si>
    <t xml:space="preserve">Astellas            </t>
  </si>
  <si>
    <t xml:space="preserve">Besins              </t>
  </si>
  <si>
    <t xml:space="preserve">Cheplapharm         </t>
  </si>
  <si>
    <t>Prime Cost $</t>
  </si>
  <si>
    <t>Fare $</t>
  </si>
  <si>
    <t>Price $</t>
  </si>
  <si>
    <t>Quantity</t>
  </si>
  <si>
    <t>ID</t>
  </si>
  <si>
    <t>9fdffdf0-dc69</t>
  </si>
  <si>
    <t>d6d6da5b-66ee</t>
  </si>
  <si>
    <t>67ade00f-edd3</t>
  </si>
  <si>
    <t>e54d3c31-63ad</t>
  </si>
  <si>
    <t>33429f94-1407</t>
  </si>
  <si>
    <t>763321c0-6514</t>
  </si>
  <si>
    <t>fee04005-9646</t>
  </si>
  <si>
    <t>32f3cac2-701a</t>
  </si>
  <si>
    <t>170c58f0-cc04</t>
  </si>
  <si>
    <t>55f71740-1dc3</t>
  </si>
  <si>
    <t>7e8b3ea3-e2cd</t>
  </si>
  <si>
    <t>1b4093b5-b5e1</t>
  </si>
  <si>
    <t>36dad6f3-8d97</t>
  </si>
  <si>
    <t>bbafb64e-069d</t>
  </si>
  <si>
    <t>1fccdbb5-49f6</t>
  </si>
  <si>
    <t>0d54fe8e-d7c2</t>
  </si>
  <si>
    <t>d45a3b81-7b57</t>
  </si>
  <si>
    <t>7b7fc68a-77fc</t>
  </si>
  <si>
    <t>2d0649ea-506e</t>
  </si>
  <si>
    <t>cf0b2ae5-64eb</t>
  </si>
  <si>
    <t>66997218-e6e3</t>
  </si>
  <si>
    <t>4d922358-eb96</t>
  </si>
  <si>
    <t>10c00216-973b</t>
  </si>
  <si>
    <t>5318df18-a600</t>
  </si>
  <si>
    <t>1bb1a65d-1431</t>
  </si>
  <si>
    <t>55d17abc-fcd7</t>
  </si>
  <si>
    <t>0cc234ab-70a4</t>
  </si>
  <si>
    <t>86bc237f-3225</t>
  </si>
  <si>
    <t>2864b58b-c027</t>
  </si>
  <si>
    <t>c65078d8-d4a8</t>
  </si>
  <si>
    <t>5591e51e-900c</t>
  </si>
  <si>
    <t>cd4696f2-4271</t>
  </si>
  <si>
    <t>9aad9737-2fdd</t>
  </si>
  <si>
    <t>2315cc5f-a74a</t>
  </si>
  <si>
    <t>a6f5675b-3b6b</t>
  </si>
  <si>
    <t>4a288e63-9cd2</t>
  </si>
  <si>
    <t>504dd141-8494</t>
  </si>
  <si>
    <t>7055118-c86a</t>
  </si>
  <si>
    <t>8361e85a-b725</t>
  </si>
  <si>
    <t>f000a311-bdcc</t>
  </si>
  <si>
    <t>22c19176-7c0e</t>
  </si>
  <si>
    <t>f7ff4e21-3bc2</t>
  </si>
  <si>
    <t>cfbd48fe-800v</t>
  </si>
  <si>
    <t>Sub Total</t>
  </si>
  <si>
    <t>Sales Report</t>
  </si>
  <si>
    <t>Category</t>
  </si>
  <si>
    <t>A</t>
  </si>
  <si>
    <t>B</t>
  </si>
  <si>
    <t>C</t>
  </si>
  <si>
    <t>D</t>
  </si>
  <si>
    <t>E</t>
  </si>
  <si>
    <t>F</t>
  </si>
  <si>
    <t>G</t>
  </si>
  <si>
    <t>Rng</t>
  </si>
  <si>
    <t>H</t>
  </si>
  <si>
    <t>Bausch Health</t>
  </si>
  <si>
    <t>Abbott</t>
  </si>
  <si>
    <t>Agio</t>
  </si>
  <si>
    <t>Angelini</t>
  </si>
  <si>
    <t>Astellas</t>
  </si>
  <si>
    <t>Astra Zeneca</t>
  </si>
  <si>
    <t>Avexima</t>
  </si>
  <si>
    <t>Bausch Rumo</t>
  </si>
  <si>
    <t>Bayer OTC</t>
  </si>
  <si>
    <t>Beaufour Ipsen</t>
  </si>
  <si>
    <t>Becton</t>
  </si>
  <si>
    <t>Besins</t>
  </si>
  <si>
    <t>Bionorica</t>
  </si>
  <si>
    <t>Boiron</t>
  </si>
  <si>
    <t>Bosnalijek</t>
  </si>
  <si>
    <t>Cheplapharm</t>
  </si>
  <si>
    <t>CSC Pharma</t>
  </si>
  <si>
    <t>Sum total:</t>
  </si>
  <si>
    <t>Summary by group</t>
  </si>
  <si>
    <t>*This report is an example of using functions in Excel, as well as smart table slicers.</t>
  </si>
  <si>
    <t>Marketing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</si>
</sst>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8"/>
      <color rgb="FF0070C0"/>
      <name val="Georgia"/>
      <family val="1"/>
      <charset val="204"/>
    </font>
    <font>
      <sz val="11"/>
      <color theme="1"/>
      <name val="Georgia"/>
      <family val="1"/>
      <charset val="204"/>
    </font>
    <font>
      <sz val="11"/>
      <color theme="1"/>
      <name val="Segoe UI"/>
      <family val="2"/>
      <charset val="204"/>
    </font>
    <font>
      <i/>
      <sz val="11"/>
      <color theme="1"/>
      <name val="Segoe UI"/>
      <family val="2"/>
      <charset val="204"/>
    </font>
    <font>
      <b/>
      <sz val="11"/>
      <color rgb="FF0070C0"/>
      <name val="Georgia"/>
      <family val="1"/>
      <charset val="204"/>
    </font>
    <font>
      <sz val="10"/>
      <color theme="1"/>
      <name val="Georgia"/>
      <family val="1"/>
      <charset val="204"/>
    </font>
    <font>
      <b/>
      <sz val="12"/>
      <color rgb="FF0070C0"/>
      <name val="Georgia"/>
      <family val="1"/>
      <charset val="204"/>
    </font>
    <font>
      <i/>
      <sz val="10"/>
      <color rgb="FF0070C0"/>
      <name val="Georgia"/>
      <family val="1"/>
      <charset val="204"/>
    </font>
    <font>
      <b/>
      <i/>
      <sz val="11"/>
      <color theme="1"/>
      <name val="Segoe UI"/>
      <family val="2"/>
      <charset val="204"/>
    </font>
    <font>
      <b/>
      <sz val="11"/>
      <color theme="1"/>
      <name val="Georgia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4" fillId="0" borderId="0" xfId="3" applyFont="1" applyBorder="1" applyAlignment="1">
      <alignment horizontal="left" vertical="center"/>
    </xf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0" fontId="6" fillId="0" borderId="0" xfId="2" applyNumberFormat="1" applyFont="1"/>
    <xf numFmtId="164" fontId="7" fillId="0" borderId="0" xfId="1" applyNumberFormat="1" applyFont="1"/>
    <xf numFmtId="0" fontId="8" fillId="3" borderId="0" xfId="4" applyFont="1" applyFill="1" applyAlignment="1">
      <alignment vertical="center"/>
    </xf>
    <xf numFmtId="0" fontId="9" fillId="0" borderId="0" xfId="0" applyFont="1"/>
    <xf numFmtId="0" fontId="10" fillId="3" borderId="0" xfId="4" applyFont="1" applyFill="1" applyAlignment="1">
      <alignment vertical="center"/>
    </xf>
    <xf numFmtId="164" fontId="12" fillId="3" borderId="0" xfId="1" applyNumberFormat="1" applyFont="1" applyFill="1" applyAlignment="1">
      <alignment vertical="center"/>
    </xf>
    <xf numFmtId="0" fontId="13" fillId="3" borderId="0" xfId="4" applyFont="1" applyFill="1" applyAlignment="1">
      <alignment vertical="center"/>
    </xf>
    <xf numFmtId="0" fontId="11" fillId="0" borderId="0" xfId="4" applyFont="1" applyFill="1" applyBorder="1" applyAlignment="1">
      <alignment horizontal="left" vertical="center" wrapText="1"/>
    </xf>
    <xf numFmtId="0" fontId="11" fillId="0" borderId="0" xfId="4" applyFont="1" applyFill="1" applyBorder="1" applyAlignment="1">
      <alignment horizontal="left" vertical="center"/>
    </xf>
    <xf numFmtId="0" fontId="0" fillId="0" borderId="0" xfId="0" applyAlignment="1">
      <alignment wrapText="1"/>
    </xf>
  </cellXfs>
  <cellStyles count="5">
    <cellStyle name="20% — акцент3" xfId="4" builtinId="38"/>
    <cellStyle name="Денежный" xfId="1" builtinId="4"/>
    <cellStyle name="Название" xfId="3" builtinId="15"/>
    <cellStyle name="Обычный" xfId="0" builtinId="0"/>
    <cellStyle name="Процентный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204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Georgia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charset val="204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204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charset val="204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204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charset val="204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charset val="204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charset val="20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charset val="20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1</xdr:row>
      <xdr:rowOff>1</xdr:rowOff>
    </xdr:from>
    <xdr:to>
      <xdr:col>9</xdr:col>
      <xdr:colOff>581025</xdr:colOff>
      <xdr:row>3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ategory">
              <a:extLst>
                <a:ext uri="{FF2B5EF4-FFF2-40B4-BE49-F238E27FC236}">
                  <a16:creationId xmlns:a16="http://schemas.microsoft.com/office/drawing/2014/main" id="{8AA63CB7-A8A9-4726-A062-9A5819D21E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1825" y="295276"/>
              <a:ext cx="3848100" cy="609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AnalystProjects/Excel%20-%20LOOKUP,%20INDEX,%20MATCH,%20SUMI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Quote"/>
      <sheetName val="International Price List"/>
      <sheetName val="Discount Matrix"/>
    </sheetNames>
    <sheetDataSet>
      <sheetData sheetId="0"/>
      <sheetData sheetId="1" refreshError="1"/>
      <sheetData sheetId="2">
        <row r="4">
          <cell r="C4" t="str">
            <v>Bronze</v>
          </cell>
          <cell r="D4" t="str">
            <v>Silver</v>
          </cell>
          <cell r="E4" t="str">
            <v>Gold</v>
          </cell>
          <cell r="F4" t="str">
            <v>Platinum</v>
          </cell>
        </row>
      </sheetData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ategory" xr10:uid="{D83F18F7-A352-4D71-85B4-F596D16AF101}" sourceName="Category">
  <extLst>
    <x:ext xmlns:x15="http://schemas.microsoft.com/office/spreadsheetml/2010/11/main" uri="{2F2917AC-EB37-4324-AD4E-5DD8C200BD13}">
      <x15:tableSlicerCache tableId="3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9EE0D109-50FE-435C-A6E9-5B6955885611}" cache="Срез_Category" caption="Category" columnCount="6" style="SlicerStyleDark5" rowHeight="21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1C99BA-CF5A-4912-8403-3221B16238A4}" name="sales" displayName="sales" ref="B5:K48" headerRowDxfId="17">
  <autoFilter ref="B5:K48" xr:uid="{88D61604-2745-417C-BFE7-1AC44E91E2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>
      <filters>
        <filter val="A"/>
        <filter val="B"/>
        <filter val="C"/>
      </filters>
    </filterColumn>
  </autoFilter>
  <sortState ref="B6:J48">
    <sortCondition ref="C5:C48"/>
  </sortState>
  <tableColumns count="10">
    <tableColumn id="1" xr3:uid="{0F643BD5-17D2-4888-91E1-73A30C41A6A1}" name="ID" totalsRowLabel="Итог" dataDxfId="16" totalsRowDxfId="15"/>
    <tableColumn id="9" xr3:uid="{057B7B27-8870-453D-9851-3B208A379A9D}" name="Code" dataDxfId="14"/>
    <tableColumn id="10" xr3:uid="{05168D32-D932-4D7A-A298-066A6C3C53D8}" name="Quantity" dataDxfId="13"/>
    <tableColumn id="2" xr3:uid="{E57AEA58-8BB6-4301-A92D-4D1A96E6DA07}" name="Name" dataDxfId="12">
      <calculatedColumnFormula>TRIM(VLOOKUP(C6,products[],2,0))</calculatedColumnFormula>
    </tableColumn>
    <tableColumn id="3" xr3:uid="{3F8CBD3F-5E99-4A03-A9C0-6AADFFC76E14}" name="Group" dataDxfId="11">
      <calculatedColumnFormula>TRIM(VLOOKUP(C6,products[],3,0))</calculatedColumnFormula>
    </tableColumn>
    <tableColumn id="4" xr3:uid="{E0244405-EC04-4CE3-BFC5-7BCA960CBCE7}" name="Prime Cost $" dataDxfId="10">
      <calculatedColumnFormula>VLOOKUP(sales[[#This Row],[Code]],stock[],2,0)</calculatedColumnFormula>
    </tableColumn>
    <tableColumn id="5" xr3:uid="{55C4507A-C641-47C0-BE03-D4AB0AA2918C}" name="Fare $" dataDxfId="9">
      <calculatedColumnFormula>VLOOKUP(sales[[#This Row],[Code]],stock[],3,0)</calculatedColumnFormula>
    </tableColumn>
    <tableColumn id="6" xr3:uid="{8BBB1000-0E09-4FA5-B125-609AE78A4BDF}" name="Marketing percentage" dataDxfId="8" totalsRowDxfId="7" dataCellStyle="Процентный">
      <calculatedColumnFormula>VLOOKUP(sales[[#This Row],[Code]],stock[],4,0)</calculatedColumnFormula>
    </tableColumn>
    <tableColumn id="8" xr3:uid="{B2092856-6A6D-44D7-B58D-D1612B240976}" name="Price $" totalsRowFunction="sum" dataDxfId="6" totalsRowDxfId="5">
      <calculatedColumnFormula>G6+H6+(I6*G6)</calculatedColumnFormula>
    </tableColumn>
    <tableColumn id="11" xr3:uid="{D3ECA910-62D9-4A38-946D-A8EC640E345B}" name="Category" dataDxfId="4">
      <calculatedColumnFormula>VLOOKUP(sales[[#This Row],[Price $]],range[],2,1)</calculatedColumnFormula>
    </tableColumn>
  </tableColumns>
  <tableStyleInfo name="TableStyleMedium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631832-980C-4602-99E3-77F624459448}" name="sales_sum" displayName="sales_sum" ref="M5:N23" headerRowDxfId="3">
  <autoFilter ref="M5:N23" xr:uid="{EF7914D2-507D-4E99-B772-4310A217F8A7}">
    <filterColumn colId="0" hiddenButton="1"/>
    <filterColumn colId="1" hiddenButton="1"/>
  </autoFilter>
  <sortState ref="M6:N23">
    <sortCondition descending="1" ref="N5:N23"/>
  </sortState>
  <tableColumns count="2">
    <tableColumn id="1" xr3:uid="{2743A3E0-0437-491F-9E8A-EBE915712239}" name="Group" totalsRowLabel="Итог" dataDxfId="2" totalsRowDxfId="1"/>
    <tableColumn id="2" xr3:uid="{2B2DF11B-2EEB-4108-840A-554668750159}" name="Sub Total" totalsRowFunction="sum" totalsRowDxfId="0" dataCellStyle="Денежный">
      <calculatedColumnFormula>SUMPRODUCT(sales[Quantity],sales[Price $],(sales[Group]=M6)*1)</calculatedColumnFormula>
    </tableColumn>
  </tableColumns>
  <tableStyleInfo name="TableStyleLight13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1CA636-F239-4877-8C9B-1E4B05089F05}" name="stock" displayName="stock" ref="B2:E31" totalsRowShown="0">
  <tableColumns count="4">
    <tableColumn id="1" xr3:uid="{98A1579D-9A9B-402D-B27C-8E1B1EC81E89}" name="Code"/>
    <tableColumn id="2" xr3:uid="{F1739F50-1465-4C21-AF5D-DB0C44267DF2}" name="Prime Cost $"/>
    <tableColumn id="3" xr3:uid="{3559FD34-42BE-4844-B957-EE23889B4217}" name="Fare $"/>
    <tableColumn id="4" xr3:uid="{FDD77F25-1327-4590-885A-7AAD190C0663}" name="Marketing percentage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A0F709-414A-4816-9137-C4759FBEC0C9}" name="products" displayName="products" ref="B2:D47" totalsRowShown="0">
  <tableColumns count="3">
    <tableColumn id="1" xr3:uid="{5B075C64-93DD-4673-BC06-0CE7D952250F}" name="Code"/>
    <tableColumn id="2" xr3:uid="{81FC7270-F068-42A2-A6FE-941E4794EA81}" name="Name"/>
    <tableColumn id="3" xr3:uid="{46346A7E-D9EB-430A-A3D2-D148BD7EF23A}" name="Group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2EDF00-2647-4FE0-B884-AC2BA300FC1E}" name="range" displayName="range" ref="B2:C10" totalsRowShown="0">
  <tableColumns count="2">
    <tableColumn id="2" xr3:uid="{2D585D97-4F7D-4A86-9638-DB400E3EE9F8}" name="Rng"/>
    <tableColumn id="3" xr3:uid="{42730137-A367-4D3A-B26F-EA2D8CB0C0F1}" name="Categor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07/relationships/slicer" Target="../slicers/slicer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1:R48"/>
  <sheetViews>
    <sheetView showGridLines="0" showRowColHeaders="0" tabSelected="1" workbookViewId="0">
      <selection activeCell="J5" sqref="J5"/>
    </sheetView>
  </sheetViews>
  <sheetFormatPr defaultRowHeight="15" x14ac:dyDescent="0.25"/>
  <cols>
    <col min="1" max="1" width="2.7109375" customWidth="1"/>
    <col min="2" max="2" width="24.5703125" bestFit="1" customWidth="1"/>
    <col min="3" max="3" width="7.85546875" bestFit="1" customWidth="1"/>
    <col min="4" max="4" width="11" bestFit="1" customWidth="1"/>
    <col min="5" max="5" width="35.85546875" bestFit="1" customWidth="1"/>
    <col min="6" max="6" width="22.7109375" bestFit="1" customWidth="1"/>
    <col min="7" max="7" width="15.42578125" bestFit="1" customWidth="1"/>
    <col min="8" max="8" width="8.28515625" bestFit="1" customWidth="1"/>
    <col min="9" max="9" width="25.28515625" bestFit="1" customWidth="1"/>
    <col min="10" max="10" width="9.5703125" bestFit="1" customWidth="1"/>
    <col min="11" max="11" width="11" bestFit="1" customWidth="1"/>
    <col min="13" max="13" width="22.7109375" bestFit="1" customWidth="1"/>
    <col min="14" max="14" width="15.140625" bestFit="1" customWidth="1"/>
  </cols>
  <sheetData>
    <row r="1" spans="2:17" ht="23.25" x14ac:dyDescent="0.25">
      <c r="B1" s="2"/>
    </row>
    <row r="2" spans="2:17" ht="23.25" x14ac:dyDescent="0.25">
      <c r="B2" s="2" t="s">
        <v>119</v>
      </c>
      <c r="M2" s="10" t="s">
        <v>148</v>
      </c>
      <c r="N2" s="8"/>
    </row>
    <row r="3" spans="2:17" ht="24.95" customHeight="1" x14ac:dyDescent="0.25">
      <c r="B3" s="13" t="s">
        <v>149</v>
      </c>
      <c r="C3" s="14"/>
      <c r="D3" s="14"/>
      <c r="E3" s="14"/>
      <c r="M3" s="12" t="s">
        <v>147</v>
      </c>
      <c r="N3" s="11">
        <f>SUBTOTAL(9,sales_sum[Sub Total])</f>
        <v>12195.430104999999</v>
      </c>
    </row>
    <row r="4" spans="2:17" x14ac:dyDescent="0.25">
      <c r="P4" s="1"/>
    </row>
    <row r="5" spans="2:17" ht="21.95" customHeight="1" x14ac:dyDescent="0.25">
      <c r="B5" s="3" t="s">
        <v>74</v>
      </c>
      <c r="C5" s="3" t="s">
        <v>1</v>
      </c>
      <c r="D5" s="3" t="s">
        <v>73</v>
      </c>
      <c r="E5" s="3" t="s">
        <v>2</v>
      </c>
      <c r="F5" s="3" t="s">
        <v>3</v>
      </c>
      <c r="G5" s="3" t="s">
        <v>70</v>
      </c>
      <c r="H5" s="3" t="s">
        <v>71</v>
      </c>
      <c r="I5" s="3" t="s">
        <v>150</v>
      </c>
      <c r="J5" s="3" t="s">
        <v>72</v>
      </c>
      <c r="K5" s="3" t="s">
        <v>120</v>
      </c>
      <c r="M5" s="3" t="s">
        <v>3</v>
      </c>
      <c r="N5" s="3" t="s">
        <v>118</v>
      </c>
    </row>
    <row r="6" spans="2:17" ht="16.5" hidden="1" x14ac:dyDescent="0.3">
      <c r="B6" s="4" t="s">
        <v>99</v>
      </c>
      <c r="C6" s="4">
        <v>55225</v>
      </c>
      <c r="D6" s="4">
        <v>1</v>
      </c>
      <c r="E6" s="3" t="str">
        <f>TRIM(VLOOKUP(C6,products[],2,0))</f>
        <v>Quinidine</v>
      </c>
      <c r="F6" s="3" t="str">
        <f>TRIM(VLOOKUP(C6,products[],3,0))</f>
        <v>Beaufour Ipsen</v>
      </c>
      <c r="G6" s="5">
        <f>VLOOKUP(sales[[#This Row],[Code]],stock[],2,0)</f>
        <v>34.08</v>
      </c>
      <c r="H6" s="5">
        <f>VLOOKUP(sales[[#This Row],[Code]],stock[],3,0)</f>
        <v>2.6</v>
      </c>
      <c r="I6" s="6">
        <f>VLOOKUP(sales[[#This Row],[Code]],stock[],4,0)</f>
        <v>-8.1500000000000003E-2</v>
      </c>
      <c r="J6" s="5">
        <f t="shared" ref="J6:J48" si="0">G6+H6+(I6*G6)</f>
        <v>33.902479999999997</v>
      </c>
      <c r="K6" s="5" t="str">
        <f>VLOOKUP(sales[[#This Row],[Price $]],range[],2,1)</f>
        <v>D</v>
      </c>
      <c r="M6" s="9" t="s">
        <v>131</v>
      </c>
      <c r="N6" s="7">
        <f>SUMPRODUCT(sales[Quantity],sales[Price $],(sales[Group]=M6)*1)</f>
        <v>8295.2713290000011</v>
      </c>
    </row>
    <row r="7" spans="2:17" ht="16.5" hidden="1" x14ac:dyDescent="0.3">
      <c r="B7" s="4" t="s">
        <v>100</v>
      </c>
      <c r="C7" s="4">
        <v>55225</v>
      </c>
      <c r="D7" s="4">
        <v>2</v>
      </c>
      <c r="E7" s="3" t="str">
        <f>TRIM(VLOOKUP(C7,products[],2,0))</f>
        <v>Quinidine</v>
      </c>
      <c r="F7" s="3" t="str">
        <f>TRIM(VLOOKUP(C7,products[],3,0))</f>
        <v>Beaufour Ipsen</v>
      </c>
      <c r="G7" s="5">
        <f>VLOOKUP(sales[[#This Row],[Code]],stock[],2,0)</f>
        <v>34.08</v>
      </c>
      <c r="H7" s="5">
        <f>VLOOKUP(sales[[#This Row],[Code]],stock[],3,0)</f>
        <v>2.6</v>
      </c>
      <c r="I7" s="6">
        <f>VLOOKUP(sales[[#This Row],[Code]],stock[],4,0)</f>
        <v>-8.1500000000000003E-2</v>
      </c>
      <c r="J7" s="5">
        <f t="shared" si="0"/>
        <v>33.902479999999997</v>
      </c>
      <c r="K7" s="5" t="str">
        <f>VLOOKUP(sales[[#This Row],[Price $]],range[],2,1)</f>
        <v>D</v>
      </c>
      <c r="M7" s="9" t="s">
        <v>140</v>
      </c>
      <c r="N7" s="7">
        <f>SUMPRODUCT(sales[Quantity],sales[Price $],(sales[Group]=M7)*1)</f>
        <v>6839.5514000000003</v>
      </c>
      <c r="Q7" s="1"/>
    </row>
    <row r="8" spans="2:17" ht="16.5" hidden="1" x14ac:dyDescent="0.3">
      <c r="B8" s="4" t="s">
        <v>101</v>
      </c>
      <c r="C8" s="4">
        <v>55228</v>
      </c>
      <c r="D8" s="4">
        <v>61</v>
      </c>
      <c r="E8" s="3" t="str">
        <f>TRIM(VLOOKUP(C8,products[],2,0))</f>
        <v>Aricept</v>
      </c>
      <c r="F8" s="3" t="str">
        <f>TRIM(VLOOKUP(C8,products[],3,0))</f>
        <v>Abbott</v>
      </c>
      <c r="G8" s="5">
        <f>VLOOKUP(sales[[#This Row],[Code]],stock[],2,0)</f>
        <v>46.33</v>
      </c>
      <c r="H8" s="5">
        <f>VLOOKUP(sales[[#This Row],[Code]],stock[],3,0)</f>
        <v>3.21</v>
      </c>
      <c r="I8" s="6">
        <f>VLOOKUP(sales[[#This Row],[Code]],stock[],4,0)</f>
        <v>7.8399999999999997E-2</v>
      </c>
      <c r="J8" s="5">
        <f t="shared" si="0"/>
        <v>53.172272</v>
      </c>
      <c r="K8" s="5" t="str">
        <f>VLOOKUP(sales[[#This Row],[Price $]],range[],2,1)</f>
        <v>F</v>
      </c>
      <c r="M8" s="9" t="s">
        <v>137</v>
      </c>
      <c r="N8" s="7">
        <f>SUMPRODUCT(sales[Quantity],sales[Price $],(sales[Group]=M8)*1)</f>
        <v>6208.5463569999993</v>
      </c>
    </row>
    <row r="9" spans="2:17" ht="16.5" hidden="1" x14ac:dyDescent="0.3">
      <c r="B9" s="4" t="s">
        <v>102</v>
      </c>
      <c r="C9" s="4">
        <v>55230</v>
      </c>
      <c r="D9" s="4">
        <v>70</v>
      </c>
      <c r="E9" s="3" t="str">
        <f>TRIM(VLOOKUP(C9,products[],2,0))</f>
        <v>Arikayce</v>
      </c>
      <c r="F9" s="3" t="str">
        <f>TRIM(VLOOKUP(C9,products[],3,0))</f>
        <v>Besins</v>
      </c>
      <c r="G9" s="5">
        <f>VLOOKUP(sales[[#This Row],[Code]],stock[],2,0)</f>
        <v>43.57</v>
      </c>
      <c r="H9" s="5">
        <f>VLOOKUP(sales[[#This Row],[Code]],stock[],3,0)</f>
        <v>2.83</v>
      </c>
      <c r="I9" s="6">
        <f>VLOOKUP(sales[[#This Row],[Code]],stock[],4,0)</f>
        <v>5.3900000000000003E-2</v>
      </c>
      <c r="J9" s="5">
        <f t="shared" si="0"/>
        <v>48.748423000000003</v>
      </c>
      <c r="K9" s="5" t="str">
        <f>VLOOKUP(sales[[#This Row],[Price $]],range[],2,1)</f>
        <v>E</v>
      </c>
      <c r="M9" s="9" t="s">
        <v>0</v>
      </c>
      <c r="N9" s="7">
        <f>SUMPRODUCT(sales[Quantity],sales[Price $],(sales[Group]=M9)*1)</f>
        <v>5966.7734760000003</v>
      </c>
    </row>
    <row r="10" spans="2:17" ht="16.5" hidden="1" x14ac:dyDescent="0.3">
      <c r="B10" s="4" t="s">
        <v>103</v>
      </c>
      <c r="C10" s="4">
        <v>55230</v>
      </c>
      <c r="D10" s="4">
        <v>27</v>
      </c>
      <c r="E10" s="3" t="str">
        <f>TRIM(VLOOKUP(C10,products[],2,0))</f>
        <v>Arikayce</v>
      </c>
      <c r="F10" s="3" t="str">
        <f>TRIM(VLOOKUP(C10,products[],3,0))</f>
        <v>Besins</v>
      </c>
      <c r="G10" s="5">
        <f>VLOOKUP(sales[[#This Row],[Code]],stock[],2,0)</f>
        <v>43.57</v>
      </c>
      <c r="H10" s="5">
        <f>VLOOKUP(sales[[#This Row],[Code]],stock[],3,0)</f>
        <v>2.83</v>
      </c>
      <c r="I10" s="6">
        <f>VLOOKUP(sales[[#This Row],[Code]],stock[],4,0)</f>
        <v>5.3900000000000003E-2</v>
      </c>
      <c r="J10" s="5">
        <f t="shared" si="0"/>
        <v>48.748423000000003</v>
      </c>
      <c r="K10" s="5" t="str">
        <f>VLOOKUP(sales[[#This Row],[Price $]],range[],2,1)</f>
        <v>E</v>
      </c>
      <c r="M10" s="9" t="s">
        <v>141</v>
      </c>
      <c r="N10" s="7">
        <f>SUMPRODUCT(sales[Quantity],sales[Price $],(sales[Group]=M10)*1)</f>
        <v>4728.5970310000002</v>
      </c>
    </row>
    <row r="11" spans="2:17" ht="16.5" x14ac:dyDescent="0.3">
      <c r="B11" s="4" t="s">
        <v>104</v>
      </c>
      <c r="C11" s="4">
        <v>55232</v>
      </c>
      <c r="D11" s="4">
        <v>68</v>
      </c>
      <c r="E11" s="3" t="str">
        <f>TRIM(VLOOKUP(C11,products[],2,0))</f>
        <v>Aripiprazole</v>
      </c>
      <c r="F11" s="3" t="str">
        <f>TRIM(VLOOKUP(C11,products[],3,0))</f>
        <v>Bionorica</v>
      </c>
      <c r="G11" s="5">
        <f>VLOOKUP(sales[[#This Row],[Code]],stock[],2,0)</f>
        <v>5</v>
      </c>
      <c r="H11" s="5">
        <f>VLOOKUP(sales[[#This Row],[Code]],stock[],3,0)</f>
        <v>2.76</v>
      </c>
      <c r="I11" s="6">
        <f>VLOOKUP(sales[[#This Row],[Code]],stock[],4,0)</f>
        <v>8.8300000000000003E-2</v>
      </c>
      <c r="J11" s="5">
        <f t="shared" si="0"/>
        <v>8.2014999999999993</v>
      </c>
      <c r="K11" s="5" t="str">
        <f>VLOOKUP(sales[[#This Row],[Price $]],range[],2,1)</f>
        <v>A</v>
      </c>
      <c r="M11" s="9" t="s">
        <v>143</v>
      </c>
      <c r="N11" s="7">
        <f>SUMPRODUCT(sales[Quantity],sales[Price $],(sales[Group]=M11)*1)</f>
        <v>3338.8821659999999</v>
      </c>
    </row>
    <row r="12" spans="2:17" ht="16.5" hidden="1" x14ac:dyDescent="0.3">
      <c r="B12" s="4" t="s">
        <v>105</v>
      </c>
      <c r="C12" s="4">
        <v>55236</v>
      </c>
      <c r="D12" s="4">
        <v>62</v>
      </c>
      <c r="E12" s="3" t="str">
        <f>TRIM(VLOOKUP(C12,products[],2,0))</f>
        <v>Dipentum</v>
      </c>
      <c r="F12" s="3" t="str">
        <f>TRIM(VLOOKUP(C12,products[],3,0))</f>
        <v>Boehringer Ingelheim</v>
      </c>
      <c r="G12" s="5">
        <f>VLOOKUP(sales[[#This Row],[Code]],stock[],2,0)</f>
        <v>30.27</v>
      </c>
      <c r="H12" s="5">
        <f>VLOOKUP(sales[[#This Row],[Code]],stock[],3,0)</f>
        <v>2.6100000000000003</v>
      </c>
      <c r="I12" s="6">
        <f>VLOOKUP(sales[[#This Row],[Code]],stock[],4,0)</f>
        <v>6.9699999999999998E-2</v>
      </c>
      <c r="J12" s="5">
        <f t="shared" si="0"/>
        <v>34.989819000000004</v>
      </c>
      <c r="K12" s="5" t="str">
        <f>VLOOKUP(sales[[#This Row],[Price $]],range[],2,1)</f>
        <v>D</v>
      </c>
      <c r="M12" s="9" t="s">
        <v>50</v>
      </c>
      <c r="N12" s="7">
        <f>SUMPRODUCT(sales[Quantity],sales[Price $],(sales[Group]=M12)*1)</f>
        <v>2939.4887780000004</v>
      </c>
    </row>
    <row r="13" spans="2:17" ht="16.5" x14ac:dyDescent="0.3">
      <c r="B13" s="4" t="s">
        <v>106</v>
      </c>
      <c r="C13" s="4">
        <v>55238</v>
      </c>
      <c r="D13" s="4">
        <v>55</v>
      </c>
      <c r="E13" s="3" t="str">
        <f>TRIM(VLOOKUP(C13,products[],2,0))</f>
        <v>Diphenhydramine</v>
      </c>
      <c r="F13" s="3" t="str">
        <f>TRIM(VLOOKUP(C13,products[],3,0))</f>
        <v>Boiron</v>
      </c>
      <c r="G13" s="5">
        <f>VLOOKUP(sales[[#This Row],[Code]],stock[],2,0)</f>
        <v>23.36</v>
      </c>
      <c r="H13" s="5">
        <f>VLOOKUP(sales[[#This Row],[Code]],stock[],3,0)</f>
        <v>3.18</v>
      </c>
      <c r="I13" s="6">
        <f>VLOOKUP(sales[[#This Row],[Code]],stock[],4,0)</f>
        <v>0.1186</v>
      </c>
      <c r="J13" s="5">
        <f t="shared" si="0"/>
        <v>29.310496000000001</v>
      </c>
      <c r="K13" s="5" t="str">
        <f>VLOOKUP(sales[[#This Row],[Price $]],range[],2,1)</f>
        <v>C</v>
      </c>
      <c r="M13" s="9" t="s">
        <v>130</v>
      </c>
      <c r="N13" s="7">
        <f>SUMPRODUCT(sales[Quantity],sales[Price $],(sales[Group]=M13)*1)</f>
        <v>2807.7752269999996</v>
      </c>
      <c r="O13" s="1"/>
    </row>
    <row r="14" spans="2:17" ht="16.5" x14ac:dyDescent="0.3">
      <c r="B14" s="4" t="s">
        <v>107</v>
      </c>
      <c r="C14" s="4">
        <v>55238</v>
      </c>
      <c r="D14" s="4">
        <v>13</v>
      </c>
      <c r="E14" s="3" t="str">
        <f>TRIM(VLOOKUP(C14,products[],2,0))</f>
        <v>Diphenhydramine</v>
      </c>
      <c r="F14" s="3" t="str">
        <f>TRIM(VLOOKUP(C14,products[],3,0))</f>
        <v>Boiron</v>
      </c>
      <c r="G14" s="5">
        <f>VLOOKUP(sales[[#This Row],[Code]],stock[],2,0)</f>
        <v>23.36</v>
      </c>
      <c r="H14" s="5">
        <f>VLOOKUP(sales[[#This Row],[Code]],stock[],3,0)</f>
        <v>3.18</v>
      </c>
      <c r="I14" s="6">
        <f>VLOOKUP(sales[[#This Row],[Code]],stock[],4,0)</f>
        <v>0.1186</v>
      </c>
      <c r="J14" s="5">
        <f t="shared" si="0"/>
        <v>29.310496000000001</v>
      </c>
      <c r="K14" s="5" t="str">
        <f>VLOOKUP(sales[[#This Row],[Price $]],range[],2,1)</f>
        <v>C</v>
      </c>
      <c r="M14" s="9" t="s">
        <v>144</v>
      </c>
      <c r="N14" s="7">
        <f>SUMPRODUCT(sales[Quantity],sales[Price $],(sales[Group]=M14)*1)</f>
        <v>2735.3333999999995</v>
      </c>
    </row>
    <row r="15" spans="2:17" ht="16.5" x14ac:dyDescent="0.3">
      <c r="B15" s="4" t="s">
        <v>108</v>
      </c>
      <c r="C15" s="4">
        <v>55238</v>
      </c>
      <c r="D15" s="4">
        <v>28</v>
      </c>
      <c r="E15" s="3" t="str">
        <f>TRIM(VLOOKUP(C15,products[],2,0))</f>
        <v>Diphenhydramine</v>
      </c>
      <c r="F15" s="3" t="str">
        <f>TRIM(VLOOKUP(C15,products[],3,0))</f>
        <v>Boiron</v>
      </c>
      <c r="G15" s="5">
        <f>VLOOKUP(sales[[#This Row],[Code]],stock[],2,0)</f>
        <v>23.36</v>
      </c>
      <c r="H15" s="5">
        <f>VLOOKUP(sales[[#This Row],[Code]],stock[],3,0)</f>
        <v>3.18</v>
      </c>
      <c r="I15" s="6">
        <f>VLOOKUP(sales[[#This Row],[Code]],stock[],4,0)</f>
        <v>0.1186</v>
      </c>
      <c r="J15" s="5">
        <f t="shared" si="0"/>
        <v>29.310496000000001</v>
      </c>
      <c r="K15" s="5" t="str">
        <f>VLOOKUP(sales[[#This Row],[Price $]],range[],2,1)</f>
        <v>C</v>
      </c>
      <c r="M15" s="9" t="s">
        <v>146</v>
      </c>
      <c r="N15" s="7">
        <f>SUMPRODUCT(sales[Quantity],sales[Price $],(sales[Group]=M15)*1)</f>
        <v>1742.2407199999998</v>
      </c>
    </row>
    <row r="16" spans="2:17" ht="16.5" hidden="1" x14ac:dyDescent="0.3">
      <c r="B16" s="4" t="s">
        <v>109</v>
      </c>
      <c r="C16" s="4">
        <v>55245</v>
      </c>
      <c r="D16" s="4">
        <v>46</v>
      </c>
      <c r="E16" s="3" t="str">
        <f>TRIM(VLOOKUP(C16,products[],2,0))</f>
        <v>Lamotrigine</v>
      </c>
      <c r="F16" s="3" t="str">
        <f>TRIM(VLOOKUP(C16,products[],3,0))</f>
        <v>Bausch Health</v>
      </c>
      <c r="G16" s="5">
        <f>VLOOKUP(sales[[#This Row],[Code]],stock[],2,0)</f>
        <v>42.769999999999996</v>
      </c>
      <c r="H16" s="5">
        <f>VLOOKUP(sales[[#This Row],[Code]],stock[],3,0)</f>
        <v>2.4699999999999998</v>
      </c>
      <c r="I16" s="6">
        <f>VLOOKUP(sales[[#This Row],[Code]],stock[],4,0)</f>
        <v>1.1000000000000001E-3</v>
      </c>
      <c r="J16" s="5">
        <f t="shared" si="0"/>
        <v>45.287046999999994</v>
      </c>
      <c r="K16" s="5" t="str">
        <f>VLOOKUP(sales[[#This Row],[Price $]],range[],2,1)</f>
        <v>E</v>
      </c>
      <c r="M16" s="9" t="s">
        <v>133</v>
      </c>
      <c r="N16" s="7">
        <f>SUMPRODUCT(sales[Quantity],sales[Price $],(sales[Group]=M16)*1)</f>
        <v>1646.7855039999999</v>
      </c>
    </row>
    <row r="17" spans="2:18" ht="16.5" x14ac:dyDescent="0.3">
      <c r="B17" s="4" t="s">
        <v>110</v>
      </c>
      <c r="C17" s="4">
        <v>55252</v>
      </c>
      <c r="D17" s="4">
        <v>41</v>
      </c>
      <c r="E17" s="3" t="str">
        <f>TRIM(VLOOKUP(C17,products[],2,0))</f>
        <v>Lanadelumab</v>
      </c>
      <c r="F17" s="3" t="str">
        <f>TRIM(VLOOKUP(C17,products[],3,0))</f>
        <v>Bausch Health</v>
      </c>
      <c r="G17" s="5">
        <f>VLOOKUP(sales[[#This Row],[Code]],stock[],2,0)</f>
        <v>15.49</v>
      </c>
      <c r="H17" s="5">
        <f>VLOOKUP(sales[[#This Row],[Code]],stock[],3,0)</f>
        <v>3.29</v>
      </c>
      <c r="I17" s="6">
        <f>VLOOKUP(sales[[#This Row],[Code]],stock[],4,0)</f>
        <v>-7.1499999999999994E-2</v>
      </c>
      <c r="J17" s="5">
        <f t="shared" si="0"/>
        <v>17.672465000000003</v>
      </c>
      <c r="K17" s="5" t="str">
        <f>VLOOKUP(sales[[#This Row],[Price $]],range[],2,1)</f>
        <v>B</v>
      </c>
      <c r="M17" s="9" t="s">
        <v>145</v>
      </c>
      <c r="N17" s="7">
        <f>SUMPRODUCT(sales[Quantity],sales[Price $],(sales[Group]=M17)*1)</f>
        <v>1571.1985920000002</v>
      </c>
    </row>
    <row r="18" spans="2:18" ht="16.5" hidden="1" x14ac:dyDescent="0.3">
      <c r="B18" s="4" t="s">
        <v>111</v>
      </c>
      <c r="C18" s="4">
        <v>55254</v>
      </c>
      <c r="D18" s="4">
        <v>29</v>
      </c>
      <c r="E18" s="3" t="str">
        <f>TRIM(VLOOKUP(C18,products[],2,0))</f>
        <v>Lansoprazole</v>
      </c>
      <c r="F18" s="3" t="str">
        <f>TRIM(VLOOKUP(C18,products[],3,0))</f>
        <v>Bausch Rumo</v>
      </c>
      <c r="G18" s="5">
        <f>VLOOKUP(sales[[#This Row],[Code]],stock[],2,0)</f>
        <v>42.55</v>
      </c>
      <c r="H18" s="5">
        <f>VLOOKUP(sales[[#This Row],[Code]],stock[],3,0)</f>
        <v>3.03</v>
      </c>
      <c r="I18" s="6">
        <f>VLOOKUP(sales[[#This Row],[Code]],stock[],4,0)</f>
        <v>2.3699999999999999E-2</v>
      </c>
      <c r="J18" s="5">
        <f t="shared" si="0"/>
        <v>46.588434999999997</v>
      </c>
      <c r="K18" s="5" t="str">
        <f>VLOOKUP(sales[[#This Row],[Price $]],range[],2,1)</f>
        <v>E</v>
      </c>
      <c r="M18" s="9" t="s">
        <v>136</v>
      </c>
      <c r="N18" s="7">
        <f>SUMPRODUCT(sales[Quantity],sales[Price $],(sales[Group]=M18)*1)</f>
        <v>1523.5950099999998</v>
      </c>
    </row>
    <row r="19" spans="2:18" ht="16.5" hidden="1" x14ac:dyDescent="0.3">
      <c r="B19" s="4" t="s">
        <v>112</v>
      </c>
      <c r="C19" s="4">
        <v>55254</v>
      </c>
      <c r="D19" s="4">
        <v>45</v>
      </c>
      <c r="E19" s="3" t="str">
        <f>TRIM(VLOOKUP(C19,products[],2,0))</f>
        <v>Lansoprazole</v>
      </c>
      <c r="F19" s="3" t="str">
        <f>TRIM(VLOOKUP(C19,products[],3,0))</f>
        <v>Bausch Rumo</v>
      </c>
      <c r="G19" s="5">
        <f>VLOOKUP(sales[[#This Row],[Code]],stock[],2,0)</f>
        <v>42.55</v>
      </c>
      <c r="H19" s="5">
        <f>VLOOKUP(sales[[#This Row],[Code]],stock[],3,0)</f>
        <v>3.03</v>
      </c>
      <c r="I19" s="6">
        <f>VLOOKUP(sales[[#This Row],[Code]],stock[],4,0)</f>
        <v>2.3699999999999999E-2</v>
      </c>
      <c r="J19" s="5">
        <f t="shared" si="0"/>
        <v>46.588434999999997</v>
      </c>
      <c r="K19" s="5" t="str">
        <f>VLOOKUP(sales[[#This Row],[Price $]],range[],2,1)</f>
        <v>E</v>
      </c>
      <c r="M19" s="9" t="s">
        <v>135</v>
      </c>
      <c r="N19" s="7">
        <f>SUMPRODUCT(sales[Quantity],sales[Price $],(sales[Group]=M19)*1)</f>
        <v>1255.52673</v>
      </c>
    </row>
    <row r="20" spans="2:18" ht="16.5" hidden="1" x14ac:dyDescent="0.3">
      <c r="B20" s="4" t="s">
        <v>113</v>
      </c>
      <c r="C20" s="4">
        <v>55254</v>
      </c>
      <c r="D20" s="4">
        <v>7</v>
      </c>
      <c r="E20" s="3" t="str">
        <f>TRIM(VLOOKUP(C20,products[],2,0))</f>
        <v>Lansoprazole</v>
      </c>
      <c r="F20" s="3" t="str">
        <f>TRIM(VLOOKUP(C20,products[],3,0))</f>
        <v>Bausch Rumo</v>
      </c>
      <c r="G20" s="5">
        <f>VLOOKUP(sales[[#This Row],[Code]],stock[],2,0)</f>
        <v>42.55</v>
      </c>
      <c r="H20" s="5">
        <f>VLOOKUP(sales[[#This Row],[Code]],stock[],3,0)</f>
        <v>3.03</v>
      </c>
      <c r="I20" s="6">
        <f>VLOOKUP(sales[[#This Row],[Code]],stock[],4,0)</f>
        <v>2.3699999999999999E-2</v>
      </c>
      <c r="J20" s="5">
        <f t="shared" si="0"/>
        <v>46.588434999999997</v>
      </c>
      <c r="K20" s="5" t="str">
        <f>VLOOKUP(sales[[#This Row],[Price $]],range[],2,1)</f>
        <v>E</v>
      </c>
      <c r="M20" s="9" t="s">
        <v>134</v>
      </c>
      <c r="N20" s="7">
        <f>SUMPRODUCT(sales[Quantity],sales[Price $],(sales[Group]=M20)*1)</f>
        <v>1116.1726020000001</v>
      </c>
      <c r="R20" s="1"/>
    </row>
    <row r="21" spans="2:18" ht="16.5" hidden="1" x14ac:dyDescent="0.3">
      <c r="B21" s="4" t="s">
        <v>114</v>
      </c>
      <c r="C21" s="4">
        <v>55259</v>
      </c>
      <c r="D21" s="4">
        <v>48</v>
      </c>
      <c r="E21" s="3" t="str">
        <f>TRIM(VLOOKUP(C21,products[],2,0))</f>
        <v>Latanoprost</v>
      </c>
      <c r="F21" s="3" t="str">
        <f>TRIM(VLOOKUP(C21,products[],3,0))</f>
        <v>Cheplapharm</v>
      </c>
      <c r="G21" s="5">
        <f>VLOOKUP(sales[[#This Row],[Code]],stock[],2,0)</f>
        <v>35.18</v>
      </c>
      <c r="H21" s="5">
        <f>VLOOKUP(sales[[#This Row],[Code]],stock[],3,0)</f>
        <v>2.38</v>
      </c>
      <c r="I21" s="6">
        <f>VLOOKUP(sales[[#This Row],[Code]],stock[],4,0)</f>
        <v>-0.13719999999999999</v>
      </c>
      <c r="J21" s="5">
        <f t="shared" si="0"/>
        <v>32.733304000000004</v>
      </c>
      <c r="K21" s="5" t="str">
        <f>VLOOKUP(sales[[#This Row],[Price $]],range[],2,1)</f>
        <v>D</v>
      </c>
      <c r="M21" s="9" t="s">
        <v>142</v>
      </c>
      <c r="N21" s="7">
        <f>SUMPRODUCT(sales[Quantity],sales[Price $],(sales[Group]=M21)*1)</f>
        <v>921.49100799999997</v>
      </c>
    </row>
    <row r="22" spans="2:18" ht="16.5" hidden="1" x14ac:dyDescent="0.3">
      <c r="B22" s="4" t="s">
        <v>115</v>
      </c>
      <c r="C22" s="4">
        <v>55265</v>
      </c>
      <c r="D22" s="4">
        <v>44</v>
      </c>
      <c r="E22" s="3" t="str">
        <f>TRIM(VLOOKUP(C22,products[],2,0))</f>
        <v>Hydrochlorothiazide</v>
      </c>
      <c r="F22" s="3" t="str">
        <f>TRIM(VLOOKUP(C22,products[],3,0))</f>
        <v>CSC Pharma</v>
      </c>
      <c r="G22" s="5">
        <f>VLOOKUP(sales[[#This Row],[Code]],stock[],2,0)</f>
        <v>41.8</v>
      </c>
      <c r="H22" s="5">
        <f>VLOOKUP(sales[[#This Row],[Code]],stock[],3,0)</f>
        <v>2.85</v>
      </c>
      <c r="I22" s="6">
        <f>VLOOKUP(sales[[#This Row],[Code]],stock[],4,0)</f>
        <v>-0.12089999999999999</v>
      </c>
      <c r="J22" s="5">
        <f t="shared" si="0"/>
        <v>39.596379999999996</v>
      </c>
      <c r="K22" s="5" t="str">
        <f>VLOOKUP(sales[[#This Row],[Price $]],range[],2,1)</f>
        <v>D</v>
      </c>
      <c r="M22" s="9" t="s">
        <v>138</v>
      </c>
      <c r="N22" s="7">
        <f>SUMPRODUCT(sales[Quantity],sales[Price $],(sales[Group]=M22)*1)</f>
        <v>832.87406400000009</v>
      </c>
    </row>
    <row r="23" spans="2:18" ht="16.5" hidden="1" x14ac:dyDescent="0.3">
      <c r="B23" s="4" t="s">
        <v>116</v>
      </c>
      <c r="C23" s="4">
        <v>55267</v>
      </c>
      <c r="D23" s="4">
        <v>7</v>
      </c>
      <c r="E23" s="3" t="str">
        <f>TRIM(VLOOKUP(C23,products[],2,0))</f>
        <v>Hydrochlorothiazide and irbesartan</v>
      </c>
      <c r="F23" s="3" t="str">
        <f>TRIM(VLOOKUP(C23,products[],3,0))</f>
        <v>Bayer Rx</v>
      </c>
      <c r="G23" s="5">
        <f>VLOOKUP(sales[[#This Row],[Code]],stock[],2,0)</f>
        <v>39.19</v>
      </c>
      <c r="H23" s="5">
        <f>VLOOKUP(sales[[#This Row],[Code]],stock[],3,0)</f>
        <v>2.4900000000000002</v>
      </c>
      <c r="I23" s="6">
        <f>VLOOKUP(sales[[#This Row],[Code]],stock[],4,0)</f>
        <v>-3.2800000000000003E-2</v>
      </c>
      <c r="J23" s="5">
        <f t="shared" si="0"/>
        <v>40.394568</v>
      </c>
      <c r="K23" s="5" t="str">
        <f>VLOOKUP(sales[[#This Row],[Price $]],range[],2,1)</f>
        <v>E</v>
      </c>
      <c r="M23" s="9" t="s">
        <v>139</v>
      </c>
      <c r="N23" s="7">
        <f>SUMPRODUCT(sales[Quantity],sales[Price $],(sales[Group]=M23)*1)</f>
        <v>786.01776000000007</v>
      </c>
    </row>
    <row r="24" spans="2:18" ht="16.5" hidden="1" x14ac:dyDescent="0.3">
      <c r="B24" s="4" t="s">
        <v>79</v>
      </c>
      <c r="C24" s="4">
        <v>102603</v>
      </c>
      <c r="D24" s="4">
        <v>52</v>
      </c>
      <c r="E24" s="3" t="str">
        <f>TRIM(VLOOKUP(C24,products[],2,0))</f>
        <v>Velcade</v>
      </c>
      <c r="F24" s="3" t="str">
        <f>TRIM(VLOOKUP(C24,products[],3,0))</f>
        <v>Angelini</v>
      </c>
      <c r="G24" s="5">
        <f>VLOOKUP(sales[[#This Row],[Code]],stock[],2,0)</f>
        <v>31.78</v>
      </c>
      <c r="H24" s="5">
        <f>VLOOKUP(sales[[#This Row],[Code]],stock[],3,0)</f>
        <v>2.8</v>
      </c>
      <c r="I24" s="6">
        <f>VLOOKUP(sales[[#This Row],[Code]],stock[],4,0)</f>
        <v>-9.1600000000000001E-2</v>
      </c>
      <c r="J24" s="5">
        <f t="shared" si="0"/>
        <v>31.668951999999997</v>
      </c>
      <c r="K24" s="5" t="str">
        <f>VLOOKUP(sales[[#This Row],[Price $]],range[],2,1)</f>
        <v>D</v>
      </c>
    </row>
    <row r="25" spans="2:18" ht="16.5" x14ac:dyDescent="0.3">
      <c r="B25" s="4" t="s">
        <v>80</v>
      </c>
      <c r="C25" s="4">
        <v>102607</v>
      </c>
      <c r="D25" s="4">
        <v>41</v>
      </c>
      <c r="E25" s="3" t="str">
        <f>TRIM(VLOOKUP(C25,products[],2,0))</f>
        <v>Venclexta</v>
      </c>
      <c r="F25" s="3" t="str">
        <f>TRIM(VLOOKUP(C25,products[],3,0))</f>
        <v>Astellas</v>
      </c>
      <c r="G25" s="5">
        <f>VLOOKUP(sales[[#This Row],[Code]],stock[],2,0)</f>
        <v>24.18</v>
      </c>
      <c r="H25" s="5">
        <f>VLOOKUP(sales[[#This Row],[Code]],stock[],3,0)</f>
        <v>2.4900000000000002</v>
      </c>
      <c r="I25" s="6">
        <f>VLOOKUP(sales[[#This Row],[Code]],stock[],4,0)</f>
        <v>2.29E-2</v>
      </c>
      <c r="J25" s="5">
        <f t="shared" si="0"/>
        <v>27.223722000000002</v>
      </c>
      <c r="K25" s="5" t="str">
        <f>VLOOKUP(sales[[#This Row],[Price $]],range[],2,1)</f>
        <v>C</v>
      </c>
    </row>
    <row r="26" spans="2:18" ht="16.5" x14ac:dyDescent="0.3">
      <c r="B26" s="4" t="s">
        <v>81</v>
      </c>
      <c r="C26" s="4">
        <v>102679</v>
      </c>
      <c r="D26" s="4">
        <v>54</v>
      </c>
      <c r="E26" s="3" t="str">
        <f>TRIM(VLOOKUP(C26,products[],2,0))</f>
        <v>Venlafaxine</v>
      </c>
      <c r="F26" s="3" t="str">
        <f>TRIM(VLOOKUP(C26,products[],3,0))</f>
        <v>Astra Zeneca</v>
      </c>
      <c r="G26" s="5">
        <f>VLOOKUP(sales[[#This Row],[Code]],stock[],2,0)</f>
        <v>19.149999999999999</v>
      </c>
      <c r="H26" s="5">
        <f>VLOOKUP(sales[[#This Row],[Code]],stock[],3,0)</f>
        <v>2.85</v>
      </c>
      <c r="I26" s="6">
        <f>VLOOKUP(sales[[#This Row],[Code]],stock[],4,0)</f>
        <v>6.5299999999999997E-2</v>
      </c>
      <c r="J26" s="5">
        <f t="shared" si="0"/>
        <v>23.250495000000001</v>
      </c>
      <c r="K26" s="5" t="str">
        <f>VLOOKUP(sales[[#This Row],[Price $]],range[],2,1)</f>
        <v>C</v>
      </c>
    </row>
    <row r="27" spans="2:18" ht="16.5" x14ac:dyDescent="0.3">
      <c r="B27" s="4" t="s">
        <v>82</v>
      </c>
      <c r="C27" s="4">
        <v>102683</v>
      </c>
      <c r="D27" s="4">
        <v>21</v>
      </c>
      <c r="E27" s="3" t="str">
        <f>TRIM(VLOOKUP(C27,products[],2,0))</f>
        <v>Eligard</v>
      </c>
      <c r="F27" s="3" t="str">
        <f>TRIM(VLOOKUP(C27,products[],3,0))</f>
        <v>Avexima</v>
      </c>
      <c r="G27" s="5">
        <f>VLOOKUP(sales[[#This Row],[Code]],stock[],2,0)</f>
        <v>18.79</v>
      </c>
      <c r="H27" s="5">
        <f>VLOOKUP(sales[[#This Row],[Code]],stock[],3,0)</f>
        <v>2.38</v>
      </c>
      <c r="I27" s="6">
        <f>VLOOKUP(sales[[#This Row],[Code]],stock[],4,0)</f>
        <v>3.1699999999999999E-2</v>
      </c>
      <c r="J27" s="5">
        <f t="shared" si="0"/>
        <v>21.765642999999997</v>
      </c>
      <c r="K27" s="5" t="str">
        <f>VLOOKUP(sales[[#This Row],[Price $]],range[],2,1)</f>
        <v>C</v>
      </c>
    </row>
    <row r="28" spans="2:18" ht="16.5" x14ac:dyDescent="0.3">
      <c r="B28" s="4" t="s">
        <v>83</v>
      </c>
      <c r="C28" s="4">
        <v>102683</v>
      </c>
      <c r="D28" s="4">
        <v>49</v>
      </c>
      <c r="E28" s="3" t="str">
        <f>TRIM(VLOOKUP(C28,products[],2,0))</f>
        <v>Eligard</v>
      </c>
      <c r="F28" s="3" t="str">
        <f>TRIM(VLOOKUP(C28,products[],3,0))</f>
        <v>Avexima</v>
      </c>
      <c r="G28" s="5">
        <f>VLOOKUP(sales[[#This Row],[Code]],stock[],2,0)</f>
        <v>18.79</v>
      </c>
      <c r="H28" s="5">
        <f>VLOOKUP(sales[[#This Row],[Code]],stock[],3,0)</f>
        <v>2.38</v>
      </c>
      <c r="I28" s="6">
        <f>VLOOKUP(sales[[#This Row],[Code]],stock[],4,0)</f>
        <v>3.1699999999999999E-2</v>
      </c>
      <c r="J28" s="5">
        <f t="shared" si="0"/>
        <v>21.765642999999997</v>
      </c>
      <c r="K28" s="5" t="str">
        <f>VLOOKUP(sales[[#This Row],[Price $]],range[],2,1)</f>
        <v>C</v>
      </c>
    </row>
    <row r="29" spans="2:18" ht="16.5" hidden="1" x14ac:dyDescent="0.3">
      <c r="B29" s="4" t="s">
        <v>117</v>
      </c>
      <c r="C29" s="4">
        <v>102747</v>
      </c>
      <c r="D29" s="4">
        <v>25</v>
      </c>
      <c r="E29" s="3" t="str">
        <f>TRIM(VLOOKUP(C29,products[],2,0))</f>
        <v>Emgality</v>
      </c>
      <c r="F29" s="3" t="str">
        <f>TRIM(VLOOKUP(C29,products[],3,0))</f>
        <v>Bausch Rumo</v>
      </c>
      <c r="G29" s="5">
        <f>VLOOKUP(sales[[#This Row],[Code]],stock[],2,0)</f>
        <v>42.79</v>
      </c>
      <c r="H29" s="5">
        <f>VLOOKUP(sales[[#This Row],[Code]],stock[],3,0)</f>
        <v>2.7199999999999998</v>
      </c>
      <c r="I29" s="6">
        <f>VLOOKUP(sales[[#This Row],[Code]],stock[],4,0)</f>
        <v>7.2599999999999998E-2</v>
      </c>
      <c r="J29" s="5">
        <f t="shared" si="0"/>
        <v>48.616554000000001</v>
      </c>
      <c r="K29" s="5" t="str">
        <f>VLOOKUP(sales[[#This Row],[Price $]],range[],2,1)</f>
        <v>E</v>
      </c>
    </row>
    <row r="30" spans="2:18" ht="16.5" x14ac:dyDescent="0.3">
      <c r="B30" s="4" t="s">
        <v>84</v>
      </c>
      <c r="C30" s="4">
        <v>102751</v>
      </c>
      <c r="D30" s="4">
        <v>56</v>
      </c>
      <c r="E30" s="3" t="str">
        <f>TRIM(VLOOKUP(C30,products[],2,0))</f>
        <v>Paxlovid</v>
      </c>
      <c r="F30" s="3" t="str">
        <f>TRIM(VLOOKUP(C30,products[],3,0))</f>
        <v>Bausch Rumo</v>
      </c>
      <c r="G30" s="5">
        <f>VLOOKUP(sales[[#This Row],[Code]],stock[],2,0)</f>
        <v>17.57</v>
      </c>
      <c r="H30" s="5">
        <f>VLOOKUP(sales[[#This Row],[Code]],stock[],3,0)</f>
        <v>3.08</v>
      </c>
      <c r="I30" s="6">
        <f>VLOOKUP(sales[[#This Row],[Code]],stock[],4,0)</f>
        <v>6.4100000000000004E-2</v>
      </c>
      <c r="J30" s="5">
        <f t="shared" si="0"/>
        <v>21.776236999999998</v>
      </c>
      <c r="K30" s="5" t="str">
        <f>VLOOKUP(sales[[#This Row],[Price $]],range[],2,1)</f>
        <v>C</v>
      </c>
    </row>
    <row r="31" spans="2:18" ht="16.5" x14ac:dyDescent="0.3">
      <c r="B31" s="4" t="s">
        <v>85</v>
      </c>
      <c r="C31" s="4">
        <v>102755</v>
      </c>
      <c r="D31" s="4">
        <v>34</v>
      </c>
      <c r="E31" s="3" t="str">
        <f>TRIM(VLOOKUP(C31,products[],2,0))</f>
        <v>Pentasa</v>
      </c>
      <c r="F31" s="3" t="str">
        <f>TRIM(VLOOKUP(C31,products[],3,0))</f>
        <v>Bayer OTC</v>
      </c>
      <c r="G31" s="5">
        <f>VLOOKUP(sales[[#This Row],[Code]],stock[],2,0)</f>
        <v>23.560000000000002</v>
      </c>
      <c r="H31" s="5">
        <f>VLOOKUP(sales[[#This Row],[Code]],stock[],3,0)</f>
        <v>2.4299999999999997</v>
      </c>
      <c r="I31" s="6">
        <f>VLOOKUP(sales[[#This Row],[Code]],stock[],4,0)</f>
        <v>-6.3399999999999998E-2</v>
      </c>
      <c r="J31" s="5">
        <f t="shared" si="0"/>
        <v>24.496296000000001</v>
      </c>
      <c r="K31" s="5" t="str">
        <f>VLOOKUP(sales[[#This Row],[Price $]],range[],2,1)</f>
        <v>C</v>
      </c>
    </row>
    <row r="32" spans="2:18" ht="16.5" hidden="1" x14ac:dyDescent="0.3">
      <c r="B32" s="4" t="s">
        <v>86</v>
      </c>
      <c r="C32" s="4">
        <v>102759</v>
      </c>
      <c r="D32" s="4">
        <v>54</v>
      </c>
      <c r="E32" s="3" t="str">
        <f>TRIM(VLOOKUP(C32,products[],2,0))</f>
        <v>Pepcid</v>
      </c>
      <c r="F32" s="3" t="str">
        <f>TRIM(VLOOKUP(C32,products[],3,0))</f>
        <v>Bayer Rx</v>
      </c>
      <c r="G32" s="5">
        <f>VLOOKUP(sales[[#This Row],[Code]],stock[],2,0)</f>
        <v>44.25</v>
      </c>
      <c r="H32" s="5">
        <f>VLOOKUP(sales[[#This Row],[Code]],stock[],3,0)</f>
        <v>2.59</v>
      </c>
      <c r="I32" s="6">
        <f>VLOOKUP(sales[[#This Row],[Code]],stock[],4,0)</f>
        <v>-0.11700000000000001</v>
      </c>
      <c r="J32" s="5">
        <f t="shared" si="0"/>
        <v>41.662750000000003</v>
      </c>
      <c r="K32" s="5" t="str">
        <f>VLOOKUP(sales[[#This Row],[Price $]],range[],2,1)</f>
        <v>E</v>
      </c>
    </row>
    <row r="33" spans="2:18" ht="16.5" hidden="1" x14ac:dyDescent="0.3">
      <c r="B33" s="4" t="s">
        <v>87</v>
      </c>
      <c r="C33" s="4">
        <v>102763</v>
      </c>
      <c r="D33" s="4">
        <v>20</v>
      </c>
      <c r="E33" s="3" t="str">
        <f>TRIM(VLOOKUP(C33,products[],2,0))</f>
        <v>Percocet</v>
      </c>
      <c r="F33" s="3" t="str">
        <f>TRIM(VLOOKUP(C33,products[],3,0))</f>
        <v>Beaufour Ipsen</v>
      </c>
      <c r="G33" s="5">
        <f>VLOOKUP(sales[[#This Row],[Code]],stock[],2,0)</f>
        <v>32.46</v>
      </c>
      <c r="H33" s="5">
        <f>VLOOKUP(sales[[#This Row],[Code]],stock[],3,0)</f>
        <v>2.58</v>
      </c>
      <c r="I33" s="6">
        <f>VLOOKUP(sales[[#This Row],[Code]],stock[],4,0)</f>
        <v>-2.5399999999999999E-2</v>
      </c>
      <c r="J33" s="5">
        <f t="shared" si="0"/>
        <v>34.215516000000001</v>
      </c>
      <c r="K33" s="5" t="str">
        <f>VLOOKUP(sales[[#This Row],[Price $]],range[],2,1)</f>
        <v>D</v>
      </c>
    </row>
    <row r="34" spans="2:18" ht="16.5" hidden="1" x14ac:dyDescent="0.3">
      <c r="B34" s="4" t="s">
        <v>88</v>
      </c>
      <c r="C34" s="4">
        <v>102767</v>
      </c>
      <c r="D34" s="4">
        <v>49</v>
      </c>
      <c r="E34" s="3" t="str">
        <f>TRIM(VLOOKUP(C34,products[],2,0))</f>
        <v>Phenazopyridine</v>
      </c>
      <c r="F34" s="3" t="str">
        <f>TRIM(VLOOKUP(C34,products[],3,0))</f>
        <v>Becton</v>
      </c>
      <c r="G34" s="5">
        <f>VLOOKUP(sales[[#This Row],[Code]],stock[],2,0)</f>
        <v>43.5</v>
      </c>
      <c r="H34" s="5">
        <f>VLOOKUP(sales[[#This Row],[Code]],stock[],3,0)</f>
        <v>3.19</v>
      </c>
      <c r="I34" s="6">
        <f>VLOOKUP(sales[[#This Row],[Code]],stock[],4,0)</f>
        <v>-7.8200000000000006E-2</v>
      </c>
      <c r="J34" s="5">
        <f t="shared" si="0"/>
        <v>43.2883</v>
      </c>
      <c r="K34" s="5" t="str">
        <f>VLOOKUP(sales[[#This Row],[Price $]],range[],2,1)</f>
        <v>E</v>
      </c>
    </row>
    <row r="35" spans="2:18" ht="16.5" hidden="1" x14ac:dyDescent="0.3">
      <c r="B35" s="4" t="s">
        <v>89</v>
      </c>
      <c r="C35" s="4">
        <v>102767</v>
      </c>
      <c r="D35" s="4">
        <v>63</v>
      </c>
      <c r="E35" s="3" t="str">
        <f>TRIM(VLOOKUP(C35,products[],2,0))</f>
        <v>Phenazopyridine</v>
      </c>
      <c r="F35" s="3" t="str">
        <f>TRIM(VLOOKUP(C35,products[],3,0))</f>
        <v>Becton</v>
      </c>
      <c r="G35" s="5">
        <f>VLOOKUP(sales[[#This Row],[Code]],stock[],2,0)</f>
        <v>43.5</v>
      </c>
      <c r="H35" s="5">
        <f>VLOOKUP(sales[[#This Row],[Code]],stock[],3,0)</f>
        <v>3.19</v>
      </c>
      <c r="I35" s="6">
        <f>VLOOKUP(sales[[#This Row],[Code]],stock[],4,0)</f>
        <v>-7.8200000000000006E-2</v>
      </c>
      <c r="J35" s="5">
        <f t="shared" si="0"/>
        <v>43.2883</v>
      </c>
      <c r="K35" s="5" t="str">
        <f>VLOOKUP(sales[[#This Row],[Price $]],range[],2,1)</f>
        <v>E</v>
      </c>
    </row>
    <row r="36" spans="2:18" ht="16.5" hidden="1" x14ac:dyDescent="0.3">
      <c r="B36" s="4" t="s">
        <v>90</v>
      </c>
      <c r="C36" s="4">
        <v>102767</v>
      </c>
      <c r="D36" s="4">
        <v>46</v>
      </c>
      <c r="E36" s="3" t="str">
        <f>TRIM(VLOOKUP(C36,products[],2,0))</f>
        <v>Phenazopyridine</v>
      </c>
      <c r="F36" s="3" t="str">
        <f>TRIM(VLOOKUP(C36,products[],3,0))</f>
        <v>Becton</v>
      </c>
      <c r="G36" s="5">
        <f>VLOOKUP(sales[[#This Row],[Code]],stock[],2,0)</f>
        <v>43.5</v>
      </c>
      <c r="H36" s="5">
        <f>VLOOKUP(sales[[#This Row],[Code]],stock[],3,0)</f>
        <v>3.19</v>
      </c>
      <c r="I36" s="6">
        <f>VLOOKUP(sales[[#This Row],[Code]],stock[],4,0)</f>
        <v>-7.8200000000000006E-2</v>
      </c>
      <c r="J36" s="5">
        <f t="shared" si="0"/>
        <v>43.2883</v>
      </c>
      <c r="K36" s="5" t="str">
        <f>VLOOKUP(sales[[#This Row],[Price $]],range[],2,1)</f>
        <v>E</v>
      </c>
    </row>
    <row r="37" spans="2:18" ht="16.5" x14ac:dyDescent="0.3">
      <c r="B37" s="4" t="s">
        <v>91</v>
      </c>
      <c r="C37" s="4">
        <v>102779</v>
      </c>
      <c r="D37" s="4">
        <v>41</v>
      </c>
      <c r="E37" s="3" t="str">
        <f>TRIM(VLOOKUP(C37,products[],2,0))</f>
        <v>Phentermine</v>
      </c>
      <c r="F37" s="3" t="str">
        <f>TRIM(VLOOKUP(C37,products[],3,0))</f>
        <v>Abbott</v>
      </c>
      <c r="G37" s="5">
        <f>VLOOKUP(sales[[#This Row],[Code]],stock[],2,0)</f>
        <v>19.03</v>
      </c>
      <c r="H37" s="5">
        <f>VLOOKUP(sales[[#This Row],[Code]],stock[],3,0)</f>
        <v>3.14</v>
      </c>
      <c r="I37" s="6">
        <f>VLOOKUP(sales[[#This Row],[Code]],stock[],4,0)</f>
        <v>9.5000000000000001E-2</v>
      </c>
      <c r="J37" s="5">
        <f t="shared" si="0"/>
        <v>23.977850000000004</v>
      </c>
      <c r="K37" s="5" t="str">
        <f>VLOOKUP(sales[[#This Row],[Price $]],range[],2,1)</f>
        <v>C</v>
      </c>
    </row>
    <row r="38" spans="2:18" ht="16.5" hidden="1" x14ac:dyDescent="0.3">
      <c r="B38" s="4" t="s">
        <v>92</v>
      </c>
      <c r="C38" s="4">
        <v>102783</v>
      </c>
      <c r="D38" s="4">
        <v>11</v>
      </c>
      <c r="E38" s="3" t="str">
        <f>TRIM(VLOOKUP(C38,products[],2,0))</f>
        <v>Entresto</v>
      </c>
      <c r="F38" s="3" t="str">
        <f>TRIM(VLOOKUP(C38,products[],3,0))</f>
        <v>Bionorica</v>
      </c>
      <c r="G38" s="5">
        <f>VLOOKUP(sales[[#This Row],[Code]],stock[],2,0)</f>
        <v>29.12</v>
      </c>
      <c r="H38" s="5">
        <f>VLOOKUP(sales[[#This Row],[Code]],stock[],3,0)</f>
        <v>2.95</v>
      </c>
      <c r="I38" s="6">
        <f>VLOOKUP(sales[[#This Row],[Code]],stock[],4,0)</f>
        <v>3.44E-2</v>
      </c>
      <c r="J38" s="5">
        <f t="shared" si="0"/>
        <v>33.071728</v>
      </c>
      <c r="K38" s="5" t="str">
        <f>VLOOKUP(sales[[#This Row],[Price $]],range[],2,1)</f>
        <v>D</v>
      </c>
      <c r="R38" s="1"/>
    </row>
    <row r="39" spans="2:18" ht="16.5" x14ac:dyDescent="0.3">
      <c r="B39" s="4" t="s">
        <v>93</v>
      </c>
      <c r="C39" s="4">
        <v>102787</v>
      </c>
      <c r="D39" s="4">
        <v>40</v>
      </c>
      <c r="E39" s="3" t="str">
        <f>TRIM(VLOOKUP(C39,products[],2,0))</f>
        <v>Entyvio</v>
      </c>
      <c r="F39" s="3" t="str">
        <f>TRIM(VLOOKUP(C39,products[],3,0))</f>
        <v>Boehringer Ingelheim</v>
      </c>
      <c r="G39" s="5">
        <f>VLOOKUP(sales[[#This Row],[Code]],stock[],2,0)</f>
        <v>15.46</v>
      </c>
      <c r="H39" s="5">
        <f>VLOOKUP(sales[[#This Row],[Code]],stock[],3,0)</f>
        <v>3.02</v>
      </c>
      <c r="I39" s="6">
        <f>VLOOKUP(sales[[#This Row],[Code]],stock[],4,0)</f>
        <v>0.05</v>
      </c>
      <c r="J39" s="5">
        <f t="shared" si="0"/>
        <v>19.253</v>
      </c>
      <c r="K39" s="5" t="str">
        <f>VLOOKUP(sales[[#This Row],[Price $]],range[],2,1)</f>
        <v>B</v>
      </c>
      <c r="Q39" s="1"/>
    </row>
    <row r="40" spans="2:18" ht="16.5" hidden="1" x14ac:dyDescent="0.3">
      <c r="B40" s="4" t="s">
        <v>94</v>
      </c>
      <c r="C40" s="4">
        <v>102791</v>
      </c>
      <c r="D40" s="4">
        <v>11</v>
      </c>
      <c r="E40" s="3" t="str">
        <f>TRIM(VLOOKUP(C40,products[],2,0))</f>
        <v>kalbitor</v>
      </c>
      <c r="F40" s="3" t="str">
        <f>TRIM(VLOOKUP(C40,products[],3,0))</f>
        <v>Boiron</v>
      </c>
      <c r="G40" s="5">
        <f>VLOOKUP(sales[[#This Row],[Code]],stock[],2,0)</f>
        <v>40.299999999999997</v>
      </c>
      <c r="H40" s="5">
        <f>VLOOKUP(sales[[#This Row],[Code]],stock[],3,0)</f>
        <v>2.8600000000000003</v>
      </c>
      <c r="I40" s="6">
        <f>VLOOKUP(sales[[#This Row],[Code]],stock[],4,0)</f>
        <v>0.1135</v>
      </c>
      <c r="J40" s="5">
        <f t="shared" si="0"/>
        <v>47.734049999999996</v>
      </c>
      <c r="K40" s="5" t="str">
        <f>VLOOKUP(sales[[#This Row],[Price $]],range[],2,1)</f>
        <v>E</v>
      </c>
    </row>
    <row r="41" spans="2:18" ht="16.5" x14ac:dyDescent="0.3">
      <c r="B41" s="4" t="s">
        <v>95</v>
      </c>
      <c r="C41" s="4">
        <v>102815</v>
      </c>
      <c r="D41" s="4">
        <v>34</v>
      </c>
      <c r="E41" s="3" t="str">
        <f>TRIM(VLOOKUP(C41,products[],2,0))</f>
        <v>Kanamycin</v>
      </c>
      <c r="F41" s="3" t="str">
        <f>TRIM(VLOOKUP(C41,products[],3,0))</f>
        <v>Bosnalijek</v>
      </c>
      <c r="G41" s="5">
        <f>VLOOKUP(sales[[#This Row],[Code]],stock[],2,0)</f>
        <v>16.28</v>
      </c>
      <c r="H41" s="5">
        <f>VLOOKUP(sales[[#This Row],[Code]],stock[],3,0)</f>
        <v>2.4</v>
      </c>
      <c r="I41" s="6">
        <f>VLOOKUP(sales[[#This Row],[Code]],stock[],4,0)</f>
        <v>-2.7300000000000001E-2</v>
      </c>
      <c r="J41" s="5">
        <f t="shared" si="0"/>
        <v>18.235555999999999</v>
      </c>
      <c r="K41" s="5" t="str">
        <f>VLOOKUP(sales[[#This Row],[Price $]],range[],2,1)</f>
        <v>B</v>
      </c>
    </row>
    <row r="42" spans="2:18" ht="16.5" x14ac:dyDescent="0.3">
      <c r="B42" s="4" t="s">
        <v>96</v>
      </c>
      <c r="C42" s="4">
        <v>102815</v>
      </c>
      <c r="D42" s="4">
        <v>67</v>
      </c>
      <c r="E42" s="3" t="str">
        <f>TRIM(VLOOKUP(C42,products[],2,0))</f>
        <v>Kanamycin</v>
      </c>
      <c r="F42" s="3" t="str">
        <f>TRIM(VLOOKUP(C42,products[],3,0))</f>
        <v>Bosnalijek</v>
      </c>
      <c r="G42" s="5">
        <f>VLOOKUP(sales[[#This Row],[Code]],stock[],2,0)</f>
        <v>16.28</v>
      </c>
      <c r="H42" s="5">
        <f>VLOOKUP(sales[[#This Row],[Code]],stock[],3,0)</f>
        <v>2.4</v>
      </c>
      <c r="I42" s="6">
        <f>VLOOKUP(sales[[#This Row],[Code]],stock[],4,0)</f>
        <v>-2.7300000000000001E-2</v>
      </c>
      <c r="J42" s="5">
        <f t="shared" si="0"/>
        <v>18.235555999999999</v>
      </c>
      <c r="K42" s="5" t="str">
        <f>VLOOKUP(sales[[#This Row],[Price $]],range[],2,1)</f>
        <v>B</v>
      </c>
    </row>
    <row r="43" spans="2:18" ht="16.5" x14ac:dyDescent="0.3">
      <c r="B43" s="4" t="s">
        <v>97</v>
      </c>
      <c r="C43" s="4">
        <v>102815</v>
      </c>
      <c r="D43" s="4">
        <v>49</v>
      </c>
      <c r="E43" s="3" t="str">
        <f>TRIM(VLOOKUP(C43,products[],2,0))</f>
        <v>Kanamycin</v>
      </c>
      <c r="F43" s="3" t="str">
        <f>TRIM(VLOOKUP(C43,products[],3,0))</f>
        <v>Bosnalijek</v>
      </c>
      <c r="G43" s="5">
        <f>VLOOKUP(sales[[#This Row],[Code]],stock[],2,0)</f>
        <v>16.28</v>
      </c>
      <c r="H43" s="5">
        <f>VLOOKUP(sales[[#This Row],[Code]],stock[],3,0)</f>
        <v>2.4</v>
      </c>
      <c r="I43" s="6">
        <f>VLOOKUP(sales[[#This Row],[Code]],stock[],4,0)</f>
        <v>-2.7300000000000001E-2</v>
      </c>
      <c r="J43" s="5">
        <f t="shared" si="0"/>
        <v>18.235555999999999</v>
      </c>
      <c r="K43" s="5" t="str">
        <f>VLOOKUP(sales[[#This Row],[Price $]],range[],2,1)</f>
        <v>B</v>
      </c>
      <c r="R43" s="1"/>
    </row>
    <row r="44" spans="2:18" ht="16.5" hidden="1" x14ac:dyDescent="0.3">
      <c r="B44" s="4" t="s">
        <v>98</v>
      </c>
      <c r="C44" s="4">
        <v>102835</v>
      </c>
      <c r="D44" s="4">
        <v>78</v>
      </c>
      <c r="E44" s="3" t="str">
        <f>TRIM(VLOOKUP(C44,products[],2,0))</f>
        <v>Quinapril</v>
      </c>
      <c r="F44" s="3" t="str">
        <f>TRIM(VLOOKUP(C44,products[],3,0))</f>
        <v>Bayer Rx</v>
      </c>
      <c r="G44" s="5">
        <f>VLOOKUP(sales[[#This Row],[Code]],stock[],2,0)</f>
        <v>45.5</v>
      </c>
      <c r="H44" s="5">
        <f>VLOOKUP(sales[[#This Row],[Code]],stock[],3,0)</f>
        <v>2.76</v>
      </c>
      <c r="I44" s="6">
        <f>VLOOKUP(sales[[#This Row],[Code]],stock[],4,0)</f>
        <v>-9.2999999999999999E-2</v>
      </c>
      <c r="J44" s="5">
        <f t="shared" si="0"/>
        <v>44.028500000000001</v>
      </c>
      <c r="K44" s="5" t="str">
        <f>VLOOKUP(sales[[#This Row],[Price $]],range[],2,1)</f>
        <v>E</v>
      </c>
    </row>
    <row r="45" spans="2:18" ht="16.5" x14ac:dyDescent="0.3">
      <c r="B45" s="4" t="s">
        <v>75</v>
      </c>
      <c r="C45" s="4">
        <v>247999</v>
      </c>
      <c r="D45" s="4">
        <v>28</v>
      </c>
      <c r="E45" s="3" t="str">
        <f>TRIM(VLOOKUP(C45,products[],2,0))</f>
        <v>Vanos</v>
      </c>
      <c r="F45" s="3" t="str">
        <f>TRIM(VLOOKUP(C45,products[],3,0))</f>
        <v>Abbott</v>
      </c>
      <c r="G45" s="5">
        <f>VLOOKUP(sales[[#This Row],[Code]],stock[],2,0)</f>
        <v>19.53</v>
      </c>
      <c r="H45" s="5">
        <f>VLOOKUP(sales[[#This Row],[Code]],stock[],3,0)</f>
        <v>2.41</v>
      </c>
      <c r="I45" s="6">
        <f>VLOOKUP(sales[[#This Row],[Code]],stock[],4,0)</f>
        <v>9.4899999999999998E-2</v>
      </c>
      <c r="J45" s="5">
        <f t="shared" si="0"/>
        <v>23.793397000000002</v>
      </c>
      <c r="K45" s="5" t="str">
        <f>VLOOKUP(sales[[#This Row],[Price $]],range[],2,1)</f>
        <v>C</v>
      </c>
    </row>
    <row r="46" spans="2:18" ht="16.5" x14ac:dyDescent="0.3">
      <c r="B46" s="4" t="s">
        <v>76</v>
      </c>
      <c r="C46" s="4">
        <v>247999</v>
      </c>
      <c r="D46" s="4">
        <v>63</v>
      </c>
      <c r="E46" s="3" t="str">
        <f>TRIM(VLOOKUP(C46,products[],2,0))</f>
        <v>Vanos</v>
      </c>
      <c r="F46" s="3" t="str">
        <f>TRIM(VLOOKUP(C46,products[],3,0))</f>
        <v>Abbott</v>
      </c>
      <c r="G46" s="5">
        <f>VLOOKUP(sales[[#This Row],[Code]],stock[],2,0)</f>
        <v>19.53</v>
      </c>
      <c r="H46" s="5">
        <f>VLOOKUP(sales[[#This Row],[Code]],stock[],3,0)</f>
        <v>2.41</v>
      </c>
      <c r="I46" s="6">
        <f>VLOOKUP(sales[[#This Row],[Code]],stock[],4,0)</f>
        <v>9.4899999999999998E-2</v>
      </c>
      <c r="J46" s="5">
        <f t="shared" si="0"/>
        <v>23.793397000000002</v>
      </c>
      <c r="K46" s="5" t="str">
        <f>VLOOKUP(sales[[#This Row],[Price $]],range[],2,1)</f>
        <v>C</v>
      </c>
    </row>
    <row r="47" spans="2:18" ht="16.5" x14ac:dyDescent="0.3">
      <c r="B47" s="4" t="s">
        <v>77</v>
      </c>
      <c r="C47" s="4">
        <v>247999</v>
      </c>
      <c r="D47" s="4">
        <v>54</v>
      </c>
      <c r="E47" s="3" t="str">
        <f>TRIM(VLOOKUP(C47,products[],2,0))</f>
        <v>Vanos</v>
      </c>
      <c r="F47" s="3" t="str">
        <f>TRIM(VLOOKUP(C47,products[],3,0))</f>
        <v>Abbott</v>
      </c>
      <c r="G47" s="5">
        <f>VLOOKUP(sales[[#This Row],[Code]],stock[],2,0)</f>
        <v>19.53</v>
      </c>
      <c r="H47" s="5">
        <f>VLOOKUP(sales[[#This Row],[Code]],stock[],3,0)</f>
        <v>2.41</v>
      </c>
      <c r="I47" s="6">
        <f>VLOOKUP(sales[[#This Row],[Code]],stock[],4,0)</f>
        <v>9.4899999999999998E-2</v>
      </c>
      <c r="J47" s="5">
        <f t="shared" si="0"/>
        <v>23.793397000000002</v>
      </c>
      <c r="K47" s="5" t="str">
        <f>VLOOKUP(sales[[#This Row],[Price $]],range[],2,1)</f>
        <v>C</v>
      </c>
    </row>
    <row r="48" spans="2:18" ht="16.5" x14ac:dyDescent="0.3">
      <c r="B48" s="4" t="s">
        <v>78</v>
      </c>
      <c r="C48" s="4">
        <v>247999</v>
      </c>
      <c r="D48" s="4">
        <v>26</v>
      </c>
      <c r="E48" s="3" t="str">
        <f>TRIM(VLOOKUP(C48,products[],2,0))</f>
        <v>Vanos</v>
      </c>
      <c r="F48" s="3" t="str">
        <f>TRIM(VLOOKUP(C48,products[],3,0))</f>
        <v>Abbott</v>
      </c>
      <c r="G48" s="5">
        <f>VLOOKUP(sales[[#This Row],[Code]],stock[],2,0)</f>
        <v>19.53</v>
      </c>
      <c r="H48" s="5">
        <f>VLOOKUP(sales[[#This Row],[Code]],stock[],3,0)</f>
        <v>2.41</v>
      </c>
      <c r="I48" s="6">
        <f>VLOOKUP(sales[[#This Row],[Code]],stock[],4,0)</f>
        <v>9.4899999999999998E-2</v>
      </c>
      <c r="J48" s="5">
        <f t="shared" si="0"/>
        <v>23.793397000000002</v>
      </c>
      <c r="K48" s="5" t="str">
        <f>VLOOKUP(sales[[#This Row],[Price $]],range[],2,1)</f>
        <v>C</v>
      </c>
    </row>
  </sheetData>
  <mergeCells count="1">
    <mergeCell ref="B3:E3"/>
  </mergeCells>
  <pageMargins left="0.7" right="0.7" top="0.75" bottom="0.75" header="0.3" footer="0.3"/>
  <pageSetup paperSize="9" orientation="portrait" r:id="rId1"/>
  <drawing r:id="rId2"/>
  <picture r:id="rId3"/>
  <tableParts count="2">
    <tablePart r:id="rId4"/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5174-BF56-4F86-A355-91376692A5BB}">
  <sheetPr>
    <tabColor theme="4" tint="0.79998168889431442"/>
  </sheetPr>
  <dimension ref="B2:E31"/>
  <sheetViews>
    <sheetView showGridLines="0" workbookViewId="0">
      <selection activeCell="J7" sqref="J7"/>
    </sheetView>
  </sheetViews>
  <sheetFormatPr defaultRowHeight="15" x14ac:dyDescent="0.25"/>
  <cols>
    <col min="1" max="1" width="2.7109375" customWidth="1"/>
    <col min="2" max="2" width="7.7109375" customWidth="1"/>
    <col min="3" max="3" width="14.140625" customWidth="1"/>
    <col min="4" max="4" width="8.42578125" customWidth="1"/>
    <col min="5" max="5" width="20.85546875" bestFit="1" customWidth="1"/>
  </cols>
  <sheetData>
    <row r="2" spans="2:5" x14ac:dyDescent="0.25">
      <c r="B2" t="s">
        <v>1</v>
      </c>
      <c r="C2" t="s">
        <v>70</v>
      </c>
      <c r="D2" t="s">
        <v>71</v>
      </c>
      <c r="E2" s="15" t="s">
        <v>150</v>
      </c>
    </row>
    <row r="3" spans="2:5" x14ac:dyDescent="0.25">
      <c r="B3">
        <v>247999</v>
      </c>
      <c r="C3">
        <v>19.53</v>
      </c>
      <c r="D3">
        <v>2.41</v>
      </c>
      <c r="E3">
        <v>9.4899999999999998E-2</v>
      </c>
    </row>
    <row r="4" spans="2:5" x14ac:dyDescent="0.25">
      <c r="B4">
        <v>102603</v>
      </c>
      <c r="C4">
        <v>31.78</v>
      </c>
      <c r="D4">
        <v>2.8</v>
      </c>
      <c r="E4">
        <v>-9.1600000000000001E-2</v>
      </c>
    </row>
    <row r="5" spans="2:5" x14ac:dyDescent="0.25">
      <c r="B5">
        <v>102607</v>
      </c>
      <c r="C5">
        <v>24.18</v>
      </c>
      <c r="D5">
        <v>2.4900000000000002</v>
      </c>
      <c r="E5">
        <v>2.29E-2</v>
      </c>
    </row>
    <row r="6" spans="2:5" x14ac:dyDescent="0.25">
      <c r="B6">
        <v>102679</v>
      </c>
      <c r="C6">
        <v>19.149999999999999</v>
      </c>
      <c r="D6">
        <v>2.85</v>
      </c>
      <c r="E6">
        <v>6.5299999999999997E-2</v>
      </c>
    </row>
    <row r="7" spans="2:5" x14ac:dyDescent="0.25">
      <c r="B7">
        <v>102683</v>
      </c>
      <c r="C7">
        <v>18.79</v>
      </c>
      <c r="D7">
        <v>2.38</v>
      </c>
      <c r="E7">
        <v>3.1699999999999999E-2</v>
      </c>
    </row>
    <row r="8" spans="2:5" x14ac:dyDescent="0.25">
      <c r="B8">
        <v>102747</v>
      </c>
      <c r="C8">
        <v>42.79</v>
      </c>
      <c r="D8">
        <v>2.7199999999999998</v>
      </c>
      <c r="E8">
        <v>7.2599999999999998E-2</v>
      </c>
    </row>
    <row r="9" spans="2:5" x14ac:dyDescent="0.25">
      <c r="B9">
        <v>102751</v>
      </c>
      <c r="C9">
        <v>17.57</v>
      </c>
      <c r="D9">
        <v>3.08</v>
      </c>
      <c r="E9">
        <v>6.4100000000000004E-2</v>
      </c>
    </row>
    <row r="10" spans="2:5" x14ac:dyDescent="0.25">
      <c r="B10">
        <v>102755</v>
      </c>
      <c r="C10">
        <v>23.560000000000002</v>
      </c>
      <c r="D10">
        <v>2.4299999999999997</v>
      </c>
      <c r="E10">
        <v>-6.3399999999999998E-2</v>
      </c>
    </row>
    <row r="11" spans="2:5" x14ac:dyDescent="0.25">
      <c r="B11">
        <v>102759</v>
      </c>
      <c r="C11">
        <v>44.25</v>
      </c>
      <c r="D11">
        <v>2.59</v>
      </c>
      <c r="E11">
        <v>-0.11700000000000001</v>
      </c>
    </row>
    <row r="12" spans="2:5" x14ac:dyDescent="0.25">
      <c r="B12">
        <v>102763</v>
      </c>
      <c r="C12">
        <v>32.46</v>
      </c>
      <c r="D12">
        <v>2.58</v>
      </c>
      <c r="E12">
        <v>-2.5399999999999999E-2</v>
      </c>
    </row>
    <row r="13" spans="2:5" x14ac:dyDescent="0.25">
      <c r="B13">
        <v>102767</v>
      </c>
      <c r="C13">
        <v>43.5</v>
      </c>
      <c r="D13">
        <v>3.19</v>
      </c>
      <c r="E13">
        <v>-7.8200000000000006E-2</v>
      </c>
    </row>
    <row r="14" spans="2:5" x14ac:dyDescent="0.25">
      <c r="B14">
        <v>102779</v>
      </c>
      <c r="C14">
        <v>19.03</v>
      </c>
      <c r="D14">
        <v>3.14</v>
      </c>
      <c r="E14">
        <v>9.5000000000000001E-2</v>
      </c>
    </row>
    <row r="15" spans="2:5" x14ac:dyDescent="0.25">
      <c r="B15">
        <v>102783</v>
      </c>
      <c r="C15">
        <v>29.12</v>
      </c>
      <c r="D15">
        <v>2.95</v>
      </c>
      <c r="E15">
        <v>3.44E-2</v>
      </c>
    </row>
    <row r="16" spans="2:5" x14ac:dyDescent="0.25">
      <c r="B16">
        <v>102787</v>
      </c>
      <c r="C16">
        <v>15.46</v>
      </c>
      <c r="D16">
        <v>3.02</v>
      </c>
      <c r="E16">
        <v>0.05</v>
      </c>
    </row>
    <row r="17" spans="2:5" x14ac:dyDescent="0.25">
      <c r="B17">
        <v>102791</v>
      </c>
      <c r="C17">
        <v>40.299999999999997</v>
      </c>
      <c r="D17">
        <v>2.8600000000000003</v>
      </c>
      <c r="E17">
        <v>0.1135</v>
      </c>
    </row>
    <row r="18" spans="2:5" x14ac:dyDescent="0.25">
      <c r="B18">
        <v>102815</v>
      </c>
      <c r="C18">
        <v>16.28</v>
      </c>
      <c r="D18">
        <v>2.4</v>
      </c>
      <c r="E18">
        <v>-2.7300000000000001E-2</v>
      </c>
    </row>
    <row r="19" spans="2:5" x14ac:dyDescent="0.25">
      <c r="B19">
        <v>102835</v>
      </c>
      <c r="C19">
        <v>45.5</v>
      </c>
      <c r="D19">
        <v>2.76</v>
      </c>
      <c r="E19">
        <v>-9.2999999999999999E-2</v>
      </c>
    </row>
    <row r="20" spans="2:5" x14ac:dyDescent="0.25">
      <c r="B20">
        <v>55225</v>
      </c>
      <c r="C20">
        <v>34.08</v>
      </c>
      <c r="D20">
        <v>2.6</v>
      </c>
      <c r="E20">
        <v>-8.1500000000000003E-2</v>
      </c>
    </row>
    <row r="21" spans="2:5" x14ac:dyDescent="0.25">
      <c r="B21">
        <v>55228</v>
      </c>
      <c r="C21">
        <v>46.33</v>
      </c>
      <c r="D21">
        <v>3.21</v>
      </c>
      <c r="E21">
        <v>7.8399999999999997E-2</v>
      </c>
    </row>
    <row r="22" spans="2:5" x14ac:dyDescent="0.25">
      <c r="B22">
        <v>55230</v>
      </c>
      <c r="C22">
        <v>43.57</v>
      </c>
      <c r="D22">
        <v>2.83</v>
      </c>
      <c r="E22">
        <v>5.3900000000000003E-2</v>
      </c>
    </row>
    <row r="23" spans="2:5" x14ac:dyDescent="0.25">
      <c r="B23">
        <v>55232</v>
      </c>
      <c r="C23">
        <v>5</v>
      </c>
      <c r="D23">
        <v>2.76</v>
      </c>
      <c r="E23">
        <v>8.8300000000000003E-2</v>
      </c>
    </row>
    <row r="24" spans="2:5" x14ac:dyDescent="0.25">
      <c r="B24">
        <v>55236</v>
      </c>
      <c r="C24">
        <v>30.27</v>
      </c>
      <c r="D24">
        <v>2.6100000000000003</v>
      </c>
      <c r="E24">
        <v>6.9699999999999998E-2</v>
      </c>
    </row>
    <row r="25" spans="2:5" x14ac:dyDescent="0.25">
      <c r="B25">
        <v>55238</v>
      </c>
      <c r="C25">
        <v>23.36</v>
      </c>
      <c r="D25">
        <v>3.18</v>
      </c>
      <c r="E25">
        <v>0.1186</v>
      </c>
    </row>
    <row r="26" spans="2:5" x14ac:dyDescent="0.25">
      <c r="B26">
        <v>55245</v>
      </c>
      <c r="C26">
        <v>42.769999999999996</v>
      </c>
      <c r="D26">
        <v>2.4699999999999998</v>
      </c>
      <c r="E26">
        <v>1.1000000000000001E-3</v>
      </c>
    </row>
    <row r="27" spans="2:5" x14ac:dyDescent="0.25">
      <c r="B27">
        <v>55252</v>
      </c>
      <c r="C27">
        <v>15.49</v>
      </c>
      <c r="D27">
        <v>3.29</v>
      </c>
      <c r="E27">
        <v>-7.1499999999999994E-2</v>
      </c>
    </row>
    <row r="28" spans="2:5" x14ac:dyDescent="0.25">
      <c r="B28">
        <v>55254</v>
      </c>
      <c r="C28">
        <v>42.55</v>
      </c>
      <c r="D28">
        <v>3.03</v>
      </c>
      <c r="E28">
        <v>2.3699999999999999E-2</v>
      </c>
    </row>
    <row r="29" spans="2:5" x14ac:dyDescent="0.25">
      <c r="B29">
        <v>55259</v>
      </c>
      <c r="C29">
        <v>35.18</v>
      </c>
      <c r="D29">
        <v>2.38</v>
      </c>
      <c r="E29">
        <v>-0.13719999999999999</v>
      </c>
    </row>
    <row r="30" spans="2:5" x14ac:dyDescent="0.25">
      <c r="B30">
        <v>55265</v>
      </c>
      <c r="C30">
        <v>41.8</v>
      </c>
      <c r="D30">
        <v>2.85</v>
      </c>
      <c r="E30">
        <v>-0.12089999999999999</v>
      </c>
    </row>
    <row r="31" spans="2:5" x14ac:dyDescent="0.25">
      <c r="B31">
        <v>55267</v>
      </c>
      <c r="C31">
        <v>39.19</v>
      </c>
      <c r="D31">
        <v>2.4900000000000002</v>
      </c>
      <c r="E31">
        <v>-3.2800000000000003E-2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BF58-0069-4FC0-B75F-8A296DDD96B7}">
  <sheetPr>
    <tabColor theme="4" tint="0.79998168889431442"/>
  </sheetPr>
  <dimension ref="B2:D47"/>
  <sheetViews>
    <sheetView showGridLines="0" workbookViewId="0">
      <selection activeCell="F3" sqref="F3"/>
    </sheetView>
  </sheetViews>
  <sheetFormatPr defaultRowHeight="15" x14ac:dyDescent="0.25"/>
  <cols>
    <col min="1" max="1" width="2.7109375" customWidth="1"/>
    <col min="2" max="2" width="7.7109375" customWidth="1"/>
    <col min="3" max="3" width="32.85546875" bestFit="1" customWidth="1"/>
    <col min="4" max="4" width="20.5703125" bestFit="1" customWidth="1"/>
  </cols>
  <sheetData>
    <row r="2" spans="2:4" x14ac:dyDescent="0.25">
      <c r="B2" t="s">
        <v>1</v>
      </c>
      <c r="C2" t="s">
        <v>2</v>
      </c>
      <c r="D2" t="s">
        <v>3</v>
      </c>
    </row>
    <row r="3" spans="2:4" x14ac:dyDescent="0.25">
      <c r="B3">
        <v>247999</v>
      </c>
      <c r="C3" t="s">
        <v>24</v>
      </c>
      <c r="D3" t="s">
        <v>131</v>
      </c>
    </row>
    <row r="4" spans="2:4" x14ac:dyDescent="0.25">
      <c r="B4">
        <v>248047</v>
      </c>
      <c r="C4" t="s">
        <v>25</v>
      </c>
      <c r="D4" t="s">
        <v>132</v>
      </c>
    </row>
    <row r="5" spans="2:4" x14ac:dyDescent="0.25">
      <c r="B5">
        <v>248175</v>
      </c>
      <c r="C5" t="s">
        <v>26</v>
      </c>
      <c r="D5" t="s">
        <v>56</v>
      </c>
    </row>
    <row r="6" spans="2:4" x14ac:dyDescent="0.25">
      <c r="B6">
        <v>102599</v>
      </c>
      <c r="C6" t="s">
        <v>27</v>
      </c>
      <c r="D6" t="s">
        <v>55</v>
      </c>
    </row>
    <row r="7" spans="2:4" x14ac:dyDescent="0.25">
      <c r="B7">
        <v>102603</v>
      </c>
      <c r="C7" t="s">
        <v>28</v>
      </c>
      <c r="D7" t="s">
        <v>54</v>
      </c>
    </row>
    <row r="8" spans="2:4" x14ac:dyDescent="0.25">
      <c r="B8">
        <v>102607</v>
      </c>
      <c r="C8" t="s">
        <v>29</v>
      </c>
      <c r="D8" t="s">
        <v>67</v>
      </c>
    </row>
    <row r="9" spans="2:4" x14ac:dyDescent="0.25">
      <c r="B9">
        <v>102679</v>
      </c>
      <c r="C9" t="s">
        <v>30</v>
      </c>
      <c r="D9" t="s">
        <v>63</v>
      </c>
    </row>
    <row r="10" spans="2:4" x14ac:dyDescent="0.25">
      <c r="B10">
        <v>102683</v>
      </c>
      <c r="C10" t="s">
        <v>4</v>
      </c>
      <c r="D10" t="s">
        <v>65</v>
      </c>
    </row>
    <row r="11" spans="2:4" x14ac:dyDescent="0.25">
      <c r="B11">
        <v>102731</v>
      </c>
      <c r="C11" t="s">
        <v>5</v>
      </c>
      <c r="D11" t="s">
        <v>60</v>
      </c>
    </row>
    <row r="12" spans="2:4" x14ac:dyDescent="0.25">
      <c r="B12">
        <v>102747</v>
      </c>
      <c r="C12" t="s">
        <v>6</v>
      </c>
      <c r="D12" t="s">
        <v>49</v>
      </c>
    </row>
    <row r="13" spans="2:4" x14ac:dyDescent="0.25">
      <c r="B13">
        <v>102751</v>
      </c>
      <c r="C13" t="s">
        <v>13</v>
      </c>
      <c r="D13" t="s">
        <v>49</v>
      </c>
    </row>
    <row r="14" spans="2:4" x14ac:dyDescent="0.25">
      <c r="B14">
        <v>102755</v>
      </c>
      <c r="C14" t="s">
        <v>14</v>
      </c>
      <c r="D14" t="s">
        <v>62</v>
      </c>
    </row>
    <row r="15" spans="2:4" x14ac:dyDescent="0.25">
      <c r="B15">
        <v>102759</v>
      </c>
      <c r="C15" t="s">
        <v>15</v>
      </c>
      <c r="D15" t="s">
        <v>57</v>
      </c>
    </row>
    <row r="16" spans="2:4" x14ac:dyDescent="0.25">
      <c r="B16">
        <v>102763</v>
      </c>
      <c r="C16" t="s">
        <v>16</v>
      </c>
      <c r="D16" t="s">
        <v>66</v>
      </c>
    </row>
    <row r="17" spans="2:4" x14ac:dyDescent="0.25">
      <c r="B17">
        <v>102767</v>
      </c>
      <c r="C17" t="s">
        <v>17</v>
      </c>
      <c r="D17" t="s">
        <v>51</v>
      </c>
    </row>
    <row r="18" spans="2:4" x14ac:dyDescent="0.25">
      <c r="B18">
        <v>102771</v>
      </c>
      <c r="C18" t="s">
        <v>18</v>
      </c>
      <c r="D18" t="s">
        <v>59</v>
      </c>
    </row>
    <row r="19" spans="2:4" x14ac:dyDescent="0.25">
      <c r="B19">
        <v>102775</v>
      </c>
      <c r="C19" t="s">
        <v>19</v>
      </c>
      <c r="D19" t="s">
        <v>68</v>
      </c>
    </row>
    <row r="20" spans="2:4" x14ac:dyDescent="0.25">
      <c r="B20">
        <v>102779</v>
      </c>
      <c r="C20" t="s">
        <v>20</v>
      </c>
      <c r="D20" t="s">
        <v>60</v>
      </c>
    </row>
    <row r="21" spans="2:4" x14ac:dyDescent="0.25">
      <c r="B21">
        <v>102783</v>
      </c>
      <c r="C21" t="s">
        <v>7</v>
      </c>
      <c r="D21" t="s">
        <v>53</v>
      </c>
    </row>
    <row r="22" spans="2:4" x14ac:dyDescent="0.25">
      <c r="B22">
        <v>102787</v>
      </c>
      <c r="C22" t="s">
        <v>8</v>
      </c>
      <c r="D22" t="s">
        <v>50</v>
      </c>
    </row>
    <row r="23" spans="2:4" x14ac:dyDescent="0.25">
      <c r="B23">
        <v>102791</v>
      </c>
      <c r="C23" t="s">
        <v>9</v>
      </c>
      <c r="D23" t="s">
        <v>61</v>
      </c>
    </row>
    <row r="24" spans="2:4" x14ac:dyDescent="0.25">
      <c r="B24">
        <v>102815</v>
      </c>
      <c r="C24" t="s">
        <v>10</v>
      </c>
      <c r="D24" t="s">
        <v>58</v>
      </c>
    </row>
    <row r="25" spans="2:4" x14ac:dyDescent="0.25">
      <c r="B25">
        <v>102827</v>
      </c>
      <c r="C25" t="s">
        <v>11</v>
      </c>
      <c r="D25" t="s">
        <v>69</v>
      </c>
    </row>
    <row r="26" spans="2:4" x14ac:dyDescent="0.25">
      <c r="B26">
        <v>102831</v>
      </c>
      <c r="C26" t="s">
        <v>12</v>
      </c>
      <c r="D26" t="s">
        <v>64</v>
      </c>
    </row>
    <row r="27" spans="2:4" x14ac:dyDescent="0.25">
      <c r="B27">
        <v>102835</v>
      </c>
      <c r="C27" t="s">
        <v>21</v>
      </c>
      <c r="D27" t="s">
        <v>57</v>
      </c>
    </row>
    <row r="28" spans="2:4" x14ac:dyDescent="0.25">
      <c r="B28">
        <v>55225</v>
      </c>
      <c r="C28" t="s">
        <v>22</v>
      </c>
      <c r="D28" t="s">
        <v>66</v>
      </c>
    </row>
    <row r="29" spans="2:4" x14ac:dyDescent="0.25">
      <c r="B29">
        <v>55227</v>
      </c>
      <c r="C29" t="s">
        <v>23</v>
      </c>
      <c r="D29" t="s">
        <v>51</v>
      </c>
    </row>
    <row r="30" spans="2:4" x14ac:dyDescent="0.25">
      <c r="B30">
        <v>55228</v>
      </c>
      <c r="C30" t="s">
        <v>31</v>
      </c>
      <c r="D30" t="s">
        <v>60</v>
      </c>
    </row>
    <row r="31" spans="2:4" x14ac:dyDescent="0.25">
      <c r="B31">
        <v>55230</v>
      </c>
      <c r="C31" t="s">
        <v>32</v>
      </c>
      <c r="D31" t="s">
        <v>68</v>
      </c>
    </row>
    <row r="32" spans="2:4" x14ac:dyDescent="0.25">
      <c r="B32">
        <v>55231</v>
      </c>
      <c r="C32" t="s">
        <v>33</v>
      </c>
      <c r="D32" t="s">
        <v>52</v>
      </c>
    </row>
    <row r="33" spans="2:4" x14ac:dyDescent="0.25">
      <c r="B33">
        <v>55232</v>
      </c>
      <c r="C33" t="s">
        <v>34</v>
      </c>
      <c r="D33" t="s">
        <v>53</v>
      </c>
    </row>
    <row r="34" spans="2:4" x14ac:dyDescent="0.25">
      <c r="B34">
        <v>55236</v>
      </c>
      <c r="C34" t="s">
        <v>35</v>
      </c>
      <c r="D34" t="s">
        <v>50</v>
      </c>
    </row>
    <row r="35" spans="2:4" x14ac:dyDescent="0.25">
      <c r="B35">
        <v>55238</v>
      </c>
      <c r="C35" t="s">
        <v>36</v>
      </c>
      <c r="D35" t="s">
        <v>61</v>
      </c>
    </row>
    <row r="36" spans="2:4" x14ac:dyDescent="0.25">
      <c r="B36">
        <v>55242</v>
      </c>
      <c r="C36" t="s">
        <v>37</v>
      </c>
      <c r="D36" t="s">
        <v>63</v>
      </c>
    </row>
    <row r="37" spans="2:4" x14ac:dyDescent="0.25">
      <c r="B37">
        <v>55243</v>
      </c>
      <c r="C37" t="s">
        <v>38</v>
      </c>
      <c r="D37" t="s">
        <v>65</v>
      </c>
    </row>
    <row r="38" spans="2:4" x14ac:dyDescent="0.25">
      <c r="B38">
        <v>55245</v>
      </c>
      <c r="C38" t="s">
        <v>39</v>
      </c>
      <c r="D38" t="s">
        <v>130</v>
      </c>
    </row>
    <row r="39" spans="2:4" x14ac:dyDescent="0.25">
      <c r="B39">
        <v>55252</v>
      </c>
      <c r="C39" t="s">
        <v>40</v>
      </c>
      <c r="D39" t="s">
        <v>130</v>
      </c>
    </row>
    <row r="40" spans="2:4" x14ac:dyDescent="0.25">
      <c r="B40">
        <v>55254</v>
      </c>
      <c r="C40" t="s">
        <v>41</v>
      </c>
      <c r="D40" t="s">
        <v>49</v>
      </c>
    </row>
    <row r="41" spans="2:4" x14ac:dyDescent="0.25">
      <c r="B41">
        <v>55255</v>
      </c>
      <c r="C41" t="s">
        <v>42</v>
      </c>
      <c r="D41" t="s">
        <v>62</v>
      </c>
    </row>
    <row r="42" spans="2:4" x14ac:dyDescent="0.25">
      <c r="B42">
        <v>55258</v>
      </c>
      <c r="C42" t="s">
        <v>43</v>
      </c>
      <c r="D42" t="s">
        <v>58</v>
      </c>
    </row>
    <row r="43" spans="2:4" x14ac:dyDescent="0.25">
      <c r="B43">
        <v>55259</v>
      </c>
      <c r="C43" t="s">
        <v>44</v>
      </c>
      <c r="D43" t="s">
        <v>69</v>
      </c>
    </row>
    <row r="44" spans="2:4" x14ac:dyDescent="0.25">
      <c r="B44">
        <v>55265</v>
      </c>
      <c r="C44" t="s">
        <v>45</v>
      </c>
      <c r="D44" t="s">
        <v>64</v>
      </c>
    </row>
    <row r="45" spans="2:4" x14ac:dyDescent="0.25">
      <c r="B45">
        <v>55267</v>
      </c>
      <c r="C45" t="s">
        <v>46</v>
      </c>
      <c r="D45" t="s">
        <v>57</v>
      </c>
    </row>
    <row r="46" spans="2:4" x14ac:dyDescent="0.25">
      <c r="B46">
        <v>55268</v>
      </c>
      <c r="C46" t="s">
        <v>47</v>
      </c>
      <c r="D46" t="s">
        <v>66</v>
      </c>
    </row>
    <row r="47" spans="2:4" x14ac:dyDescent="0.25">
      <c r="B47">
        <v>55269</v>
      </c>
      <c r="C47" t="s">
        <v>48</v>
      </c>
      <c r="D47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9020-7D2F-473D-84F2-4CAB68D2EAB5}">
  <sheetPr>
    <tabColor theme="4" tint="0.79998168889431442"/>
  </sheetPr>
  <dimension ref="B2:C10"/>
  <sheetViews>
    <sheetView showGridLines="0" workbookViewId="0">
      <selection activeCell="E10" sqref="E10"/>
    </sheetView>
  </sheetViews>
  <sheetFormatPr defaultRowHeight="15" x14ac:dyDescent="0.25"/>
  <cols>
    <col min="1" max="1" width="2.7109375" customWidth="1"/>
  </cols>
  <sheetData>
    <row r="2" spans="2:3" x14ac:dyDescent="0.25">
      <c r="B2" t="s">
        <v>128</v>
      </c>
      <c r="C2" t="s">
        <v>120</v>
      </c>
    </row>
    <row r="3" spans="2:3" x14ac:dyDescent="0.25">
      <c r="B3">
        <v>0</v>
      </c>
      <c r="C3" t="s">
        <v>121</v>
      </c>
    </row>
    <row r="4" spans="2:3" x14ac:dyDescent="0.25">
      <c r="B4">
        <v>10</v>
      </c>
      <c r="C4" t="s">
        <v>122</v>
      </c>
    </row>
    <row r="5" spans="2:3" x14ac:dyDescent="0.25">
      <c r="B5">
        <v>20</v>
      </c>
      <c r="C5" t="s">
        <v>123</v>
      </c>
    </row>
    <row r="6" spans="2:3" x14ac:dyDescent="0.25">
      <c r="B6">
        <v>30</v>
      </c>
      <c r="C6" t="s">
        <v>124</v>
      </c>
    </row>
    <row r="7" spans="2:3" x14ac:dyDescent="0.25">
      <c r="B7">
        <v>40</v>
      </c>
      <c r="C7" t="s">
        <v>125</v>
      </c>
    </row>
    <row r="8" spans="2:3" x14ac:dyDescent="0.25">
      <c r="B8">
        <v>50</v>
      </c>
      <c r="C8" t="s">
        <v>126</v>
      </c>
    </row>
    <row r="9" spans="2:3" x14ac:dyDescent="0.25">
      <c r="B9">
        <v>60</v>
      </c>
      <c r="C9" t="s">
        <v>127</v>
      </c>
    </row>
    <row r="10" spans="2:3" x14ac:dyDescent="0.25">
      <c r="B10">
        <v>100000</v>
      </c>
      <c r="C10" t="s">
        <v>129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Sales</vt:lpstr>
      <vt:lpstr>Stock</vt:lpstr>
      <vt:lpstr>Products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Косотуров2</dc:creator>
  <cp:lastModifiedBy>Косотуров2</cp:lastModifiedBy>
  <dcterms:created xsi:type="dcterms:W3CDTF">2015-06-05T18:19:34Z</dcterms:created>
  <dcterms:modified xsi:type="dcterms:W3CDTF">2024-06-24T06:54:56Z</dcterms:modified>
</cp:coreProperties>
</file>