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mc:AlternateContent xmlns:mc="http://schemas.openxmlformats.org/markup-compatibility/2006">
    <mc:Choice Requires="x15">
      <x15ac:absPath xmlns:x15ac="http://schemas.microsoft.com/office/spreadsheetml/2010/11/ac" url="C:\Users\Jerry\Desktop\"/>
    </mc:Choice>
  </mc:AlternateContent>
  <xr:revisionPtr revIDLastSave="0" documentId="13_ncr:1_{789CE86A-FEB2-47A4-8888-EA524AB5937B}" xr6:coauthVersionLast="45" xr6:coauthVersionMax="45" xr10:uidLastSave="{00000000-0000-0000-0000-000000000000}"/>
  <bookViews>
    <workbookView xWindow="348" yWindow="732" windowWidth="17280" windowHeight="10272" activeTab="3"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Quantitative!$C$25</definedName>
    <definedName name="_ftn2" localSheetId="0">Quantitative!$C$26</definedName>
    <definedName name="_ftnref1" localSheetId="0">Quantitative!$C$21</definedName>
    <definedName name="_ftnref2" localSheetId="0">Quantitative!$C$23</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8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2" l="1"/>
  <c r="D28" i="11"/>
  <c r="C28" i="11"/>
  <c r="I27" i="12" l="1"/>
  <c r="G27" i="12"/>
  <c r="E27" i="12"/>
  <c r="K12" i="12"/>
  <c r="K16" i="12"/>
  <c r="I12" i="12"/>
  <c r="E12" i="12"/>
  <c r="E16" i="12"/>
  <c r="G12" i="12"/>
  <c r="I16" i="12"/>
  <c r="G16" i="12"/>
  <c r="M21" i="12"/>
  <c r="K21" i="12"/>
  <c r="I21" i="12"/>
  <c r="G21" i="12"/>
  <c r="E21" i="12"/>
  <c r="B5" i="12" l="1"/>
  <c r="B4" i="12"/>
  <c r="B3" i="12"/>
  <c r="B8" i="12" l="1"/>
  <c r="B7" i="12" s="1"/>
</calcChain>
</file>

<file path=xl/sharedStrings.xml><?xml version="1.0" encoding="utf-8"?>
<sst xmlns="http://schemas.openxmlformats.org/spreadsheetml/2006/main" count="987" uniqueCount="441">
  <si>
    <t>Extract</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</si>
  <si>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</si>
  <si>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</si>
  <si>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</si>
  <si>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</si>
  <si>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</si>
  <si>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</si>
  <si>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</si>
  <si>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</si>
  <si>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</si>
  <si>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</si>
  <si>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Procurement, Section 6.2</t>
  </si>
  <si>
    <t>Procurement, Section 6.6</t>
  </si>
  <si>
    <t>Procurement, Section 6.7</t>
  </si>
  <si>
    <t>Procurement, Section 6.9</t>
  </si>
  <si>
    <t>Procurement, Section 6.13, 6.14</t>
  </si>
  <si>
    <t>Procurement, Section 6.16</t>
  </si>
  <si>
    <t>Procurement, Section 6.24</t>
  </si>
  <si>
    <t>Procurement, Section 6.27</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</si>
  <si>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</si>
  <si>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</si>
  <si>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</si>
  <si>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</si>
  <si>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</si>
  <si>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</si>
  <si>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</si>
  <si>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</si>
  <si>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</si>
  <si>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</si>
  <si>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</si>
  <si>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</si>
  <si>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</si>
  <si>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</si>
  <si>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</si>
  <si>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</si>
  <si>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</si>
  <si>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</si>
  <si>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</si>
  <si>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</si>
  <si>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</si>
  <si>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</si>
  <si>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</si>
  <si>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</si>
  <si>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</si>
  <si>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</si>
  <si>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</si>
  <si>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</si>
  <si>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</si>
  <si>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</si>
  <si>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Novopay project has cost materially more than estimated</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</si>
  <si>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</si>
  <si>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</si>
  <si>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</si>
  <si>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</si>
  <si>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</si>
  <si>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</si>
  <si>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</si>
  <si>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</si>
  <si>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</si>
  <si>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</si>
  <si>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</si>
  <si>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</si>
  <si>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</si>
  <si>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</si>
  <si>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</si>
  <si>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</si>
  <si>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</si>
  <si>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</si>
  <si>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</si>
  <si>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</si>
  <si>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</si>
  <si>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</si>
  <si>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</si>
  <si>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</si>
  <si>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</si>
  <si>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</si>
  <si>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</si>
  <si>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</si>
  <si>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</si>
  <si>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</si>
  <si>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</si>
  <si>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</si>
  <si>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</si>
  <si>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</si>
  <si>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</si>
  <si>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</si>
  <si>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</si>
  <si>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</si>
  <si>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</si>
  <si>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</si>
  <si>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</si>
  <si>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</si>
  <si>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</si>
  <si>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</si>
  <si>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</si>
  <si>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</si>
  <si>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</si>
  <si>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</si>
  <si>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</si>
  <si>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</si>
  <si>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</si>
  <si>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</si>
  <si>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</si>
  <si>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</si>
  <si>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</si>
  <si>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</si>
  <si>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</si>
  <si>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</si>
  <si>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</si>
  <si>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</si>
  <si>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</si>
  <si>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</si>
  <si>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</si>
  <si>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</si>
  <si>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</si>
  <si>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</si>
  <si>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</si>
  <si>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</si>
  <si>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</si>
  <si>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</si>
  <si>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</si>
  <si>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</si>
  <si>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</si>
  <si>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</si>
  <si>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</si>
  <si>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</si>
  <si>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</si>
  <si>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</si>
  <si>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</si>
  <si>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</si>
  <si>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</si>
  <si>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</si>
  <si>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</si>
  <si>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</si>
  <si>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</si>
  <si>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</si>
  <si>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</si>
  <si>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</si>
  <si>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</si>
  <si>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</si>
  <si>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</si>
  <si>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</si>
  <si>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</si>
  <si>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</si>
  <si>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</si>
  <si>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</si>
  <si>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</si>
  <si>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</si>
  <si>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</si>
  <si>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</si>
  <si>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</si>
  <si>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</si>
  <si>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</si>
  <si>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</si>
  <si>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</si>
  <si>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</si>
  <si>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</si>
  <si>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</si>
  <si>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</si>
  <si>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</si>
  <si>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</si>
  <si>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</si>
  <si>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</si>
  <si>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</si>
  <si>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</si>
  <si>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</si>
  <si>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</si>
  <si>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</si>
  <si>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</si>
  <si>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</si>
  <si>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</si>
  <si>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</si>
  <si>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</si>
  <si>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</si>
  <si>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</si>
  <si>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</si>
  <si>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</si>
  <si>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</si>
  <si>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</si>
  <si>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</si>
  <si>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</si>
  <si>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</si>
  <si>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</si>
  <si>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</si>
  <si>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</si>
  <si>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</si>
  <si>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</si>
  <si>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</si>
  <si>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</si>
  <si>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</si>
  <si>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</si>
  <si>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</si>
  <si>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</si>
  <si>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</si>
  <si>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</si>
  <si>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</si>
  <si>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</si>
  <si>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</si>
  <si>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</si>
  <si>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</si>
  <si>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</si>
  <si>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</si>
  <si>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</si>
  <si>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</si>
  <si>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</si>
  <si>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</si>
  <si>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</si>
  <si>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</si>
  <si>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</si>
  <si>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</si>
  <si>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</si>
  <si>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</si>
  <si>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</si>
  <si>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</si>
  <si>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</si>
  <si>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</si>
  <si>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</si>
  <si>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</si>
  <si>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</si>
  <si>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</si>
  <si>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</si>
  <si>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</si>
  <si>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</si>
  <si>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</si>
  <si>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</si>
  <si>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</si>
  <si>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</si>
  <si>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</si>
  <si>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</si>
  <si>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the execution of change Management Factors was inadequate</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</si>
  <si>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</si>
  <si>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</si>
  <si>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</si>
  <si>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</si>
  <si>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The single most indisputable factor that influences the success of system implementation documented by information systems theorists and organizational theorists in the past forty years is “top Management Factors support”</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</si>
  <si>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</si>
  <si>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</si>
  <si>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</si>
  <si>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</si>
  <si>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</si>
  <si>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</si>
  <si>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</si>
  <si>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</si>
  <si>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</si>
  <si>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</si>
  <si>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</si>
  <si>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</si>
  <si>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</si>
  <si>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</si>
  <si>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</si>
  <si>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</si>
  <si>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</si>
  <si>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</si>
  <si>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</si>
  <si>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</si>
  <si>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</si>
  <si>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</si>
  <si>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</si>
  <si>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</si>
  <si>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</si>
  <si>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</si>
  <si>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</si>
  <si>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</si>
  <si>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</si>
  <si>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</si>
  <si>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</si>
  <si>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</si>
  <si>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</si>
  <si>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</si>
  <si>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</si>
  <si>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</si>
  <si>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</si>
  <si>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</si>
  <si>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</si>
  <si>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</si>
  <si>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</si>
  <si>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</si>
  <si>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</si>
  <si>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</si>
  <si>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</si>
  <si>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</si>
  <si>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</si>
  <si>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</si>
  <si>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</si>
  <si>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</si>
  <si>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</si>
  <si>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</si>
  <si>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</si>
  <si>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</si>
  <si>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</si>
  <si>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</si>
  <si>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</si>
  <si>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</si>
  <si>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</si>
  <si>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</si>
  <si>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</si>
  <si>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</si>
  <si>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Trouble Shooting</t>
  </si>
  <si>
    <t>Project Investigation</t>
  </si>
  <si>
    <t>Project Expertise</t>
  </si>
  <si>
    <t>The ‘agree to agree’ approach involving deferral of agreement on key contract schedules without a defined scoping phase to develop requirements fully was  practice for a project of this nature</t>
  </si>
  <si>
    <t>Scope creep lead to  testing</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</si>
  <si>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</si>
  <si>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</si>
  <si>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</si>
  <si>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</si>
  <si>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</si>
  <si>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</si>
  <si>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</si>
  <si>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</si>
  <si>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</si>
  <si>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</si>
  <si>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</si>
  <si>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</si>
  <si>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Factor</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</si>
  <si>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</si>
  <si>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</si>
  <si>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</si>
  <si>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</si>
  <si>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</si>
  <si>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</si>
  <si>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</si>
  <si>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</si>
  <si>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</si>
  <si>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</si>
  <si>
    <t>Removed</t>
  </si>
  <si>
    <t>Did not remove</t>
  </si>
  <si>
    <t xml:space="preserve">The lack of discussion by the Project Board about the State Services Commission’s guidelines for the Management Factors and monitoring of major IT projects was a major failing. There
was a large degree of turnover in key project leadership positions throughout    </t>
  </si>
  <si>
    <t>P5,3</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</si>
  <si>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</si>
  <si>
    <t>Risk Analysis</t>
  </si>
  <si>
    <t>Goals and Methods Matrix</t>
  </si>
  <si>
    <t>Initial</t>
  </si>
  <si>
    <t>Final</t>
  </si>
  <si>
    <t>Critical Path Analysis</t>
  </si>
  <si>
    <t>Direct Communication</t>
  </si>
  <si>
    <t>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</si>
  <si>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The tender documents did not make the overall roles and responsibilities clear enough, and did not provide an appropriate process to define the scope and requirements progressively</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</si>
  <si>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sufficient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</si>
  <si>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influence the selection of the Prime Contractor. Although Ms Perrott nominally led the process, Mr Burns was its de facto leader. His capacity to influence events was increased by the haste and unnecessary sense of urgency which overlay the procurement and the blurred lines of responsibility under which Mr Burns was allowed to operate.</t>
  </si>
  <si>
    <t xml:space="preserve"> It is our overall view that weaknesses in project governance and leadership allowed the service to go live with a number of significant risks which the Ministry and its vendors were over-confident of managing. When these risks resulted in service issues Post-Go Live, the Ministry and its vendors were overwhelmed by their nature and scale.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</si>
  <si>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flawed the process and tended to distort the result. That failure is the fault of the State and its officers and is not something for which IBM can be criticised.</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</si>
  <si>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qualification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</si>
  <si>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Definition, notified the State that changes to scope were likely to be required. Some of the State representatives, however, considered that the scope documents were to some extent beside the point because of IBM’s promise to deliver a payroll system that was “stable, supported and supportable”</t>
  </si>
  <si>
    <t>IBM new the scope would lead to project failure but didn’t intervene</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</si>
  <si>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lie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</si>
  <si>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Social structure and organization culture will impact the IT project.</t>
  </si>
  <si>
    <t>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</si>
  <si>
    <t>The lack of a Programme Director</t>
  </si>
  <si>
    <t>The Ministry had overall responsibility for sector readiness other than system training, which was the responsibility of Talent2. We would have expected sector readiness preparations to include training that covered the changed responsibilities and roles,
better communications and stronger support both during the project and in the period following Go Live</t>
  </si>
  <si>
    <t>That being plainly said, as it should be, it would be equally naïve not to consider that Mr Bloomfield, and his colleagues at IBM, knew that Mr Burns was behaving extraordinarily for a man charged with the responsibility of investigating a very substantial government IT program and guiding the procurement process for a contractor to take it over. Mr Bloomfield's emails to his superiors indicate that he understood that a valuable business opportunity was being offered to IBM which it should do its utmost to exploit. He cannot have thought the same favouritism was extended to his competitors. It is likely, as I say, that Mr Burns hoped in some way for a personal benefit from his generosity to IBM. He certainly looked for advancement from the State and used his appointments to obtain it. It may be that, having secured that advantage, he had no further need to ingratiate himself with IBM</t>
  </si>
  <si>
    <t>The Ministry and Talent2 were concerned about the quality and pace of software development and testing. This resulted in Talent2 sub-contracting two local companies, Asparona and assuredly, at its own cost to provide additional capacity and capabilities for custom development and testing from December 2010.             P7,5</t>
  </si>
  <si>
    <t>engagement at this stage was passive</t>
  </si>
  <si>
    <t xml:space="preserve">Requirements definition, design, development and testing activity were all occurring in parallel, making it very difficult to maintain a known level of quality. </t>
  </si>
  <si>
    <t>Neither the Ministry nor Talent2 adequately recognised, in a timely manner, the change in the nature of the project from a configured package to extensive customisation. Not only did this compromise the original intent, it required expertise
and disciplines for which the main parties were ill prepared</t>
  </si>
  <si>
    <t>Financial Management Factors not have enough attention</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</si>
  <si>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</si>
  <si>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most important factor effect IT project is Management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</si>
  <si>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</si>
  <si>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genesis of many of these problems was the rushed scoping exercise. A total of about one month was allowed for this to occur. That, on any view, was too short. Mr Thatcher, Chief Information Officer of Mater Misericordia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</si>
  <si>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parties had not only to arrive at a scope after the initial rushed scope and three years of developments.</t>
  </si>
  <si>
    <t>Case Study</t>
  </si>
  <si>
    <t>Supergroup</t>
  </si>
  <si>
    <t>The process of gathering user requirements was lie managed and took too long</t>
  </si>
  <si>
    <t>The increasing level of customisation made testing more difficult but also more important. The abandonment of the phased rollout and the pilot increased the project’s dependency on testing. Neither the Ministry nor Talent2 fully appreciated this increased dependency</t>
  </si>
  <si>
    <t xml:space="preserve">Defects in the system, as well as aspects of the system that worked, but were difficult to use, triggered further calls. In particular, there were many defects in the user-facing online screens and reports    </t>
  </si>
  <si>
    <t xml:space="preserve"> However, it underestimated the impacts of the changes required of the schools by the introduction of the new payroll service. The execution of the change Management Factors plans which the Ministry did have was inadequate, and roles were unclear. The engagement with the payroll service’s customers and users was also insufficient   P8,2</t>
  </si>
  <si>
    <t>phased approch document discovery, interview with key personnel</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</si>
  <si>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lie-controlled system changes</t>
  </si>
  <si>
    <t>Dr Mansfield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</si>
  <si>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It took time for the problems with the system to manifest themselves. As I have explained, retrospective 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</si>
  <si>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It took time for the problems with the system to manifest themselves. As I have explained, retrospective processing did not commence until the second pay run.</t>
  </si>
  <si>
    <t>Formal project documentation, where it existed, generally complied with our expectations, although it was not always well maintained. We found examples of good project documentation being produced, but not executed</t>
  </si>
  <si>
    <t>In December 2006, these payments totalled £639 million (PAC, 2007). By March 2007, the total expenditure on NPfIT was over £2 billion and this spending was not backed up with any detailed information on advances to suppliers, service improvements or a statement of the costs and benefits of the programme (PAC, 2007).</t>
  </si>
  <si>
    <t xml:space="preserve"> We are confident that there is scope to address the weaknesses that we have found. 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</si>
  <si>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some of findings have relevance for public sector and other projects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</si>
  <si>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Mansfield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</si>
  <si>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(Revel, 2006). </t>
  </si>
  <si>
    <t>Progress</t>
  </si>
  <si>
    <t>Risk</t>
  </si>
  <si>
    <t>Team</t>
  </si>
  <si>
    <t>Deliverable</t>
  </si>
  <si>
    <t>Management</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</si>
  <si>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</si>
  <si>
    <t>During the programming process, the programmer lacks understanding of the project, resulting in the use of professional noun errors. As a result, the project failed.</t>
  </si>
  <si>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</si>
  <si>
    <t>Expected sector readiness preparations</t>
  </si>
  <si>
    <t>Procurement process was not inappropriate</t>
  </si>
  <si>
    <t>It has been generally recognised by the people to whom we have spoken that the project culture and the relationship between the Ministry and Talent2 were not always healthy, and that this affected the effective forward momentum of the project.</t>
  </si>
  <si>
    <t>Because they provide in-depth examinations across different stages of implementation and identify the many different types of stakeholders.</t>
  </si>
  <si>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</si>
  <si>
    <t>Main parties were ill prepared for the changes</t>
  </si>
  <si>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</si>
  <si>
    <t>The schools payroll environment is overly complex as a result of an accumulation of historical changes</t>
  </si>
  <si>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</si>
  <si>
    <t>It is likely that when employees glue together towards the same organizational goal, ERP implementation success should be inexorable.</t>
  </si>
  <si>
    <t>System Design</t>
  </si>
  <si>
    <t>Architectural Design</t>
  </si>
  <si>
    <t>Module Design</t>
  </si>
  <si>
    <t>Requirement Analysis</t>
  </si>
  <si>
    <t>The schools payroll environment is overly complex as a result of an accumulation of historical changes. There was no serious attempt to simplify collective agreements or Ministry or school
business processes before embarking on the Novopay project</t>
  </si>
  <si>
    <t>excessive prepare before project will have negative effects for developing but have positive effect in final result.</t>
  </si>
  <si>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</si>
  <si>
    <t>The implementation featured some successes with elements of the programme that were on schedule and functioning well, however it was also marked by missed deadlines, unreliable software and a lack of engagement with end-users particularly heath-professionals and patients.</t>
  </si>
  <si>
    <t>The project did not take into account the expectations of the target audience at the beginning. Lead to failure to meet specific requirements.</t>
  </si>
  <si>
    <t>During the service design and development phase, the intended pilot and phased rollout of the service were removed from the project plan</t>
  </si>
  <si>
    <t>P7,6</t>
  </si>
  <si>
    <t>Project Objectives</t>
  </si>
  <si>
    <t>Frequent Meetings</t>
  </si>
  <si>
    <t>Systems Thinking</t>
  </si>
  <si>
    <t>Development Plans</t>
  </si>
  <si>
    <t>Administrative Tasks</t>
  </si>
  <si>
    <t>Adjustment</t>
  </si>
  <si>
    <t>Communication</t>
  </si>
  <si>
    <t>Unit Test</t>
  </si>
  <si>
    <t>Integration Test</t>
  </si>
  <si>
    <t>System Test</t>
  </si>
  <si>
    <t>Acceptance Test</t>
  </si>
  <si>
    <t>Testing Plans</t>
  </si>
  <si>
    <t>Required Planning</t>
  </si>
  <si>
    <t>Total Points</t>
  </si>
  <si>
    <t>Functional Test Coverage</t>
  </si>
  <si>
    <t>Kieran Abelen, Hank Zhang, Jerry Wang</t>
  </si>
  <si>
    <t>Glossary of Information</t>
  </si>
  <si>
    <t>Communication Plans</t>
  </si>
  <si>
    <t>Points Left</t>
  </si>
  <si>
    <t>Testing coverage is how much of the solution is converged by that factor. If the integration of a system has a plan to test for any issues that would be 100%</t>
  </si>
  <si>
    <t>All development plans need to be developed at least initially but constantly revised to a final version. If a scope is adjusted it should have some guideline set early on to limit the changes.</t>
  </si>
  <si>
    <r>
      <rPr>
        <b/>
        <sz val="11"/>
        <color theme="1"/>
        <rFont val="等线"/>
        <family val="3"/>
        <charset val="134"/>
        <scheme val="minor"/>
      </rPr>
      <t>Integration of Software</t>
    </r>
    <r>
      <rPr>
        <sz val="11"/>
        <color theme="1"/>
        <rFont val="等线"/>
        <family val="2"/>
        <scheme val="minor"/>
      </rPr>
      <t xml:space="preserve">:  Test coverage 50%.       </t>
    </r>
    <r>
      <rPr>
        <b/>
        <sz val="11"/>
        <color theme="1"/>
        <rFont val="等线"/>
        <family val="3"/>
        <charset val="134"/>
        <scheme val="minor"/>
      </rPr>
      <t xml:space="preserve"> Ref11</t>
    </r>
    <r>
      <rPr>
        <sz val="11"/>
        <color theme="1"/>
        <rFont val="等线"/>
        <family val="2"/>
        <scheme val="minor"/>
      </rPr>
      <t xml:space="preserve"> 'It was evident before Go Live that many schools did not understand and were not ready for the changes to their roles. Some  schools were also not prepared from a technological perspective, and found the move to an online system challenging'</t>
    </r>
    <phoneticPr fontId="1" type="noConversion"/>
  </si>
  <si>
    <r>
      <rPr>
        <b/>
        <sz val="11"/>
        <color theme="1"/>
        <rFont val="等线"/>
        <family val="3"/>
        <charset val="134"/>
        <scheme val="minor"/>
      </rPr>
      <t xml:space="preserve">Technology Tools </t>
    </r>
    <r>
      <rPr>
        <sz val="11"/>
        <color theme="1"/>
        <rFont val="等线"/>
        <family val="2"/>
        <scheme val="minor"/>
      </rPr>
      <t xml:space="preserve">:           Test coverage  10%        </t>
    </r>
    <r>
      <rPr>
        <b/>
        <sz val="11"/>
        <color theme="1"/>
        <rFont val="等线"/>
        <family val="3"/>
        <charset val="134"/>
        <scheme val="minor"/>
      </rPr>
      <t>Ref16</t>
    </r>
    <r>
      <rPr>
        <sz val="11"/>
        <color theme="1"/>
        <rFont val="等线"/>
        <family val="2"/>
        <scheme val="minor"/>
      </rPr>
      <t xml:space="preserve">  'The online form tracking system had not been made available to schools, so they could not tell which requests had been actioned.'</t>
    </r>
    <phoneticPr fontId="1" type="noConversion"/>
  </si>
  <si>
    <r>
      <t xml:space="preserve">Trouble Shooting :           </t>
    </r>
    <r>
      <rPr>
        <sz val="11"/>
        <color theme="1"/>
        <rFont val="等线"/>
        <family val="3"/>
        <charset val="134"/>
        <scheme val="minor"/>
      </rPr>
      <t xml:space="preserve">Test coverage  60%       </t>
    </r>
    <r>
      <rPr>
        <b/>
        <sz val="11"/>
        <color theme="1"/>
        <rFont val="等线"/>
        <family val="3"/>
        <charset val="134"/>
        <scheme val="minor"/>
      </rPr>
      <t xml:space="preserve"> Ref21</t>
    </r>
    <r>
      <rPr>
        <sz val="11"/>
        <color theme="1"/>
        <rFont val="等线"/>
        <family val="3"/>
        <charset val="134"/>
        <scheme val="minor"/>
      </rPr>
      <t xml:space="preserve">  'A number of transactions could not be performed online either by design or due to defects of various sorts, requiring users to enter data manually onto forms and send them to the Service' </t>
    </r>
    <phoneticPr fontId="1" type="noConversion"/>
  </si>
  <si>
    <r>
      <t xml:space="preserve">Project Monitoring:         </t>
    </r>
    <r>
      <rPr>
        <sz val="11"/>
        <color theme="1"/>
        <rFont val="等线"/>
        <family val="3"/>
        <charset val="134"/>
        <scheme val="minor"/>
      </rPr>
      <t xml:space="preserve">Initial:1  Final: 0.2          </t>
    </r>
    <r>
      <rPr>
        <b/>
        <sz val="11"/>
        <color theme="1"/>
        <rFont val="等线"/>
        <family val="3"/>
        <charset val="134"/>
        <scheme val="minor"/>
      </rPr>
      <t>Ref32</t>
    </r>
    <r>
      <rPr>
        <sz val="11"/>
        <color theme="1"/>
        <rFont val="等线"/>
        <family val="3"/>
        <charset val="134"/>
        <scheme val="minor"/>
      </rPr>
      <t xml:space="preserve"> 'As a consequence of its involvement with the Project Board and efforts to get the project over the line, SSC was not able to exercise its monitoring role properly, as it had lost its detachment.'</t>
    </r>
    <phoneticPr fontId="1" type="noConversion"/>
  </si>
  <si>
    <r>
      <rPr>
        <b/>
        <sz val="11"/>
        <color theme="1"/>
        <rFont val="等线"/>
        <family val="3"/>
        <charset val="134"/>
        <scheme val="minor"/>
      </rPr>
      <t>Workflow Communication:</t>
    </r>
    <r>
      <rPr>
        <sz val="11"/>
        <color theme="1"/>
        <rFont val="等线"/>
        <family val="2"/>
        <scheme val="minor"/>
      </rPr>
      <t xml:space="preserve"> Initial:0.6   Final:0.4             Ref47, Ref48, Ref49</t>
    </r>
    <phoneticPr fontId="1" type="noConversion"/>
  </si>
  <si>
    <r>
      <rPr>
        <b/>
        <sz val="11"/>
        <color theme="1"/>
        <rFont val="等线"/>
        <family val="3"/>
        <charset val="134"/>
        <scheme val="minor"/>
      </rPr>
      <t xml:space="preserve">Deployment Testing     </t>
    </r>
    <r>
      <rPr>
        <sz val="11"/>
        <color theme="1"/>
        <rFont val="等线"/>
        <family val="2"/>
        <scheme val="minor"/>
      </rPr>
      <t xml:space="preserve">:  Test coverage 80%.         </t>
    </r>
    <r>
      <rPr>
        <b/>
        <sz val="11"/>
        <color theme="1"/>
        <rFont val="等线"/>
        <family val="3"/>
        <charset val="134"/>
        <scheme val="minor"/>
      </rPr>
      <t>Ref1</t>
    </r>
    <r>
      <rPr>
        <sz val="11"/>
        <color theme="1"/>
        <rFont val="等线"/>
        <family val="2"/>
        <scheme val="minor"/>
      </rPr>
      <t xml:space="preserve">   'Some important areas of functionality were not fully tested prior to Go Live'</t>
    </r>
    <phoneticPr fontId="1" type="noConversion"/>
  </si>
  <si>
    <r>
      <rPr>
        <b/>
        <sz val="11"/>
        <color theme="1"/>
        <rFont val="等线"/>
        <family val="3"/>
        <charset val="134"/>
        <scheme val="minor"/>
      </rPr>
      <t xml:space="preserve">Schedules/Deadlines: </t>
    </r>
    <r>
      <rPr>
        <sz val="11"/>
        <color theme="1"/>
        <rFont val="等线"/>
        <family val="2"/>
        <scheme val="minor"/>
      </rPr>
      <t xml:space="preserve">      Initial:1  Final: 0.4         </t>
    </r>
    <r>
      <rPr>
        <b/>
        <sz val="11"/>
        <color theme="1"/>
        <rFont val="等线"/>
        <family val="3"/>
        <charset val="134"/>
        <scheme val="minor"/>
      </rPr>
      <t>Ref34</t>
    </r>
    <r>
      <rPr>
        <sz val="11"/>
        <color theme="1"/>
        <rFont val="等线"/>
        <family val="2"/>
        <scheme val="minor"/>
      </rPr>
      <t xml:space="preserve">  'Over the course of the project, Talent2 had missed agreed milestones or deadlines, which eroded trust and confidence in its ability to deliver. '</t>
    </r>
    <phoneticPr fontId="1" type="noConversion"/>
  </si>
  <si>
    <r>
      <rPr>
        <b/>
        <sz val="11"/>
        <color theme="1"/>
        <rFont val="等线"/>
        <family val="3"/>
        <charset val="134"/>
        <scheme val="minor"/>
      </rPr>
      <t xml:space="preserve">Scope Creep:  </t>
    </r>
    <r>
      <rPr>
        <sz val="11"/>
        <color theme="1"/>
        <rFont val="等线"/>
        <family val="2"/>
        <scheme val="minor"/>
      </rPr>
      <t xml:space="preserve">                  Initial:0.5  Final: 0.5      </t>
    </r>
    <r>
      <rPr>
        <b/>
        <sz val="11"/>
        <color theme="1"/>
        <rFont val="等线"/>
        <family val="3"/>
        <charset val="134"/>
        <scheme val="minor"/>
      </rPr>
      <t xml:space="preserve"> Ref41 </t>
    </r>
    <r>
      <rPr>
        <sz val="11"/>
        <color theme="1"/>
        <rFont val="等线"/>
        <family val="2"/>
        <scheme val="minor"/>
      </rPr>
      <t xml:space="preserve">  'Work commenced on the requirements for the schools payroll project in October 2008. This process was lengthy, and was never actually completed. Even after Go Live, new requirements were being discovered'</t>
    </r>
    <phoneticPr fontId="1" type="noConversion"/>
  </si>
  <si>
    <r>
      <rPr>
        <b/>
        <sz val="11"/>
        <color theme="1"/>
        <rFont val="等线"/>
        <family val="3"/>
        <charset val="134"/>
        <scheme val="minor"/>
      </rPr>
      <t xml:space="preserve">Contract Status: </t>
    </r>
    <r>
      <rPr>
        <sz val="11"/>
        <color theme="1"/>
        <rFont val="等线"/>
        <family val="2"/>
        <scheme val="minor"/>
      </rPr>
      <t xml:space="preserve">                                                  </t>
    </r>
    <r>
      <rPr>
        <b/>
        <sz val="11"/>
        <color theme="1"/>
        <rFont val="等线"/>
        <family val="3"/>
        <charset val="134"/>
        <scheme val="minor"/>
      </rPr>
      <t xml:space="preserve">    Ref64</t>
    </r>
    <r>
      <rPr>
        <sz val="11"/>
        <color theme="1"/>
        <rFont val="等线"/>
        <family val="2"/>
        <scheme val="minor"/>
      </rPr>
      <t xml:space="preserve"> 'While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r>
    <phoneticPr fontId="1" type="noConversion"/>
  </si>
  <si>
    <r>
      <rPr>
        <b/>
        <sz val="11"/>
        <color theme="1"/>
        <rFont val="等线"/>
        <family val="3"/>
        <charset val="134"/>
        <scheme val="minor"/>
      </rPr>
      <t xml:space="preserve">project expertise: </t>
    </r>
    <r>
      <rPr>
        <sz val="11"/>
        <color theme="1"/>
        <rFont val="等线"/>
        <family val="2"/>
        <scheme val="minor"/>
      </rPr>
      <t xml:space="preserve">                                                   </t>
    </r>
    <r>
      <rPr>
        <b/>
        <sz val="11"/>
        <color theme="1"/>
        <rFont val="等线"/>
        <family val="3"/>
        <charset val="134"/>
        <scheme val="minor"/>
      </rPr>
      <t>Ref87</t>
    </r>
    <r>
      <rPr>
        <sz val="11"/>
        <color theme="1"/>
        <rFont val="等线"/>
        <family val="2"/>
        <scheme val="minor"/>
      </rPr>
      <t xml:space="preserve"> 'Neither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r>
    <phoneticPr fontId="1" type="noConversion"/>
  </si>
  <si>
    <r>
      <rPr>
        <b/>
        <sz val="11"/>
        <color theme="1"/>
        <rFont val="等线"/>
        <family val="3"/>
        <charset val="134"/>
        <scheme val="minor"/>
      </rPr>
      <t xml:space="preserve">Project Complexity:  </t>
    </r>
    <r>
      <rPr>
        <sz val="11"/>
        <color theme="1"/>
        <rFont val="等线"/>
        <family val="2"/>
        <scheme val="minor"/>
      </rPr>
      <t xml:space="preserve">                                              </t>
    </r>
    <r>
      <rPr>
        <b/>
        <sz val="11"/>
        <color theme="1"/>
        <rFont val="等线"/>
        <family val="3"/>
        <charset val="134"/>
        <scheme val="minor"/>
      </rPr>
      <t>Ref115</t>
    </r>
    <r>
      <rPr>
        <sz val="11"/>
        <color theme="1"/>
        <rFont val="等线"/>
        <family val="2"/>
        <scheme val="minor"/>
      </rPr>
      <t xml:space="preserve">  'Requirements definition, design, development and testing activity were all occurring in parallel, making it very difficult to maintain a known level of quality. '</t>
    </r>
    <phoneticPr fontId="1" type="noConversion"/>
  </si>
  <si>
    <t>Project Risk Analysis:                                              Ref134,Ref135,Ref136,Ref137,Ref138</t>
  </si>
  <si>
    <r>
      <rPr>
        <b/>
        <sz val="11"/>
        <color theme="1"/>
        <rFont val="等线"/>
        <family val="3"/>
        <charset val="134"/>
        <scheme val="minor"/>
      </rPr>
      <t xml:space="preserve">Project Objectives and Goals :  </t>
    </r>
    <r>
      <rPr>
        <sz val="11"/>
        <color theme="1"/>
        <rFont val="等线"/>
        <family val="2"/>
        <scheme val="minor"/>
      </rPr>
      <t xml:space="preserve">                          </t>
    </r>
    <r>
      <rPr>
        <b/>
        <sz val="11"/>
        <color theme="1"/>
        <rFont val="等线"/>
        <family val="3"/>
        <charset val="134"/>
        <scheme val="minor"/>
      </rPr>
      <t xml:space="preserve">  Ref123 </t>
    </r>
    <r>
      <rPr>
        <sz val="11"/>
        <color theme="1"/>
        <rFont val="等线"/>
        <family val="2"/>
        <scheme val="minor"/>
      </rPr>
      <t xml:space="preserve"> 'Long-duration projects will rarely meet the expectations established at their inception'</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</si>
</sst>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scheme val="minor"/>
    </font>
    <font>
      <sz val="9"/>
      <name val="等线"/>
      <family val="3"/>
      <charset val="134"/>
      <scheme val="minor"/>
    </font>
    <font>
      <b/>
      <sz val="14"/>
      <color theme="1"/>
      <name val="等线"/>
      <family val="3"/>
      <charset val="134"/>
      <scheme val="minor"/>
    </font>
    <font>
      <b/>
      <i/>
      <sz val="16"/>
      <color theme="1"/>
      <name val="等线"/>
      <family val="3"/>
      <charset val="134"/>
      <scheme val="minor"/>
    </font>
    <font>
      <i/>
      <sz val="16"/>
      <color theme="1"/>
      <name val="等线"/>
      <family val="3"/>
      <charset val="134"/>
      <scheme val="minor"/>
    </font>
    <font>
      <sz val="11"/>
      <name val="等线"/>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等线"/>
      <family val="2"/>
      <scheme val="minor"/>
    </font>
    <font>
      <sz val="11"/>
      <color theme="1"/>
      <name val="等线"/>
      <family val="2"/>
      <scheme val="minor"/>
    </font>
    <font>
      <sz val="22"/>
      <color theme="1"/>
      <name val="等线"/>
      <family val="2"/>
      <scheme val="minor"/>
    </font>
    <font>
      <sz val="11"/>
      <color theme="1"/>
      <name val="等线"/>
      <family val="3"/>
      <charset val="134"/>
      <scheme val="minor"/>
    </font>
    <font>
      <b/>
      <sz val="11"/>
      <color theme="1"/>
      <name val="等线"/>
      <family val="3"/>
      <charset val="134"/>
      <scheme val="minor"/>
    </font>
  </fonts>
  <fills count="2">
    <fill>
      <patternFill patternType="none"/>
    </fill>
    <fill>
      <patternFill patternType="gray125"/>
    </fill>
  </fills>
  <borders count="30">
    <border>
      <left/>
      <right/>
      <top/>
      <bottom/>
      <diagonal/>
    </border>
    <border>
      <left/>
      <right/>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theme="4"/>
      </right>
      <top style="medium">
        <color theme="4"/>
      </top>
      <bottom/>
      <diagonal/>
    </border>
    <border>
      <left/>
      <right style="medium">
        <color theme="4"/>
      </right>
      <top/>
      <bottom/>
      <diagonal/>
    </border>
    <border>
      <left style="medium">
        <color theme="4"/>
      </left>
      <right/>
      <top/>
      <bottom style="medium">
        <color theme="4"/>
      </bottom>
      <diagonal/>
    </border>
    <border>
      <left/>
      <right style="medium">
        <color theme="4"/>
      </right>
      <top/>
      <bottom style="medium">
        <color theme="4"/>
      </bottom>
      <diagonal/>
    </border>
    <border>
      <left style="medium">
        <color theme="4"/>
      </left>
      <right style="thin">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medium">
        <color theme="4"/>
      </left>
      <right style="thin">
        <color theme="4"/>
      </right>
      <top style="thin">
        <color theme="4"/>
      </top>
      <bottom/>
      <diagonal/>
    </border>
    <border>
      <left style="medium">
        <color theme="4"/>
      </left>
      <right/>
      <top style="thin">
        <color theme="4"/>
      </top>
      <bottom/>
      <diagonal/>
    </border>
    <border>
      <left/>
      <right style="medium">
        <color theme="4"/>
      </right>
      <top style="thin">
        <color theme="4"/>
      </top>
      <bottom/>
      <diagonal/>
    </border>
    <border>
      <left style="medium">
        <color indexed="64"/>
      </left>
      <right style="thin">
        <color indexed="64"/>
      </right>
      <top style="medium">
        <color indexed="64"/>
      </top>
      <bottom style="thin">
        <color theme="4"/>
      </bottom>
      <diagonal/>
    </border>
    <border>
      <left style="thin">
        <color indexed="64"/>
      </left>
      <right style="thin">
        <color theme="4"/>
      </right>
      <top style="medium">
        <color indexed="64"/>
      </top>
      <bottom style="thin">
        <color theme="4" tint="0.39997558519241921"/>
      </bottom>
      <diagonal/>
    </border>
    <border>
      <left style="thin">
        <color indexed="64"/>
      </left>
      <right style="thin">
        <color theme="4"/>
      </right>
      <top style="medium">
        <color indexed="64"/>
      </top>
      <bottom style="thin">
        <color theme="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9" fontId="10" fillId="0" borderId="0" applyFont="0" applyFill="0" applyBorder="0" applyAlignment="0" applyProtection="0"/>
  </cellStyleXfs>
  <cellXfs count="67">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0" fillId="0" borderId="0"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xf numFmtId="0" fontId="0" fillId="0" borderId="5" xfId="0" applyBorder="1" applyAlignment="1">
      <alignment horizontal="left"/>
    </xf>
    <xf numFmtId="0" fontId="0" fillId="0" borderId="6" xfId="0" applyBorder="1" applyAlignment="1">
      <alignment horizontal="left"/>
    </xf>
    <xf numFmtId="0" fontId="0" fillId="0" borderId="10" xfId="0" applyFill="1" applyBorder="1" applyAlignment="1">
      <alignment horizontal="left"/>
    </xf>
    <xf numFmtId="0" fontId="0" fillId="0" borderId="1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9" xfId="0" applyBorder="1" applyAlignment="1">
      <alignment horizontal="left"/>
    </xf>
    <xf numFmtId="9" fontId="0" fillId="0" borderId="5" xfId="1" applyFont="1" applyBorder="1" applyAlignment="1"/>
    <xf numFmtId="0" fontId="0" fillId="0" borderId="5" xfId="0" applyBorder="1" applyAlignment="1"/>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0" xfId="0" applyBorder="1" applyAlignment="1">
      <alignment horizontal="left" wrapText="1"/>
    </xf>
    <xf numFmtId="0" fontId="0" fillId="0" borderId="12" xfId="0" applyFill="1" applyBorder="1" applyAlignment="1">
      <alignment horizontal="left"/>
    </xf>
    <xf numFmtId="9" fontId="0" fillId="0" borderId="6" xfId="1" applyFont="1" applyBorder="1" applyAlignment="1"/>
    <xf numFmtId="0" fontId="0" fillId="0" borderId="0" xfId="0" applyBorder="1"/>
    <xf numFmtId="0" fontId="0" fillId="0" borderId="15" xfId="0" applyBorder="1"/>
    <xf numFmtId="0" fontId="0" fillId="0" borderId="16" xfId="0" applyBorder="1"/>
    <xf numFmtId="0" fontId="0" fillId="0" borderId="18" xfId="0" applyBorder="1"/>
    <xf numFmtId="0" fontId="9" fillId="0" borderId="19" xfId="0" applyFont="1" applyBorder="1" applyAlignment="1">
      <alignment horizontal="left"/>
    </xf>
    <xf numFmtId="0" fontId="9" fillId="0" borderId="20" xfId="0" applyFont="1" applyBorder="1" applyAlignment="1">
      <alignment horizontal="left"/>
    </xf>
    <xf numFmtId="0" fontId="9" fillId="0" borderId="17" xfId="0" applyFont="1" applyFill="1" applyBorder="1" applyAlignment="1">
      <alignment horizontal="left"/>
    </xf>
    <xf numFmtId="0" fontId="9" fillId="0" borderId="21" xfId="0" applyFont="1" applyBorder="1" applyAlignment="1">
      <alignment horizontal="left"/>
    </xf>
    <xf numFmtId="0" fontId="9" fillId="0" borderId="22" xfId="0" applyFont="1" applyFill="1" applyBorder="1" applyAlignment="1">
      <alignment horizontal="left"/>
    </xf>
    <xf numFmtId="0" fontId="0" fillId="0" borderId="23" xfId="0" applyBorder="1"/>
    <xf numFmtId="0" fontId="9" fillId="0" borderId="24" xfId="0" applyFont="1" applyBorder="1" applyAlignment="1">
      <alignment horizontal="left"/>
    </xf>
    <xf numFmtId="0" fontId="9" fillId="0" borderId="25" xfId="0" applyFont="1" applyBorder="1" applyAlignment="1">
      <alignment horizontal="left"/>
    </xf>
    <xf numFmtId="0" fontId="9" fillId="0" borderId="26" xfId="0" applyFont="1" applyBorder="1" applyAlignment="1">
      <alignment horizontal="left"/>
    </xf>
    <xf numFmtId="0" fontId="0" fillId="0" borderId="27" xfId="0" applyBorder="1" applyAlignment="1">
      <alignment horizontal="left" vertical="top" wrapText="1"/>
    </xf>
    <xf numFmtId="0" fontId="0" fillId="0" borderId="3" xfId="0" applyBorder="1" applyAlignment="1">
      <alignment horizontal="left" vertical="top" wrapText="1"/>
    </xf>
    <xf numFmtId="0" fontId="0" fillId="0" borderId="28" xfId="0" applyBorder="1" applyAlignment="1">
      <alignment horizontal="left" vertical="top" wrapText="1"/>
    </xf>
    <xf numFmtId="0" fontId="0" fillId="0" borderId="4" xfId="0" applyBorder="1" applyAlignment="1">
      <alignment horizontal="left" vertical="top" wrapText="1"/>
    </xf>
    <xf numFmtId="0" fontId="0" fillId="0" borderId="29"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cellXfs>
  <cellStyles count="2">
    <cellStyle name="百分比" xfId="1" builtinId="5"/>
    <cellStyle name="常规" xfId="0" builtinId="0"/>
  </cellStyles>
  <dxfs count="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2:G152"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2:G152" totalsRowShown="0" headerRowDxfId="8" dataDxfId="7">
  <autoFilter ref="A2:G152" xr:uid="{4564A83B-E795-414E-A15C-CC2E67E7E1BB}"/>
  <sortState ref="A3:G152">
    <sortCondition ref="G2:G152"/>
  </sortState>
  <tableColumns count="7">
    <tableColumn id="9" xr3:uid="{40CD8F54-5D7D-4314-8086-F0C4E8CE116C}" name="Ref" dataDxfId="6"/>
    <tableColumn id="1" xr3:uid="{F0ECC283-9151-4B62-A20D-99F7825349D0}" name="Case Study" dataDxfId="5"/>
    <tableColumn id="2" xr3:uid="{9F9E6DB9-0D32-4F05-BFF0-DB43451BF75C}" name="Extract" dataDxfId="4"/>
    <tableColumn id="3" xr3:uid="{DF84868F-687C-48AF-A90C-43543DC8CB0A}" name="Location" dataDxfId="3"/>
    <tableColumn id="4" xr3:uid="{B8DD23A4-B58B-4653-AE3F-31948D216593}" name="Summary" dataDxfId="2"/>
    <tableColumn id="5" xr3:uid="{427DC161-A0D9-41D9-A494-C3575733222B}" name="Code" dataDxfId="1"/>
    <tableColumn id="6" xr3:uid="{68C072C1-5BCD-4A05-B3ED-01263C1BAD6B}" name="Super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2"/>
  <sheetViews>
    <sheetView zoomScale="91" zoomScaleNormal="91" workbookViewId="0"/>
  </sheetViews>
  <sheetFormatPr defaultRowHeight="13.8"/>
  <cols>
    <col min="1" max="1" width="9.33203125" style="1" customWidth="1"/>
    <col min="2" max="2" width="18.33203125" style="1" customWidth="1"/>
    <col min="3" max="3" width="84.44140625" style="1" customWidth="1"/>
    <col min="4" max="4" width="13.88671875" style="6" customWidth="1"/>
    <col min="5" max="5" width="22.88671875" style="6" customWidth="1"/>
    <col min="6" max="6" width="26" style="6" customWidth="1"/>
    <col min="7" max="7" width="22.5546875" style="10" bestFit="1" customWidth="1"/>
    <col min="8" max="8" width="18.33203125" customWidth="1"/>
    <col min="11" max="11" width="21.88671875" customWidth="1"/>
    <col min="12" max="12" width="36.33203125" customWidth="1"/>
  </cols>
  <sheetData>
    <row r="1" spans="1:7">
      <c r="A1" s="15" t="s">
        <v>422</v>
      </c>
    </row>
    <row r="2" spans="1:7" s="2" customFormat="1" ht="26.4" customHeight="1">
      <c r="A2" s="5" t="s">
        <v>317</v>
      </c>
      <c r="B2" s="3" t="s">
        <v>361</v>
      </c>
      <c r="C2" s="5" t="s">
        <v>0</v>
      </c>
      <c r="D2" s="5" t="s">
        <v>6</v>
      </c>
      <c r="E2" s="5" t="s">
        <v>40</v>
      </c>
      <c r="F2" s="5" t="s">
        <v>1</v>
      </c>
      <c r="G2" s="5" t="s">
        <v>362</v>
      </c>
    </row>
    <row r="3" spans="1:7" ht="50.1" customHeight="1">
      <c r="A3" s="27">
        <v>1</v>
      </c>
      <c r="B3" s="26" t="s">
        <v>41</v>
      </c>
      <c r="C3" s="26" t="s">
        <v>316</v>
      </c>
      <c r="E3" s="25" t="s">
        <v>200</v>
      </c>
      <c r="F3" s="6" t="s">
        <v>275</v>
      </c>
      <c r="G3" s="14" t="s">
        <v>227</v>
      </c>
    </row>
    <row r="4" spans="1:7" ht="50.1" customHeight="1">
      <c r="A4" s="27">
        <v>2</v>
      </c>
      <c r="B4" s="26" t="s">
        <v>41</v>
      </c>
      <c r="C4" s="26" t="s">
        <v>363</v>
      </c>
      <c r="E4" s="25"/>
      <c r="F4" s="6" t="s">
        <v>275</v>
      </c>
      <c r="G4" s="6" t="s">
        <v>227</v>
      </c>
    </row>
    <row r="5" spans="1:7" ht="50.1" customHeight="1">
      <c r="A5" s="27">
        <v>3</v>
      </c>
      <c r="B5" s="26" t="s">
        <v>41</v>
      </c>
      <c r="C5" s="26" t="s">
        <v>68</v>
      </c>
      <c r="E5" s="25"/>
      <c r="F5" s="6" t="s">
        <v>275</v>
      </c>
      <c r="G5" s="6" t="s">
        <v>227</v>
      </c>
    </row>
    <row r="6" spans="1:7" ht="50.1" customHeight="1">
      <c r="A6" s="27">
        <v>4</v>
      </c>
      <c r="B6" s="26" t="s">
        <v>41</v>
      </c>
      <c r="C6" s="26" t="s">
        <v>364</v>
      </c>
      <c r="E6" s="25" t="s">
        <v>301</v>
      </c>
      <c r="F6" s="6" t="s">
        <v>275</v>
      </c>
      <c r="G6" s="6" t="s">
        <v>227</v>
      </c>
    </row>
    <row r="7" spans="1:7" ht="50.1" customHeight="1">
      <c r="A7" s="27">
        <v>5</v>
      </c>
      <c r="B7" s="26" t="s">
        <v>41</v>
      </c>
      <c r="C7" s="26" t="s">
        <v>365</v>
      </c>
      <c r="D7" s="6" t="s">
        <v>315</v>
      </c>
      <c r="E7" s="25" t="s">
        <v>74</v>
      </c>
      <c r="F7" s="10" t="s">
        <v>275</v>
      </c>
      <c r="G7" s="6" t="s">
        <v>227</v>
      </c>
    </row>
    <row r="8" spans="1:7" ht="50.1" customHeight="1">
      <c r="A8" s="27">
        <v>6</v>
      </c>
      <c r="B8" s="26" t="s">
        <v>7</v>
      </c>
      <c r="C8" s="26" t="s">
        <v>307</v>
      </c>
      <c r="D8" s="6" t="s">
        <v>216</v>
      </c>
      <c r="E8" s="25" t="s">
        <v>309</v>
      </c>
      <c r="F8" s="10" t="s">
        <v>275</v>
      </c>
      <c r="G8" s="10" t="s">
        <v>227</v>
      </c>
    </row>
    <row r="9" spans="1:7" ht="50.1" customHeight="1">
      <c r="A9" s="27">
        <v>7</v>
      </c>
      <c r="B9" s="26" t="s">
        <v>7</v>
      </c>
      <c r="C9" s="26" t="s">
        <v>31</v>
      </c>
      <c r="D9" s="6" t="s">
        <v>32</v>
      </c>
      <c r="E9" s="25" t="s">
        <v>226</v>
      </c>
      <c r="F9" s="10" t="s">
        <v>275</v>
      </c>
      <c r="G9" s="10" t="s">
        <v>227</v>
      </c>
    </row>
    <row r="10" spans="1:7" ht="50.1" customHeight="1">
      <c r="A10" s="27">
        <v>8</v>
      </c>
      <c r="B10" s="26" t="s">
        <v>41</v>
      </c>
      <c r="C10" s="26" t="s">
        <v>405</v>
      </c>
      <c r="D10" s="6" t="s">
        <v>406</v>
      </c>
      <c r="E10" s="25" t="s">
        <v>45</v>
      </c>
      <c r="F10" s="6" t="s">
        <v>278</v>
      </c>
      <c r="G10" s="14" t="s">
        <v>227</v>
      </c>
    </row>
    <row r="11" spans="1:7" ht="50.1" customHeight="1">
      <c r="A11" s="27">
        <v>9</v>
      </c>
      <c r="B11" s="26" t="s">
        <v>41</v>
      </c>
      <c r="C11" s="26" t="s">
        <v>366</v>
      </c>
      <c r="E11" s="25" t="s">
        <v>229</v>
      </c>
      <c r="F11" s="6" t="s">
        <v>278</v>
      </c>
      <c r="G11" s="14" t="s">
        <v>227</v>
      </c>
    </row>
    <row r="12" spans="1:7" ht="50.1" customHeight="1">
      <c r="A12" s="27">
        <v>10</v>
      </c>
      <c r="B12" s="26" t="s">
        <v>41</v>
      </c>
      <c r="C12" s="26" t="s">
        <v>63</v>
      </c>
      <c r="E12" s="25" t="s">
        <v>367</v>
      </c>
      <c r="F12" s="10" t="s">
        <v>278</v>
      </c>
      <c r="G12" s="6" t="s">
        <v>227</v>
      </c>
    </row>
    <row r="13" spans="1:7" ht="50.1" customHeight="1">
      <c r="A13" s="27">
        <v>11</v>
      </c>
      <c r="B13" s="26" t="s">
        <v>41</v>
      </c>
      <c r="C13" s="26" t="s">
        <v>72</v>
      </c>
      <c r="E13" s="25" t="s">
        <v>73</v>
      </c>
      <c r="F13" s="6" t="s">
        <v>278</v>
      </c>
      <c r="G13" s="6" t="s">
        <v>227</v>
      </c>
    </row>
    <row r="14" spans="1:7" ht="50.1" customHeight="1">
      <c r="A14" s="27">
        <v>12</v>
      </c>
      <c r="B14" s="26" t="s">
        <v>117</v>
      </c>
      <c r="C14" s="26" t="s">
        <v>121</v>
      </c>
      <c r="D14" s="6" t="s">
        <v>170</v>
      </c>
      <c r="E14" s="25" t="s">
        <v>122</v>
      </c>
      <c r="F14" s="10" t="s">
        <v>278</v>
      </c>
      <c r="G14" s="10" t="s">
        <v>227</v>
      </c>
    </row>
    <row r="15" spans="1:7" ht="50.1" customHeight="1">
      <c r="A15" s="27">
        <v>13</v>
      </c>
      <c r="B15" s="26" t="s">
        <v>117</v>
      </c>
      <c r="C15" s="26" t="s">
        <v>130</v>
      </c>
      <c r="D15" s="6" t="s">
        <v>172</v>
      </c>
      <c r="E15" s="25" t="s">
        <v>131</v>
      </c>
      <c r="F15" s="10" t="s">
        <v>278</v>
      </c>
      <c r="G15" s="10" t="s">
        <v>227</v>
      </c>
    </row>
    <row r="16" spans="1:7" ht="50.1" customHeight="1">
      <c r="A16" s="27">
        <v>14</v>
      </c>
      <c r="B16" s="26" t="s">
        <v>117</v>
      </c>
      <c r="C16" s="26" t="s">
        <v>138</v>
      </c>
      <c r="D16" s="6" t="s">
        <v>173</v>
      </c>
      <c r="E16" s="25" t="s">
        <v>139</v>
      </c>
      <c r="F16" s="6" t="s">
        <v>278</v>
      </c>
      <c r="G16" s="10" t="s">
        <v>227</v>
      </c>
    </row>
    <row r="17" spans="1:7" ht="50.1" customHeight="1">
      <c r="A17" s="27">
        <v>15</v>
      </c>
      <c r="B17" s="26" t="s">
        <v>41</v>
      </c>
      <c r="C17" s="26" t="s">
        <v>66</v>
      </c>
      <c r="E17" s="25"/>
      <c r="F17" s="6" t="s">
        <v>276</v>
      </c>
      <c r="G17" s="6" t="s">
        <v>227</v>
      </c>
    </row>
    <row r="18" spans="1:7" ht="50.1" customHeight="1">
      <c r="A18" s="27">
        <v>16</v>
      </c>
      <c r="B18" s="26" t="s">
        <v>41</v>
      </c>
      <c r="C18" s="26" t="s">
        <v>77</v>
      </c>
      <c r="D18" s="6" t="s">
        <v>78</v>
      </c>
      <c r="E18" s="25"/>
      <c r="F18" s="6" t="s">
        <v>276</v>
      </c>
      <c r="G18" s="6" t="s">
        <v>227</v>
      </c>
    </row>
    <row r="19" spans="1:7" ht="50.1" customHeight="1">
      <c r="A19" s="27">
        <v>17</v>
      </c>
      <c r="B19" s="26" t="s">
        <v>7</v>
      </c>
      <c r="C19" s="26" t="s">
        <v>37</v>
      </c>
      <c r="D19" s="6" t="s">
        <v>38</v>
      </c>
      <c r="E19" s="25" t="s">
        <v>262</v>
      </c>
      <c r="F19" s="10" t="s">
        <v>276</v>
      </c>
      <c r="G19" s="10" t="s">
        <v>227</v>
      </c>
    </row>
    <row r="20" spans="1:7" ht="50.1" customHeight="1">
      <c r="A20" s="27">
        <v>18</v>
      </c>
      <c r="B20" s="26" t="s">
        <v>41</v>
      </c>
      <c r="C20" s="26" t="s">
        <v>198</v>
      </c>
      <c r="D20" s="6" t="s">
        <v>197</v>
      </c>
      <c r="E20" s="25" t="s">
        <v>43</v>
      </c>
      <c r="F20" s="10" t="s">
        <v>297</v>
      </c>
      <c r="G20" s="14" t="s">
        <v>227</v>
      </c>
    </row>
    <row r="21" spans="1:7" ht="50.1" customHeight="1">
      <c r="A21" s="27">
        <v>19</v>
      </c>
      <c r="B21" s="26" t="s">
        <v>41</v>
      </c>
      <c r="C21" s="26" t="s">
        <v>52</v>
      </c>
      <c r="E21" s="25"/>
      <c r="F21" s="6" t="s">
        <v>297</v>
      </c>
      <c r="G21" s="6" t="s">
        <v>227</v>
      </c>
    </row>
    <row r="22" spans="1:7" ht="50.1" customHeight="1">
      <c r="A22" s="27">
        <v>20</v>
      </c>
      <c r="B22" s="26" t="s">
        <v>41</v>
      </c>
      <c r="C22" s="26" t="s">
        <v>368</v>
      </c>
      <c r="E22" s="25" t="s">
        <v>194</v>
      </c>
      <c r="F22" s="6" t="s">
        <v>297</v>
      </c>
      <c r="G22" s="6" t="s">
        <v>227</v>
      </c>
    </row>
    <row r="23" spans="1:7" ht="50.1" customHeight="1">
      <c r="A23" s="27">
        <v>21</v>
      </c>
      <c r="B23" s="26" t="s">
        <v>41</v>
      </c>
      <c r="C23" s="26" t="s">
        <v>75</v>
      </c>
      <c r="E23" s="25" t="s">
        <v>76</v>
      </c>
      <c r="F23" s="6" t="s">
        <v>297</v>
      </c>
      <c r="G23" s="6" t="s">
        <v>227</v>
      </c>
    </row>
    <row r="24" spans="1:7" ht="50.1" customHeight="1">
      <c r="A24" s="27">
        <v>22</v>
      </c>
      <c r="B24" s="26" t="s">
        <v>84</v>
      </c>
      <c r="C24" s="26" t="s">
        <v>86</v>
      </c>
      <c r="D24" s="10" t="s">
        <v>159</v>
      </c>
      <c r="E24" s="25" t="s">
        <v>292</v>
      </c>
      <c r="F24" s="6" t="s">
        <v>297</v>
      </c>
      <c r="G24" s="6" t="s">
        <v>227</v>
      </c>
    </row>
    <row r="25" spans="1:7" ht="50.1" customHeight="1">
      <c r="A25" s="27">
        <v>23</v>
      </c>
      <c r="B25" s="26" t="s">
        <v>117</v>
      </c>
      <c r="C25" s="26" t="s">
        <v>136</v>
      </c>
      <c r="D25" s="6" t="s">
        <v>173</v>
      </c>
      <c r="E25" s="25" t="s">
        <v>137</v>
      </c>
      <c r="F25" s="6" t="s">
        <v>297</v>
      </c>
      <c r="G25" s="10" t="s">
        <v>227</v>
      </c>
    </row>
    <row r="26" spans="1:7" ht="50.1" customHeight="1">
      <c r="A26" s="27">
        <v>24</v>
      </c>
      <c r="B26" s="26" t="s">
        <v>117</v>
      </c>
      <c r="C26" s="26" t="s">
        <v>143</v>
      </c>
      <c r="D26" s="6" t="s">
        <v>174</v>
      </c>
      <c r="E26" s="25" t="s">
        <v>144</v>
      </c>
      <c r="F26" s="10" t="s">
        <v>297</v>
      </c>
      <c r="G26" s="10" t="s">
        <v>227</v>
      </c>
    </row>
    <row r="27" spans="1:7" ht="50.1" customHeight="1">
      <c r="A27" s="27">
        <v>25</v>
      </c>
      <c r="B27" s="26" t="s">
        <v>7</v>
      </c>
      <c r="C27" s="26" t="s">
        <v>308</v>
      </c>
      <c r="D27" s="6" t="s">
        <v>216</v>
      </c>
      <c r="E27" s="25" t="s">
        <v>217</v>
      </c>
      <c r="F27" s="10" t="s">
        <v>297</v>
      </c>
      <c r="G27" s="10" t="s">
        <v>227</v>
      </c>
    </row>
    <row r="28" spans="1:7" ht="50.1" customHeight="1">
      <c r="A28" s="27">
        <v>26</v>
      </c>
      <c r="B28" s="26" t="s">
        <v>7</v>
      </c>
      <c r="C28" s="26" t="s">
        <v>369</v>
      </c>
      <c r="D28" s="6" t="s">
        <v>254</v>
      </c>
      <c r="E28" s="25" t="s">
        <v>258</v>
      </c>
      <c r="F28" s="10" t="s">
        <v>297</v>
      </c>
      <c r="G28" s="6" t="s">
        <v>227</v>
      </c>
    </row>
    <row r="29" spans="1:7" ht="50.1" customHeight="1">
      <c r="A29" s="27">
        <v>27</v>
      </c>
      <c r="B29" s="26" t="s">
        <v>7</v>
      </c>
      <c r="C29" s="26" t="s">
        <v>370</v>
      </c>
      <c r="D29" s="6" t="s">
        <v>39</v>
      </c>
      <c r="E29" s="25" t="s">
        <v>371</v>
      </c>
      <c r="F29" s="10" t="s">
        <v>297</v>
      </c>
      <c r="G29" s="10" t="s">
        <v>227</v>
      </c>
    </row>
    <row r="30" spans="1:7" ht="50.1" customHeight="1">
      <c r="A30" s="27">
        <v>28</v>
      </c>
      <c r="B30" s="26" t="s">
        <v>41</v>
      </c>
      <c r="C30" s="26" t="s">
        <v>322</v>
      </c>
      <c r="E30" s="25" t="s">
        <v>321</v>
      </c>
      <c r="F30" s="6" t="s">
        <v>287</v>
      </c>
      <c r="G30" s="6" t="s">
        <v>264</v>
      </c>
    </row>
    <row r="31" spans="1:7" ht="50.1" customHeight="1">
      <c r="A31" s="27" t="s">
        <v>323</v>
      </c>
      <c r="B31" s="26" t="s">
        <v>41</v>
      </c>
      <c r="C31" s="26" t="s">
        <v>193</v>
      </c>
      <c r="E31" s="25" t="s">
        <v>192</v>
      </c>
      <c r="F31" s="6" t="s">
        <v>287</v>
      </c>
      <c r="G31" s="6" t="s">
        <v>264</v>
      </c>
    </row>
    <row r="32" spans="1:7" ht="50.1" customHeight="1">
      <c r="A32" s="27">
        <v>30</v>
      </c>
      <c r="B32" s="26" t="s">
        <v>41</v>
      </c>
      <c r="C32" s="26" t="s">
        <v>232</v>
      </c>
      <c r="E32" s="25"/>
      <c r="F32" s="6" t="s">
        <v>287</v>
      </c>
      <c r="G32" s="10" t="s">
        <v>264</v>
      </c>
    </row>
    <row r="33" spans="1:7" ht="50.1" customHeight="1">
      <c r="A33" s="27">
        <v>31</v>
      </c>
      <c r="B33" s="26" t="s">
        <v>41</v>
      </c>
      <c r="C33" s="26" t="s">
        <v>372</v>
      </c>
      <c r="D33" s="6" t="s">
        <v>288</v>
      </c>
      <c r="E33" s="25" t="s">
        <v>289</v>
      </c>
      <c r="F33" s="10" t="s">
        <v>287</v>
      </c>
      <c r="G33" s="6" t="s">
        <v>264</v>
      </c>
    </row>
    <row r="34" spans="1:7" ht="50.1" customHeight="1">
      <c r="A34" s="27">
        <v>32</v>
      </c>
      <c r="B34" s="26" t="s">
        <v>41</v>
      </c>
      <c r="C34" s="26" t="s">
        <v>82</v>
      </c>
      <c r="D34" s="6" t="s">
        <v>83</v>
      </c>
      <c r="E34" s="25"/>
      <c r="F34" s="6" t="s">
        <v>287</v>
      </c>
      <c r="G34" s="6" t="s">
        <v>264</v>
      </c>
    </row>
    <row r="35" spans="1:7" ht="50.1" customHeight="1">
      <c r="A35" s="27">
        <v>34</v>
      </c>
      <c r="B35" s="26" t="s">
        <v>41</v>
      </c>
      <c r="C35" s="26" t="s">
        <v>188</v>
      </c>
      <c r="D35" s="6" t="s">
        <v>154</v>
      </c>
      <c r="E35" s="25" t="s">
        <v>318</v>
      </c>
      <c r="F35" s="6" t="s">
        <v>296</v>
      </c>
      <c r="G35" s="14" t="s">
        <v>264</v>
      </c>
    </row>
    <row r="36" spans="1:7" ht="50.1" customHeight="1">
      <c r="A36" s="27">
        <v>35</v>
      </c>
      <c r="B36" s="26" t="s">
        <v>41</v>
      </c>
      <c r="C36" s="26" t="s">
        <v>55</v>
      </c>
      <c r="E36" s="25"/>
      <c r="F36" s="6" t="s">
        <v>296</v>
      </c>
      <c r="G36" s="6" t="s">
        <v>264</v>
      </c>
    </row>
    <row r="37" spans="1:7" ht="50.1" customHeight="1">
      <c r="A37" s="27">
        <v>36</v>
      </c>
      <c r="B37" s="26" t="s">
        <v>84</v>
      </c>
      <c r="C37" s="26" t="s">
        <v>104</v>
      </c>
      <c r="D37" s="6" t="s">
        <v>163</v>
      </c>
      <c r="E37" s="25" t="s">
        <v>319</v>
      </c>
      <c r="F37" s="10" t="s">
        <v>296</v>
      </c>
      <c r="G37" s="6" t="s">
        <v>264</v>
      </c>
    </row>
    <row r="38" spans="1:7" ht="50.1" customHeight="1">
      <c r="A38" s="27">
        <v>37</v>
      </c>
      <c r="B38" s="26" t="s">
        <v>117</v>
      </c>
      <c r="C38" s="26" t="s">
        <v>373</v>
      </c>
      <c r="D38" s="6" t="s">
        <v>171</v>
      </c>
      <c r="E38" s="25" t="s">
        <v>320</v>
      </c>
      <c r="F38" s="6" t="s">
        <v>296</v>
      </c>
      <c r="G38" s="10" t="s">
        <v>264</v>
      </c>
    </row>
    <row r="39" spans="1:7" ht="50.1" customHeight="1">
      <c r="A39" s="27">
        <v>38</v>
      </c>
      <c r="B39" s="26" t="s">
        <v>117</v>
      </c>
      <c r="C39" s="26" t="s">
        <v>145</v>
      </c>
      <c r="D39" s="6" t="s">
        <v>175</v>
      </c>
      <c r="E39" s="25" t="s">
        <v>146</v>
      </c>
      <c r="F39" s="6" t="s">
        <v>296</v>
      </c>
      <c r="G39" s="10" t="s">
        <v>264</v>
      </c>
    </row>
    <row r="40" spans="1:7" ht="50.1" customHeight="1">
      <c r="A40" s="27">
        <v>39</v>
      </c>
      <c r="B40" s="26" t="s">
        <v>117</v>
      </c>
      <c r="C40" s="26" t="s">
        <v>324</v>
      </c>
      <c r="D40" s="6" t="s">
        <v>177</v>
      </c>
      <c r="E40" s="25" t="s">
        <v>153</v>
      </c>
      <c r="F40" s="6" t="s">
        <v>296</v>
      </c>
      <c r="G40" s="10" t="s">
        <v>264</v>
      </c>
    </row>
    <row r="41" spans="1:7" ht="50.1" customHeight="1">
      <c r="A41" s="27">
        <v>40</v>
      </c>
      <c r="B41" s="26" t="s">
        <v>41</v>
      </c>
      <c r="C41" s="26" t="s">
        <v>374</v>
      </c>
      <c r="D41" s="6" t="s">
        <v>189</v>
      </c>
      <c r="E41" s="25" t="s">
        <v>375</v>
      </c>
      <c r="F41" s="6" t="s">
        <v>5</v>
      </c>
      <c r="G41" s="14" t="s">
        <v>264</v>
      </c>
    </row>
    <row r="42" spans="1:7" ht="50.1" customHeight="1">
      <c r="A42" s="27">
        <v>41</v>
      </c>
      <c r="B42" s="26" t="s">
        <v>41</v>
      </c>
      <c r="C42" s="26" t="s">
        <v>268</v>
      </c>
      <c r="D42" s="6" t="s">
        <v>197</v>
      </c>
      <c r="E42" s="25" t="s">
        <v>42</v>
      </c>
      <c r="F42" s="6" t="s">
        <v>5</v>
      </c>
      <c r="G42" s="14" t="s">
        <v>264</v>
      </c>
    </row>
    <row r="43" spans="1:7" ht="50.1" customHeight="1">
      <c r="A43" s="27">
        <v>42</v>
      </c>
      <c r="B43" s="26" t="s">
        <v>117</v>
      </c>
      <c r="C43" s="26" t="s">
        <v>126</v>
      </c>
      <c r="D43" s="6" t="s">
        <v>171</v>
      </c>
      <c r="E43" s="25" t="s">
        <v>127</v>
      </c>
      <c r="F43" s="10" t="s">
        <v>3</v>
      </c>
      <c r="G43" s="10" t="s">
        <v>264</v>
      </c>
    </row>
    <row r="44" spans="1:7" ht="50.1" customHeight="1">
      <c r="A44" s="27">
        <v>43</v>
      </c>
      <c r="B44" s="26" t="s">
        <v>7</v>
      </c>
      <c r="C44" s="4" t="s">
        <v>376</v>
      </c>
      <c r="D44" s="6" t="s">
        <v>22</v>
      </c>
      <c r="E44" s="25" t="s">
        <v>182</v>
      </c>
      <c r="F44" s="6" t="s">
        <v>5</v>
      </c>
      <c r="G44" s="10" t="s">
        <v>264</v>
      </c>
    </row>
    <row r="45" spans="1:7" ht="50.1" customHeight="1">
      <c r="A45" s="27">
        <v>44</v>
      </c>
      <c r="B45" s="26" t="s">
        <v>7</v>
      </c>
      <c r="C45" s="4" t="s">
        <v>242</v>
      </c>
      <c r="D45" s="6" t="s">
        <v>23</v>
      </c>
      <c r="E45" s="25" t="s">
        <v>183</v>
      </c>
      <c r="F45" s="6" t="s">
        <v>5</v>
      </c>
      <c r="G45" s="6" t="s">
        <v>264</v>
      </c>
    </row>
    <row r="46" spans="1:7" ht="50.1" customHeight="1">
      <c r="A46" s="27">
        <v>33</v>
      </c>
      <c r="B46" s="26" t="s">
        <v>7</v>
      </c>
      <c r="C46" s="26" t="s">
        <v>310</v>
      </c>
      <c r="D46" s="6" t="s">
        <v>215</v>
      </c>
      <c r="E46" s="25" t="s">
        <v>217</v>
      </c>
      <c r="F46" s="10" t="s">
        <v>276</v>
      </c>
      <c r="G46" s="10" t="s">
        <v>264</v>
      </c>
    </row>
    <row r="47" spans="1:7" ht="50.1" customHeight="1">
      <c r="A47" s="27">
        <v>45</v>
      </c>
      <c r="B47" s="26" t="s">
        <v>117</v>
      </c>
      <c r="C47" s="26" t="s">
        <v>140</v>
      </c>
      <c r="D47" s="6" t="s">
        <v>173</v>
      </c>
      <c r="E47" s="25" t="s">
        <v>141</v>
      </c>
      <c r="F47" s="6" t="s">
        <v>276</v>
      </c>
      <c r="G47" s="10" t="s">
        <v>264</v>
      </c>
    </row>
    <row r="48" spans="1:7" ht="50.1" customHeight="1">
      <c r="A48" s="27">
        <v>46</v>
      </c>
      <c r="B48" s="26" t="s">
        <v>117</v>
      </c>
      <c r="C48" s="26" t="s">
        <v>377</v>
      </c>
      <c r="D48" s="6" t="s">
        <v>173</v>
      </c>
      <c r="E48" s="25" t="s">
        <v>142</v>
      </c>
      <c r="F48" s="6" t="s">
        <v>276</v>
      </c>
      <c r="G48" s="10" t="s">
        <v>264</v>
      </c>
    </row>
    <row r="49" spans="1:8" ht="50.1" customHeight="1">
      <c r="A49" s="27">
        <v>47</v>
      </c>
      <c r="B49" s="26" t="s">
        <v>41</v>
      </c>
      <c r="C49" s="26" t="s">
        <v>327</v>
      </c>
      <c r="D49" s="6" t="s">
        <v>328</v>
      </c>
      <c r="E49" s="25" t="s">
        <v>48</v>
      </c>
      <c r="F49" s="6" t="s">
        <v>285</v>
      </c>
      <c r="G49" s="14" t="s">
        <v>264</v>
      </c>
    </row>
    <row r="50" spans="1:8" ht="50.1" customHeight="1">
      <c r="A50" s="27">
        <v>48</v>
      </c>
      <c r="B50" s="26" t="s">
        <v>41</v>
      </c>
      <c r="C50" s="26" t="s">
        <v>329</v>
      </c>
      <c r="E50" s="25" t="s">
        <v>50</v>
      </c>
      <c r="F50" s="6" t="s">
        <v>285</v>
      </c>
      <c r="G50" s="6" t="s">
        <v>264</v>
      </c>
    </row>
    <row r="51" spans="1:8" ht="50.1" customHeight="1">
      <c r="A51" s="27">
        <v>49</v>
      </c>
      <c r="B51" s="26" t="s">
        <v>41</v>
      </c>
      <c r="C51" s="26" t="s">
        <v>51</v>
      </c>
      <c r="E51" s="25" t="s">
        <v>190</v>
      </c>
      <c r="F51" s="6" t="s">
        <v>285</v>
      </c>
      <c r="G51" s="6" t="s">
        <v>264</v>
      </c>
    </row>
    <row r="52" spans="1:8" ht="50.1" customHeight="1">
      <c r="A52" s="27">
        <v>50</v>
      </c>
      <c r="B52" s="26" t="s">
        <v>41</v>
      </c>
      <c r="C52" s="26" t="s">
        <v>71</v>
      </c>
      <c r="E52" s="25"/>
      <c r="F52" s="10" t="s">
        <v>285</v>
      </c>
      <c r="G52" s="6" t="s">
        <v>264</v>
      </c>
    </row>
    <row r="53" spans="1:8" ht="50.1" customHeight="1">
      <c r="A53" s="27">
        <v>51</v>
      </c>
      <c r="B53" s="26" t="s">
        <v>84</v>
      </c>
      <c r="C53" s="26" t="s">
        <v>87</v>
      </c>
      <c r="D53" s="10" t="s">
        <v>159</v>
      </c>
      <c r="E53" s="25" t="s">
        <v>293</v>
      </c>
      <c r="F53" s="10" t="s">
        <v>285</v>
      </c>
      <c r="G53" s="6" t="s">
        <v>264</v>
      </c>
    </row>
    <row r="54" spans="1:8" ht="50.1" customHeight="1">
      <c r="A54" s="27">
        <v>52</v>
      </c>
      <c r="B54" s="26" t="s">
        <v>84</v>
      </c>
      <c r="C54" s="26" t="s">
        <v>270</v>
      </c>
      <c r="D54" s="10" t="s">
        <v>160</v>
      </c>
      <c r="E54" s="25" t="s">
        <v>295</v>
      </c>
      <c r="F54" s="10" t="s">
        <v>285</v>
      </c>
      <c r="G54" s="6" t="s">
        <v>264</v>
      </c>
    </row>
    <row r="55" spans="1:8" ht="50.1" customHeight="1">
      <c r="A55" s="27">
        <v>53</v>
      </c>
      <c r="B55" s="26" t="s">
        <v>84</v>
      </c>
      <c r="C55" s="26" t="s">
        <v>90</v>
      </c>
      <c r="D55" s="10" t="s">
        <v>160</v>
      </c>
      <c r="E55" s="25" t="s">
        <v>91</v>
      </c>
      <c r="F55" s="10" t="s">
        <v>285</v>
      </c>
      <c r="G55" s="10" t="s">
        <v>264</v>
      </c>
    </row>
    <row r="56" spans="1:8" ht="50.1" customHeight="1">
      <c r="A56" s="27">
        <v>54</v>
      </c>
      <c r="B56" s="26" t="s">
        <v>84</v>
      </c>
      <c r="C56" s="26" t="s">
        <v>100</v>
      </c>
      <c r="D56" s="10" t="s">
        <v>161</v>
      </c>
      <c r="E56" s="25" t="s">
        <v>101</v>
      </c>
      <c r="F56" s="10" t="s">
        <v>285</v>
      </c>
      <c r="G56" s="6" t="s">
        <v>264</v>
      </c>
    </row>
    <row r="57" spans="1:8" ht="50.1" customHeight="1">
      <c r="A57" s="27">
        <v>55</v>
      </c>
      <c r="B57" s="26" t="s">
        <v>84</v>
      </c>
      <c r="C57" s="26" t="s">
        <v>236</v>
      </c>
      <c r="D57" s="6" t="s">
        <v>162</v>
      </c>
      <c r="E57" s="25" t="s">
        <v>237</v>
      </c>
      <c r="F57" s="10" t="s">
        <v>285</v>
      </c>
      <c r="G57" s="6" t="s">
        <v>264</v>
      </c>
    </row>
    <row r="58" spans="1:8" ht="50.1" customHeight="1">
      <c r="A58" s="27">
        <v>56</v>
      </c>
      <c r="B58" s="26" t="s">
        <v>84</v>
      </c>
      <c r="C58" s="26" t="s">
        <v>102</v>
      </c>
      <c r="D58" s="6" t="s">
        <v>163</v>
      </c>
      <c r="E58" s="25" t="s">
        <v>103</v>
      </c>
      <c r="F58" s="10" t="s">
        <v>285</v>
      </c>
      <c r="G58" s="6" t="s">
        <v>264</v>
      </c>
    </row>
    <row r="59" spans="1:8" ht="50.1" customHeight="1">
      <c r="A59" s="27">
        <v>57</v>
      </c>
      <c r="B59" s="26" t="s">
        <v>84</v>
      </c>
      <c r="C59" s="26" t="s">
        <v>110</v>
      </c>
      <c r="D59" s="6" t="s">
        <v>165</v>
      </c>
      <c r="E59" s="25" t="s">
        <v>111</v>
      </c>
      <c r="F59" s="10" t="s">
        <v>285</v>
      </c>
      <c r="G59" s="6" t="s">
        <v>264</v>
      </c>
    </row>
    <row r="60" spans="1:8" ht="50.1" customHeight="1">
      <c r="A60" s="27">
        <v>58</v>
      </c>
      <c r="B60" s="26" t="s">
        <v>117</v>
      </c>
      <c r="C60" s="26" t="s">
        <v>123</v>
      </c>
      <c r="D60" s="6" t="s">
        <v>170</v>
      </c>
      <c r="E60" s="25" t="s">
        <v>124</v>
      </c>
      <c r="F60" s="6" t="s">
        <v>285</v>
      </c>
      <c r="G60" s="10" t="s">
        <v>264</v>
      </c>
    </row>
    <row r="61" spans="1:8" ht="50.1" customHeight="1">
      <c r="A61" s="27">
        <v>59</v>
      </c>
      <c r="B61" s="26" t="s">
        <v>117</v>
      </c>
      <c r="C61" s="26" t="s">
        <v>134</v>
      </c>
      <c r="D61" s="6" t="s">
        <v>173</v>
      </c>
      <c r="E61" s="25" t="s">
        <v>135</v>
      </c>
      <c r="F61" s="10" t="s">
        <v>285</v>
      </c>
      <c r="G61" s="10" t="s">
        <v>264</v>
      </c>
      <c r="H61" s="1"/>
    </row>
    <row r="62" spans="1:8" ht="50.1" customHeight="1">
      <c r="A62" s="27">
        <v>60</v>
      </c>
      <c r="B62" s="26" t="s">
        <v>117</v>
      </c>
      <c r="C62" s="26" t="s">
        <v>149</v>
      </c>
      <c r="D62" s="6" t="s">
        <v>176</v>
      </c>
      <c r="E62" s="25" t="s">
        <v>150</v>
      </c>
      <c r="F62" s="6" t="s">
        <v>285</v>
      </c>
      <c r="G62" s="10" t="s">
        <v>264</v>
      </c>
      <c r="H62" s="1"/>
    </row>
    <row r="63" spans="1:8" ht="50.1" customHeight="1">
      <c r="A63" s="27">
        <v>61</v>
      </c>
      <c r="B63" s="26" t="s">
        <v>41</v>
      </c>
      <c r="C63" s="26" t="s">
        <v>53</v>
      </c>
      <c r="E63" s="25"/>
      <c r="F63" s="6" t="s">
        <v>283</v>
      </c>
      <c r="G63" s="6" t="s">
        <v>228</v>
      </c>
      <c r="H63" s="1"/>
    </row>
    <row r="64" spans="1:8" ht="50.1" customHeight="1">
      <c r="A64" s="27">
        <v>62</v>
      </c>
      <c r="B64" s="26" t="s">
        <v>41</v>
      </c>
      <c r="C64" s="26" t="s">
        <v>337</v>
      </c>
      <c r="E64" s="25"/>
      <c r="F64" s="10" t="s">
        <v>283</v>
      </c>
      <c r="G64" s="6" t="s">
        <v>228</v>
      </c>
      <c r="H64" s="1"/>
    </row>
    <row r="65" spans="1:8" ht="50.1" customHeight="1">
      <c r="A65" s="27">
        <v>63</v>
      </c>
      <c r="B65" s="26" t="s">
        <v>41</v>
      </c>
      <c r="C65" s="26" t="s">
        <v>300</v>
      </c>
      <c r="E65" s="25"/>
      <c r="F65" s="6" t="s">
        <v>283</v>
      </c>
      <c r="G65" s="6" t="s">
        <v>228</v>
      </c>
      <c r="H65" s="1"/>
    </row>
    <row r="66" spans="1:8" ht="50.1" customHeight="1">
      <c r="A66" s="27">
        <v>64</v>
      </c>
      <c r="B66" s="26" t="s">
        <v>41</v>
      </c>
      <c r="C66" s="26" t="s">
        <v>80</v>
      </c>
      <c r="D66" s="6" t="s">
        <v>81</v>
      </c>
      <c r="E66" s="25"/>
      <c r="F66" s="6" t="s">
        <v>283</v>
      </c>
      <c r="G66" s="6" t="s">
        <v>228</v>
      </c>
      <c r="H66" s="1"/>
    </row>
    <row r="67" spans="1:8" ht="50.1" customHeight="1">
      <c r="A67" s="27">
        <v>65</v>
      </c>
      <c r="B67" s="26" t="s">
        <v>84</v>
      </c>
      <c r="C67" s="26" t="s">
        <v>269</v>
      </c>
      <c r="D67" s="10" t="s">
        <v>161</v>
      </c>
      <c r="E67" s="25" t="s">
        <v>97</v>
      </c>
      <c r="F67" s="6" t="s">
        <v>283</v>
      </c>
      <c r="G67" s="6" t="s">
        <v>228</v>
      </c>
      <c r="H67" s="1"/>
    </row>
    <row r="68" spans="1:8" ht="50.1" customHeight="1">
      <c r="A68" s="27">
        <v>66</v>
      </c>
      <c r="B68" s="26" t="s">
        <v>7</v>
      </c>
      <c r="C68" s="4" t="s">
        <v>338</v>
      </c>
      <c r="D68" s="6" t="s">
        <v>14</v>
      </c>
      <c r="E68" s="25" t="s">
        <v>206</v>
      </c>
      <c r="F68" s="10" t="s">
        <v>283</v>
      </c>
      <c r="G68" s="10" t="s">
        <v>228</v>
      </c>
      <c r="H68" s="1"/>
    </row>
    <row r="69" spans="1:8" ht="50.1" customHeight="1">
      <c r="A69" s="27">
        <v>67</v>
      </c>
      <c r="B69" s="26" t="s">
        <v>7</v>
      </c>
      <c r="C69" s="4" t="s">
        <v>339</v>
      </c>
      <c r="D69" s="6" t="s">
        <v>16</v>
      </c>
      <c r="E69" s="25" t="s">
        <v>185</v>
      </c>
      <c r="F69" s="6" t="s">
        <v>283</v>
      </c>
      <c r="G69" s="10" t="s">
        <v>228</v>
      </c>
      <c r="H69" s="1"/>
    </row>
    <row r="70" spans="1:8" ht="50.1" customHeight="1">
      <c r="A70" s="27">
        <v>68</v>
      </c>
      <c r="B70" s="26" t="s">
        <v>7</v>
      </c>
      <c r="C70" s="26" t="s">
        <v>302</v>
      </c>
      <c r="D70" s="6" t="s">
        <v>35</v>
      </c>
      <c r="E70" s="25" t="s">
        <v>250</v>
      </c>
      <c r="F70" s="10" t="s">
        <v>283</v>
      </c>
      <c r="G70" s="10" t="s">
        <v>228</v>
      </c>
      <c r="H70" s="1"/>
    </row>
    <row r="71" spans="1:8" ht="50.1" customHeight="1">
      <c r="A71" s="27">
        <v>69</v>
      </c>
      <c r="B71" s="26" t="s">
        <v>7</v>
      </c>
      <c r="C71" s="26" t="s">
        <v>336</v>
      </c>
      <c r="D71" s="6" t="s">
        <v>157</v>
      </c>
      <c r="E71" s="25" t="s">
        <v>252</v>
      </c>
      <c r="F71" s="10" t="s">
        <v>283</v>
      </c>
      <c r="G71" s="10" t="s">
        <v>228</v>
      </c>
      <c r="H71" s="1"/>
    </row>
    <row r="72" spans="1:8" ht="50.1" customHeight="1">
      <c r="A72" s="27">
        <v>70</v>
      </c>
      <c r="B72" s="26" t="s">
        <v>7</v>
      </c>
      <c r="C72" s="26" t="s">
        <v>261</v>
      </c>
      <c r="D72" s="6" t="s">
        <v>36</v>
      </c>
      <c r="E72" s="25" t="s">
        <v>260</v>
      </c>
      <c r="F72" s="10" t="s">
        <v>283</v>
      </c>
      <c r="G72" s="10" t="s">
        <v>228</v>
      </c>
      <c r="H72" s="1"/>
    </row>
    <row r="73" spans="1:8" ht="50.1" customHeight="1">
      <c r="A73" s="27">
        <v>71</v>
      </c>
      <c r="B73" s="26" t="s">
        <v>41</v>
      </c>
      <c r="C73" s="26" t="s">
        <v>340</v>
      </c>
      <c r="D73" s="6" t="s">
        <v>154</v>
      </c>
      <c r="E73" s="25" t="s">
        <v>187</v>
      </c>
      <c r="F73" s="6" t="s">
        <v>282</v>
      </c>
      <c r="G73" s="14" t="s">
        <v>228</v>
      </c>
      <c r="H73" s="1"/>
    </row>
    <row r="74" spans="1:8" ht="50.1" customHeight="1">
      <c r="A74" s="27">
        <v>72</v>
      </c>
      <c r="B74" s="26" t="s">
        <v>41</v>
      </c>
      <c r="C74" s="26" t="s">
        <v>49</v>
      </c>
      <c r="E74" s="25"/>
      <c r="F74" s="10" t="s">
        <v>282</v>
      </c>
      <c r="G74" s="6" t="s">
        <v>228</v>
      </c>
      <c r="H74" s="1"/>
    </row>
    <row r="75" spans="1:8" ht="50.1" customHeight="1">
      <c r="A75" s="27">
        <v>73</v>
      </c>
      <c r="B75" s="26" t="s">
        <v>41</v>
      </c>
      <c r="C75" s="26" t="s">
        <v>70</v>
      </c>
      <c r="E75" s="25"/>
      <c r="F75" s="6" t="s">
        <v>282</v>
      </c>
      <c r="G75" s="6" t="s">
        <v>228</v>
      </c>
      <c r="H75" s="1"/>
    </row>
    <row r="76" spans="1:8" ht="50.1" customHeight="1">
      <c r="A76" s="27">
        <v>74</v>
      </c>
      <c r="B76" s="26" t="s">
        <v>7</v>
      </c>
      <c r="C76" s="4" t="s">
        <v>10</v>
      </c>
      <c r="D76" s="6" t="s">
        <v>13</v>
      </c>
      <c r="E76" s="25" t="s">
        <v>303</v>
      </c>
      <c r="F76" s="6" t="s">
        <v>282</v>
      </c>
      <c r="G76" s="10" t="s">
        <v>228</v>
      </c>
      <c r="H76" s="1"/>
    </row>
    <row r="77" spans="1:8" ht="50.1" customHeight="1">
      <c r="A77" s="27">
        <v>75</v>
      </c>
      <c r="B77" s="26" t="s">
        <v>7</v>
      </c>
      <c r="C77" s="4" t="s">
        <v>341</v>
      </c>
      <c r="D77" s="6" t="s">
        <v>201</v>
      </c>
      <c r="E77" s="25" t="s">
        <v>204</v>
      </c>
      <c r="F77" s="10" t="s">
        <v>282</v>
      </c>
      <c r="G77" s="10" t="s">
        <v>228</v>
      </c>
      <c r="H77" s="1"/>
    </row>
    <row r="78" spans="1:8" ht="50.1" customHeight="1">
      <c r="A78" s="27">
        <v>76</v>
      </c>
      <c r="B78" s="26" t="s">
        <v>7</v>
      </c>
      <c r="C78" s="4" t="s">
        <v>342</v>
      </c>
      <c r="D78" s="6" t="s">
        <v>18</v>
      </c>
      <c r="E78" s="25" t="s">
        <v>181</v>
      </c>
      <c r="F78" s="6" t="s">
        <v>282</v>
      </c>
      <c r="G78" s="10" t="s">
        <v>228</v>
      </c>
      <c r="H78" s="7"/>
    </row>
    <row r="79" spans="1:8" ht="50.1" customHeight="1">
      <c r="A79" s="27">
        <v>77</v>
      </c>
      <c r="B79" s="26" t="s">
        <v>7</v>
      </c>
      <c r="C79" s="4" t="s">
        <v>343</v>
      </c>
      <c r="D79" s="6" t="s">
        <v>21</v>
      </c>
      <c r="E79" s="25" t="s">
        <v>344</v>
      </c>
      <c r="F79" s="6" t="s">
        <v>282</v>
      </c>
      <c r="G79" s="10" t="s">
        <v>228</v>
      </c>
      <c r="H79" s="7"/>
    </row>
    <row r="80" spans="1:8" ht="50.1" customHeight="1">
      <c r="A80" s="27">
        <v>78</v>
      </c>
      <c r="B80" s="26" t="s">
        <v>7</v>
      </c>
      <c r="C80" s="4" t="s">
        <v>345</v>
      </c>
      <c r="D80" s="6" t="s">
        <v>26</v>
      </c>
      <c r="E80" s="25" t="s">
        <v>306</v>
      </c>
      <c r="F80" s="10" t="s">
        <v>282</v>
      </c>
      <c r="G80" s="10" t="s">
        <v>228</v>
      </c>
      <c r="H80" s="7"/>
    </row>
    <row r="81" spans="1:8" ht="50.1" customHeight="1">
      <c r="A81" s="27">
        <v>79</v>
      </c>
      <c r="B81" s="26" t="s">
        <v>7</v>
      </c>
      <c r="C81" s="4" t="s">
        <v>19</v>
      </c>
      <c r="D81" s="6" t="s">
        <v>20</v>
      </c>
      <c r="E81" s="25" t="s">
        <v>213</v>
      </c>
      <c r="F81" s="10" t="s">
        <v>282</v>
      </c>
      <c r="G81" s="10" t="s">
        <v>228</v>
      </c>
      <c r="H81" s="7"/>
    </row>
    <row r="82" spans="1:8" ht="50.1" customHeight="1">
      <c r="A82" s="27">
        <v>80</v>
      </c>
      <c r="B82" s="26" t="s">
        <v>7</v>
      </c>
      <c r="C82" s="26" t="s">
        <v>28</v>
      </c>
      <c r="D82" s="6" t="s">
        <v>29</v>
      </c>
      <c r="E82" s="25" t="s">
        <v>214</v>
      </c>
      <c r="F82" s="10" t="s">
        <v>282</v>
      </c>
      <c r="G82" s="10" t="s">
        <v>228</v>
      </c>
      <c r="H82" s="7"/>
    </row>
    <row r="83" spans="1:8" ht="50.1" customHeight="1">
      <c r="A83" s="27">
        <v>81</v>
      </c>
      <c r="B83" s="26" t="s">
        <v>7</v>
      </c>
      <c r="C83" s="26" t="s">
        <v>244</v>
      </c>
      <c r="D83" s="6" t="s">
        <v>247</v>
      </c>
      <c r="E83" s="25" t="s">
        <v>248</v>
      </c>
      <c r="F83" s="10" t="s">
        <v>282</v>
      </c>
      <c r="G83" s="10" t="s">
        <v>228</v>
      </c>
      <c r="H83" s="7"/>
    </row>
    <row r="84" spans="1:8" ht="50.1" customHeight="1">
      <c r="A84" s="27">
        <v>82</v>
      </c>
      <c r="B84" s="26" t="s">
        <v>41</v>
      </c>
      <c r="C84" s="26" t="s">
        <v>59</v>
      </c>
      <c r="E84" s="25" t="s">
        <v>60</v>
      </c>
      <c r="F84" s="6" t="s">
        <v>274</v>
      </c>
      <c r="G84" s="6" t="s">
        <v>228</v>
      </c>
      <c r="H84" s="7"/>
    </row>
    <row r="85" spans="1:8" ht="50.1" customHeight="1">
      <c r="A85" s="27">
        <v>83</v>
      </c>
      <c r="B85" s="26" t="s">
        <v>41</v>
      </c>
      <c r="C85" s="26" t="s">
        <v>69</v>
      </c>
      <c r="E85" s="25"/>
      <c r="F85" s="6" t="s">
        <v>274</v>
      </c>
      <c r="G85" s="6" t="s">
        <v>228</v>
      </c>
      <c r="H85" s="7"/>
    </row>
    <row r="86" spans="1:8" ht="50.1" customHeight="1">
      <c r="A86" s="27">
        <v>84</v>
      </c>
      <c r="B86" s="26" t="s">
        <v>84</v>
      </c>
      <c r="C86" s="26" t="s">
        <v>95</v>
      </c>
      <c r="D86" s="10" t="s">
        <v>161</v>
      </c>
      <c r="E86" s="25" t="s">
        <v>346</v>
      </c>
      <c r="F86" s="10" t="s">
        <v>274</v>
      </c>
      <c r="G86" s="10" t="s">
        <v>228</v>
      </c>
      <c r="H86" s="7"/>
    </row>
    <row r="87" spans="1:8" ht="50.1" customHeight="1">
      <c r="A87" s="27">
        <v>85</v>
      </c>
      <c r="B87" s="26" t="s">
        <v>7</v>
      </c>
      <c r="C87" s="4" t="s">
        <v>202</v>
      </c>
      <c r="D87" s="6" t="s">
        <v>17</v>
      </c>
      <c r="E87" s="25" t="s">
        <v>203</v>
      </c>
      <c r="F87" s="6" t="s">
        <v>274</v>
      </c>
      <c r="G87" s="10" t="s">
        <v>228</v>
      </c>
      <c r="H87" s="7"/>
    </row>
    <row r="88" spans="1:8" ht="50.1" customHeight="1">
      <c r="A88" s="27">
        <v>86</v>
      </c>
      <c r="B88" s="26" t="s">
        <v>41</v>
      </c>
      <c r="C88" s="26" t="s">
        <v>56</v>
      </c>
      <c r="E88" s="25"/>
      <c r="F88" s="6" t="s">
        <v>299</v>
      </c>
      <c r="G88" s="6" t="s">
        <v>228</v>
      </c>
      <c r="H88" s="7"/>
    </row>
    <row r="89" spans="1:8" ht="50.1" customHeight="1">
      <c r="A89" s="27">
        <v>87</v>
      </c>
      <c r="B89" s="26" t="s">
        <v>41</v>
      </c>
      <c r="C89" s="26" t="s">
        <v>347</v>
      </c>
      <c r="E89" s="25" t="s">
        <v>312</v>
      </c>
      <c r="F89" s="6" t="s">
        <v>299</v>
      </c>
      <c r="G89" s="6" t="s">
        <v>228</v>
      </c>
      <c r="H89" s="7"/>
    </row>
    <row r="90" spans="1:8" ht="50.1" customHeight="1">
      <c r="A90" s="27">
        <v>88</v>
      </c>
      <c r="B90" s="26" t="s">
        <v>117</v>
      </c>
      <c r="C90" s="26" t="s">
        <v>385</v>
      </c>
      <c r="D90" s="6" t="s">
        <v>169</v>
      </c>
      <c r="E90" s="25" t="s">
        <v>118</v>
      </c>
      <c r="F90" s="6" t="s">
        <v>299</v>
      </c>
      <c r="G90" s="6" t="s">
        <v>228</v>
      </c>
      <c r="H90" s="7"/>
    </row>
    <row r="91" spans="1:8" ht="50.1" customHeight="1">
      <c r="A91" s="27">
        <v>89</v>
      </c>
      <c r="B91" s="26" t="s">
        <v>117</v>
      </c>
      <c r="C91" s="26" t="s">
        <v>383</v>
      </c>
      <c r="D91" s="6" t="s">
        <v>173</v>
      </c>
      <c r="E91" s="25" t="s">
        <v>384</v>
      </c>
      <c r="F91" s="6" t="s">
        <v>299</v>
      </c>
      <c r="G91" s="10" t="s">
        <v>228</v>
      </c>
      <c r="H91" s="8"/>
    </row>
    <row r="92" spans="1:8" ht="50.1" customHeight="1">
      <c r="A92" s="27">
        <v>90</v>
      </c>
      <c r="B92" s="26" t="s">
        <v>7</v>
      </c>
      <c r="C92" s="26" t="s">
        <v>220</v>
      </c>
      <c r="D92" s="25" t="s">
        <v>221</v>
      </c>
      <c r="E92" s="25" t="s">
        <v>224</v>
      </c>
      <c r="F92" s="10" t="s">
        <v>299</v>
      </c>
      <c r="G92" s="10" t="s">
        <v>228</v>
      </c>
      <c r="H92" s="8"/>
    </row>
    <row r="93" spans="1:8" ht="50.1" customHeight="1">
      <c r="A93" s="27">
        <v>91</v>
      </c>
      <c r="B93" s="26" t="s">
        <v>41</v>
      </c>
      <c r="C93" s="26" t="s">
        <v>230</v>
      </c>
      <c r="E93" s="25" t="s">
        <v>348</v>
      </c>
      <c r="F93" s="6" t="s">
        <v>284</v>
      </c>
      <c r="G93" s="14" t="s">
        <v>228</v>
      </c>
      <c r="H93" s="8"/>
    </row>
    <row r="94" spans="1:8" ht="50.1" customHeight="1">
      <c r="A94" s="27">
        <v>92</v>
      </c>
      <c r="B94" s="26" t="s">
        <v>41</v>
      </c>
      <c r="C94" s="26" t="s">
        <v>349</v>
      </c>
      <c r="E94" s="25" t="s">
        <v>386</v>
      </c>
      <c r="F94" s="6" t="s">
        <v>284</v>
      </c>
      <c r="G94" s="6" t="s">
        <v>228</v>
      </c>
      <c r="H94" s="8"/>
    </row>
    <row r="95" spans="1:8" ht="50.1" customHeight="1">
      <c r="A95" s="27">
        <v>93</v>
      </c>
      <c r="B95" s="26" t="s">
        <v>7</v>
      </c>
      <c r="C95" s="4" t="s">
        <v>8</v>
      </c>
      <c r="D95" s="6" t="s">
        <v>11</v>
      </c>
      <c r="E95" s="25" t="s">
        <v>178</v>
      </c>
      <c r="F95" s="6" t="s">
        <v>284</v>
      </c>
      <c r="G95" s="10" t="s">
        <v>228</v>
      </c>
      <c r="H95" s="8"/>
    </row>
    <row r="96" spans="1:8" ht="50.1" customHeight="1">
      <c r="A96" s="27">
        <v>94</v>
      </c>
      <c r="B96" s="26" t="s">
        <v>7</v>
      </c>
      <c r="C96" s="4" t="s">
        <v>9</v>
      </c>
      <c r="D96" s="6" t="s">
        <v>12</v>
      </c>
      <c r="E96" s="25" t="s">
        <v>179</v>
      </c>
      <c r="F96" s="6" t="s">
        <v>284</v>
      </c>
      <c r="G96" s="10" t="s">
        <v>228</v>
      </c>
      <c r="H96" s="8"/>
    </row>
    <row r="97" spans="1:8" ht="50.1" customHeight="1">
      <c r="A97" s="27">
        <v>95</v>
      </c>
      <c r="B97" s="26" t="s">
        <v>7</v>
      </c>
      <c r="C97" s="26" t="s">
        <v>155</v>
      </c>
      <c r="D97" s="6" t="s">
        <v>156</v>
      </c>
      <c r="E97" s="25" t="s">
        <v>251</v>
      </c>
      <c r="F97" s="10" t="s">
        <v>284</v>
      </c>
      <c r="G97" s="10" t="s">
        <v>228</v>
      </c>
      <c r="H97" s="8"/>
    </row>
    <row r="98" spans="1:8" ht="50.1" customHeight="1">
      <c r="A98" s="27">
        <v>96</v>
      </c>
      <c r="B98" s="26" t="s">
        <v>41</v>
      </c>
      <c r="C98" s="26" t="s">
        <v>195</v>
      </c>
      <c r="D98" s="6" t="s">
        <v>196</v>
      </c>
      <c r="E98" s="25" t="s">
        <v>387</v>
      </c>
      <c r="F98" s="6" t="s">
        <v>180</v>
      </c>
      <c r="G98" s="14" t="s">
        <v>228</v>
      </c>
      <c r="H98" s="8"/>
    </row>
    <row r="99" spans="1:8" ht="50.1" customHeight="1">
      <c r="A99" s="27">
        <v>97</v>
      </c>
      <c r="B99" s="26" t="s">
        <v>41</v>
      </c>
      <c r="C99" s="26" t="s">
        <v>388</v>
      </c>
      <c r="E99" s="25" t="s">
        <v>266</v>
      </c>
      <c r="F99" s="6" t="s">
        <v>180</v>
      </c>
      <c r="G99" s="14" t="s">
        <v>228</v>
      </c>
      <c r="H99" s="8"/>
    </row>
    <row r="100" spans="1:8" ht="50.1" customHeight="1">
      <c r="A100" s="27">
        <v>98</v>
      </c>
      <c r="B100" s="26" t="s">
        <v>41</v>
      </c>
      <c r="C100" s="26" t="s">
        <v>57</v>
      </c>
      <c r="E100" s="25" t="s">
        <v>58</v>
      </c>
      <c r="F100" s="6" t="s">
        <v>180</v>
      </c>
      <c r="G100" s="6" t="s">
        <v>228</v>
      </c>
      <c r="H100" s="8"/>
    </row>
    <row r="101" spans="1:8" ht="50.1" customHeight="1">
      <c r="A101" s="27">
        <v>99</v>
      </c>
      <c r="B101" s="26" t="s">
        <v>84</v>
      </c>
      <c r="C101" s="26" t="s">
        <v>389</v>
      </c>
      <c r="D101" s="10" t="s">
        <v>159</v>
      </c>
      <c r="E101" s="25" t="s">
        <v>291</v>
      </c>
      <c r="F101" s="6" t="s">
        <v>180</v>
      </c>
      <c r="G101" s="6" t="s">
        <v>228</v>
      </c>
      <c r="H101" s="8"/>
    </row>
    <row r="102" spans="1:8" ht="50.1" customHeight="1">
      <c r="A102" s="27">
        <v>100</v>
      </c>
      <c r="B102" s="26" t="s">
        <v>117</v>
      </c>
      <c r="C102" s="26" t="s">
        <v>119</v>
      </c>
      <c r="D102" s="6" t="s">
        <v>170</v>
      </c>
      <c r="E102" s="25" t="s">
        <v>120</v>
      </c>
      <c r="F102" s="6" t="s">
        <v>180</v>
      </c>
      <c r="G102" s="10" t="s">
        <v>228</v>
      </c>
      <c r="H102" s="8"/>
    </row>
    <row r="103" spans="1:8" ht="50.1" customHeight="1">
      <c r="A103" s="27">
        <v>101</v>
      </c>
      <c r="B103" s="26" t="s">
        <v>117</v>
      </c>
      <c r="C103" s="26" t="s">
        <v>390</v>
      </c>
      <c r="D103" s="6" t="s">
        <v>172</v>
      </c>
      <c r="E103" s="25" t="s">
        <v>132</v>
      </c>
      <c r="F103" s="6" t="s">
        <v>180</v>
      </c>
      <c r="G103" s="10" t="s">
        <v>228</v>
      </c>
      <c r="H103" s="8"/>
    </row>
    <row r="104" spans="1:8" ht="50.1" customHeight="1">
      <c r="A104" s="27">
        <v>102</v>
      </c>
      <c r="B104" s="26" t="s">
        <v>117</v>
      </c>
      <c r="C104" s="26" t="s">
        <v>133</v>
      </c>
      <c r="D104" s="6" t="s">
        <v>173</v>
      </c>
      <c r="E104" s="25" t="s">
        <v>241</v>
      </c>
      <c r="F104" s="6" t="s">
        <v>180</v>
      </c>
      <c r="G104" s="10" t="s">
        <v>228</v>
      </c>
    </row>
    <row r="105" spans="1:8" ht="50.1" customHeight="1">
      <c r="A105" s="27">
        <v>103</v>
      </c>
      <c r="B105" s="26" t="s">
        <v>7</v>
      </c>
      <c r="C105" s="4" t="s">
        <v>350</v>
      </c>
      <c r="D105" s="6" t="s">
        <v>15</v>
      </c>
      <c r="E105" s="25" t="s">
        <v>205</v>
      </c>
      <c r="F105" s="6" t="s">
        <v>180</v>
      </c>
      <c r="G105" s="10" t="s">
        <v>228</v>
      </c>
      <c r="H105" s="8"/>
    </row>
    <row r="106" spans="1:8" ht="50.1" customHeight="1">
      <c r="A106" s="27">
        <v>104</v>
      </c>
      <c r="B106" s="26" t="s">
        <v>7</v>
      </c>
      <c r="C106" s="4" t="s">
        <v>24</v>
      </c>
      <c r="D106" s="6" t="s">
        <v>25</v>
      </c>
      <c r="E106" s="25" t="s">
        <v>184</v>
      </c>
      <c r="F106" s="6" t="s">
        <v>180</v>
      </c>
      <c r="G106" s="10" t="s">
        <v>228</v>
      </c>
      <c r="H106" s="8"/>
    </row>
    <row r="107" spans="1:8" ht="50.1" customHeight="1">
      <c r="A107" s="27">
        <v>105</v>
      </c>
      <c r="B107" s="26" t="s">
        <v>7</v>
      </c>
      <c r="C107" s="4" t="s">
        <v>304</v>
      </c>
      <c r="D107" s="6" t="s">
        <v>26</v>
      </c>
      <c r="E107" s="25" t="s">
        <v>305</v>
      </c>
      <c r="F107" s="10" t="s">
        <v>180</v>
      </c>
      <c r="G107" s="10" t="s">
        <v>228</v>
      </c>
      <c r="H107" s="8"/>
    </row>
    <row r="108" spans="1:8" ht="50.1" customHeight="1">
      <c r="A108" s="27">
        <v>106</v>
      </c>
      <c r="B108" s="26" t="s">
        <v>7</v>
      </c>
      <c r="C108" s="26" t="s">
        <v>245</v>
      </c>
      <c r="D108" s="6" t="s">
        <v>246</v>
      </c>
      <c r="E108" s="25" t="s">
        <v>243</v>
      </c>
      <c r="F108" s="10" t="s">
        <v>4</v>
      </c>
      <c r="G108" s="10" t="s">
        <v>228</v>
      </c>
      <c r="H108" s="8"/>
    </row>
    <row r="109" spans="1:8" ht="50.1" customHeight="1">
      <c r="A109" s="27">
        <v>107</v>
      </c>
      <c r="B109" s="26" t="s">
        <v>7</v>
      </c>
      <c r="C109" s="26" t="s">
        <v>33</v>
      </c>
      <c r="D109" s="6" t="s">
        <v>34</v>
      </c>
      <c r="E109" s="25" t="s">
        <v>249</v>
      </c>
      <c r="F109" s="10" t="s">
        <v>4</v>
      </c>
      <c r="G109" s="10" t="s">
        <v>228</v>
      </c>
      <c r="H109" s="8"/>
    </row>
    <row r="110" spans="1:8" ht="50.1" customHeight="1">
      <c r="A110" s="27">
        <v>108</v>
      </c>
      <c r="B110" s="26" t="s">
        <v>41</v>
      </c>
      <c r="C110" s="26" t="s">
        <v>351</v>
      </c>
      <c r="E110" s="25" t="s">
        <v>279</v>
      </c>
      <c r="F110" s="10" t="s">
        <v>280</v>
      </c>
      <c r="G110" s="14" t="s">
        <v>228</v>
      </c>
      <c r="H110" s="8"/>
    </row>
    <row r="111" spans="1:8" ht="50.1" customHeight="1">
      <c r="A111" s="27">
        <v>109</v>
      </c>
      <c r="B111" s="26" t="s">
        <v>41</v>
      </c>
      <c r="C111" s="26" t="s">
        <v>65</v>
      </c>
      <c r="E111" s="25"/>
      <c r="F111" s="10" t="s">
        <v>280</v>
      </c>
      <c r="G111" s="6" t="s">
        <v>228</v>
      </c>
      <c r="H111" s="8"/>
    </row>
    <row r="112" spans="1:8" ht="50.1" customHeight="1">
      <c r="A112" s="27">
        <v>110</v>
      </c>
      <c r="B112" s="26" t="s">
        <v>84</v>
      </c>
      <c r="C112" s="26" t="s">
        <v>269</v>
      </c>
      <c r="D112" s="10" t="s">
        <v>161</v>
      </c>
      <c r="E112" s="25" t="s">
        <v>96</v>
      </c>
      <c r="F112" s="6" t="s">
        <v>280</v>
      </c>
      <c r="G112" s="6" t="s">
        <v>228</v>
      </c>
      <c r="H112" s="8"/>
    </row>
    <row r="113" spans="1:8" ht="50.1" customHeight="1">
      <c r="A113" s="27">
        <v>111</v>
      </c>
      <c r="B113" s="26" t="s">
        <v>117</v>
      </c>
      <c r="C113" s="26" t="s">
        <v>147</v>
      </c>
      <c r="D113" s="6" t="s">
        <v>175</v>
      </c>
      <c r="E113" s="25" t="s">
        <v>148</v>
      </c>
      <c r="F113" s="6" t="s">
        <v>280</v>
      </c>
      <c r="G113" s="10" t="s">
        <v>228</v>
      </c>
      <c r="H113" s="9"/>
    </row>
    <row r="114" spans="1:8" ht="50.1" customHeight="1">
      <c r="A114" s="27">
        <v>112</v>
      </c>
      <c r="B114" s="26" t="s">
        <v>41</v>
      </c>
      <c r="C114" s="26" t="s">
        <v>67</v>
      </c>
      <c r="E114" s="25" t="s">
        <v>352</v>
      </c>
      <c r="F114" s="10" t="s">
        <v>273</v>
      </c>
      <c r="G114" s="6" t="s">
        <v>265</v>
      </c>
      <c r="H114" s="9"/>
    </row>
    <row r="115" spans="1:8" ht="50.1" customHeight="1">
      <c r="A115" s="27">
        <v>113</v>
      </c>
      <c r="B115" s="26" t="s">
        <v>84</v>
      </c>
      <c r="C115" s="26" t="s">
        <v>115</v>
      </c>
      <c r="D115" s="6" t="s">
        <v>168</v>
      </c>
      <c r="E115" s="25" t="s">
        <v>116</v>
      </c>
      <c r="F115" s="10" t="s">
        <v>273</v>
      </c>
      <c r="G115" s="6" t="s">
        <v>265</v>
      </c>
    </row>
    <row r="116" spans="1:8" ht="50.1" customHeight="1">
      <c r="A116" s="27">
        <v>114</v>
      </c>
      <c r="B116" s="26" t="s">
        <v>117</v>
      </c>
      <c r="C116" s="26" t="s">
        <v>151</v>
      </c>
      <c r="D116" s="6" t="s">
        <v>177</v>
      </c>
      <c r="E116" s="25" t="s">
        <v>152</v>
      </c>
      <c r="F116" s="6" t="s">
        <v>273</v>
      </c>
      <c r="G116" s="10" t="s">
        <v>265</v>
      </c>
    </row>
    <row r="117" spans="1:8" ht="50.1" customHeight="1">
      <c r="A117" s="27">
        <v>115</v>
      </c>
      <c r="B117" s="26" t="s">
        <v>41</v>
      </c>
      <c r="C117" s="26" t="s">
        <v>353</v>
      </c>
      <c r="D117" s="6" t="s">
        <v>199</v>
      </c>
      <c r="E117" s="25" t="s">
        <v>44</v>
      </c>
      <c r="F117" s="6" t="s">
        <v>186</v>
      </c>
      <c r="G117" s="14" t="s">
        <v>265</v>
      </c>
    </row>
    <row r="118" spans="1:8" ht="50.1" customHeight="1">
      <c r="A118" s="27">
        <v>116</v>
      </c>
      <c r="B118" s="26" t="s">
        <v>41</v>
      </c>
      <c r="C118" s="26" t="s">
        <v>400</v>
      </c>
      <c r="E118" s="25" t="s">
        <v>191</v>
      </c>
      <c r="F118" s="6" t="s">
        <v>186</v>
      </c>
      <c r="G118" s="6" t="s">
        <v>265</v>
      </c>
    </row>
    <row r="119" spans="1:8" ht="50.1" customHeight="1">
      <c r="A119" s="27">
        <v>117</v>
      </c>
      <c r="B119" s="26" t="s">
        <v>41</v>
      </c>
      <c r="C119" s="26" t="s">
        <v>54</v>
      </c>
      <c r="E119" s="25"/>
      <c r="F119" s="6" t="s">
        <v>186</v>
      </c>
      <c r="G119" s="6" t="s">
        <v>265</v>
      </c>
    </row>
    <row r="120" spans="1:8" ht="50.1" customHeight="1">
      <c r="A120" s="27">
        <v>118</v>
      </c>
      <c r="B120" s="26" t="s">
        <v>41</v>
      </c>
      <c r="C120" s="26" t="s">
        <v>393</v>
      </c>
      <c r="E120" s="25" t="s">
        <v>64</v>
      </c>
      <c r="F120" s="6" t="s">
        <v>2</v>
      </c>
      <c r="G120" s="10" t="s">
        <v>265</v>
      </c>
    </row>
    <row r="121" spans="1:8" ht="50.1" customHeight="1">
      <c r="A121" s="27">
        <v>119</v>
      </c>
      <c r="B121" s="26" t="s">
        <v>41</v>
      </c>
      <c r="C121" s="26" t="s">
        <v>354</v>
      </c>
      <c r="E121" s="25" t="s">
        <v>391</v>
      </c>
      <c r="F121" s="6" t="s">
        <v>186</v>
      </c>
      <c r="G121" s="6" t="s">
        <v>265</v>
      </c>
    </row>
    <row r="122" spans="1:8" ht="50.1" customHeight="1">
      <c r="A122" s="27">
        <v>120</v>
      </c>
      <c r="B122" s="26" t="s">
        <v>7</v>
      </c>
      <c r="C122" s="26" t="s">
        <v>219</v>
      </c>
      <c r="D122" s="6" t="s">
        <v>222</v>
      </c>
      <c r="E122" s="25" t="s">
        <v>225</v>
      </c>
      <c r="F122" s="10" t="s">
        <v>186</v>
      </c>
      <c r="G122" s="10" t="s">
        <v>265</v>
      </c>
    </row>
    <row r="123" spans="1:8" ht="50.1" customHeight="1">
      <c r="A123" s="27">
        <v>121</v>
      </c>
      <c r="B123" s="26" t="s">
        <v>117</v>
      </c>
      <c r="C123" s="26" t="s">
        <v>392</v>
      </c>
      <c r="D123" s="6" t="s">
        <v>171</v>
      </c>
      <c r="E123" s="25" t="s">
        <v>125</v>
      </c>
      <c r="F123" s="10" t="s">
        <v>298</v>
      </c>
      <c r="G123" s="10" t="s">
        <v>265</v>
      </c>
    </row>
    <row r="124" spans="1:8" ht="50.1" customHeight="1">
      <c r="A124" s="27">
        <v>122</v>
      </c>
      <c r="B124" s="26" t="s">
        <v>117</v>
      </c>
      <c r="C124" s="26" t="s">
        <v>128</v>
      </c>
      <c r="D124" s="6" t="s">
        <v>171</v>
      </c>
      <c r="E124" s="25" t="s">
        <v>129</v>
      </c>
      <c r="F124" s="6" t="s">
        <v>298</v>
      </c>
      <c r="G124" s="10" t="s">
        <v>265</v>
      </c>
    </row>
    <row r="125" spans="1:8" ht="50.1" customHeight="1">
      <c r="A125" s="27">
        <v>123</v>
      </c>
      <c r="B125" s="26" t="s">
        <v>41</v>
      </c>
      <c r="C125" s="26" t="s">
        <v>62</v>
      </c>
      <c r="E125" s="25"/>
      <c r="F125" s="10" t="s">
        <v>277</v>
      </c>
      <c r="G125" s="6" t="s">
        <v>265</v>
      </c>
    </row>
    <row r="126" spans="1:8" ht="50.1" customHeight="1">
      <c r="A126" s="27">
        <v>124</v>
      </c>
      <c r="B126" s="26" t="s">
        <v>84</v>
      </c>
      <c r="C126" s="26" t="s">
        <v>85</v>
      </c>
      <c r="D126" s="10" t="s">
        <v>159</v>
      </c>
      <c r="E126" s="25" t="s">
        <v>290</v>
      </c>
      <c r="F126" s="10" t="s">
        <v>277</v>
      </c>
      <c r="G126" s="6" t="s">
        <v>265</v>
      </c>
    </row>
    <row r="127" spans="1:8" ht="50.1" customHeight="1">
      <c r="A127" s="27">
        <v>125</v>
      </c>
      <c r="B127" s="26" t="s">
        <v>84</v>
      </c>
      <c r="C127" s="26" t="s">
        <v>394</v>
      </c>
      <c r="D127" s="10" t="s">
        <v>160</v>
      </c>
      <c r="E127" s="25" t="s">
        <v>401</v>
      </c>
      <c r="F127" s="10" t="s">
        <v>277</v>
      </c>
      <c r="G127" s="6" t="s">
        <v>265</v>
      </c>
    </row>
    <row r="128" spans="1:8" ht="50.1" customHeight="1">
      <c r="A128" s="27">
        <v>126</v>
      </c>
      <c r="B128" s="26" t="s">
        <v>84</v>
      </c>
      <c r="C128" s="26" t="s">
        <v>88</v>
      </c>
      <c r="D128" s="10" t="s">
        <v>160</v>
      </c>
      <c r="E128" s="25" t="s">
        <v>89</v>
      </c>
      <c r="F128" s="10" t="s">
        <v>277</v>
      </c>
      <c r="G128" s="6" t="s">
        <v>265</v>
      </c>
    </row>
    <row r="129" spans="1:7" ht="50.1" customHeight="1">
      <c r="A129" s="27">
        <v>127</v>
      </c>
      <c r="B129" s="26" t="s">
        <v>84</v>
      </c>
      <c r="C129" s="26" t="s">
        <v>395</v>
      </c>
      <c r="D129" s="10" t="s">
        <v>160</v>
      </c>
      <c r="E129" s="25" t="s">
        <v>94</v>
      </c>
      <c r="F129" s="10" t="s">
        <v>277</v>
      </c>
      <c r="G129" s="6" t="s">
        <v>265</v>
      </c>
    </row>
    <row r="130" spans="1:7" ht="50.1" customHeight="1">
      <c r="A130" s="27">
        <v>128</v>
      </c>
      <c r="B130" s="26" t="s">
        <v>84</v>
      </c>
      <c r="C130" s="26" t="s">
        <v>98</v>
      </c>
      <c r="D130" s="10" t="s">
        <v>161</v>
      </c>
      <c r="E130" s="25" t="s">
        <v>99</v>
      </c>
      <c r="F130" s="10" t="s">
        <v>277</v>
      </c>
      <c r="G130" s="6" t="s">
        <v>265</v>
      </c>
    </row>
    <row r="131" spans="1:7" ht="50.1" customHeight="1">
      <c r="A131" s="27">
        <v>129</v>
      </c>
      <c r="B131" s="26" t="s">
        <v>84</v>
      </c>
      <c r="C131" s="26" t="s">
        <v>112</v>
      </c>
      <c r="D131" s="6" t="s">
        <v>166</v>
      </c>
      <c r="E131" s="25" t="s">
        <v>113</v>
      </c>
      <c r="F131" s="10" t="s">
        <v>277</v>
      </c>
      <c r="G131" s="6" t="s">
        <v>265</v>
      </c>
    </row>
    <row r="132" spans="1:7" ht="50.1" customHeight="1">
      <c r="A132" s="27">
        <v>130</v>
      </c>
      <c r="B132" s="26" t="s">
        <v>84</v>
      </c>
      <c r="C132" s="26" t="s">
        <v>402</v>
      </c>
      <c r="D132" s="6" t="s">
        <v>167</v>
      </c>
      <c r="E132" s="25" t="s">
        <v>114</v>
      </c>
      <c r="F132" s="10" t="s">
        <v>277</v>
      </c>
      <c r="G132" s="6" t="s">
        <v>265</v>
      </c>
    </row>
    <row r="133" spans="1:7" ht="50.1" customHeight="1">
      <c r="A133" s="27">
        <v>131</v>
      </c>
      <c r="B133" s="26" t="s">
        <v>117</v>
      </c>
      <c r="C133" s="26" t="s">
        <v>403</v>
      </c>
      <c r="D133" s="6" t="s">
        <v>170</v>
      </c>
      <c r="E133" s="25" t="s">
        <v>404</v>
      </c>
      <c r="F133" s="10" t="s">
        <v>277</v>
      </c>
      <c r="G133" s="10" t="s">
        <v>265</v>
      </c>
    </row>
    <row r="134" spans="1:7" ht="50.1" customHeight="1">
      <c r="A134" s="27">
        <v>132</v>
      </c>
      <c r="B134" s="26" t="s">
        <v>7</v>
      </c>
      <c r="C134" s="4" t="s">
        <v>207</v>
      </c>
      <c r="D134" s="6" t="s">
        <v>210</v>
      </c>
      <c r="E134" s="25" t="s">
        <v>211</v>
      </c>
      <c r="F134" s="10" t="s">
        <v>277</v>
      </c>
      <c r="G134" s="10" t="s">
        <v>265</v>
      </c>
    </row>
    <row r="135" spans="1:7" ht="50.1" customHeight="1">
      <c r="A135" s="27">
        <v>133</v>
      </c>
      <c r="B135" s="26" t="s">
        <v>7</v>
      </c>
      <c r="C135" s="26" t="s">
        <v>253</v>
      </c>
      <c r="D135" s="6" t="s">
        <v>255</v>
      </c>
      <c r="E135" s="25" t="s">
        <v>257</v>
      </c>
      <c r="F135" s="10" t="s">
        <v>277</v>
      </c>
      <c r="G135" s="10" t="s">
        <v>265</v>
      </c>
    </row>
    <row r="136" spans="1:7" ht="50.1" customHeight="1">
      <c r="A136" s="27">
        <v>134</v>
      </c>
      <c r="B136" s="26" t="s">
        <v>41</v>
      </c>
      <c r="C136" s="26" t="s">
        <v>263</v>
      </c>
      <c r="E136" s="25" t="s">
        <v>46</v>
      </c>
      <c r="F136" s="6" t="s">
        <v>286</v>
      </c>
      <c r="G136" s="14" t="s">
        <v>265</v>
      </c>
    </row>
    <row r="137" spans="1:7" ht="50.1" customHeight="1">
      <c r="A137" s="27">
        <v>135</v>
      </c>
      <c r="B137" s="26" t="s">
        <v>41</v>
      </c>
      <c r="C137" s="26" t="s">
        <v>47</v>
      </c>
      <c r="E137" s="25" t="s">
        <v>267</v>
      </c>
      <c r="F137" s="6" t="s">
        <v>286</v>
      </c>
      <c r="G137" s="14" t="s">
        <v>265</v>
      </c>
    </row>
    <row r="138" spans="1:7" ht="50.1" customHeight="1">
      <c r="A138" s="27">
        <v>136</v>
      </c>
      <c r="B138" s="26" t="s">
        <v>41</v>
      </c>
      <c r="C138" s="26" t="s">
        <v>231</v>
      </c>
      <c r="E138" s="25" t="s">
        <v>355</v>
      </c>
      <c r="F138" s="6" t="s">
        <v>286</v>
      </c>
      <c r="G138" s="6" t="s">
        <v>265</v>
      </c>
    </row>
    <row r="139" spans="1:7" ht="50.1" customHeight="1">
      <c r="A139" s="27">
        <v>137</v>
      </c>
      <c r="B139" s="26" t="s">
        <v>41</v>
      </c>
      <c r="C139" s="26" t="s">
        <v>61</v>
      </c>
      <c r="E139" s="25"/>
      <c r="F139" s="6" t="s">
        <v>286</v>
      </c>
      <c r="G139" s="6" t="s">
        <v>265</v>
      </c>
    </row>
    <row r="140" spans="1:7" ht="50.1" customHeight="1">
      <c r="A140" s="27">
        <v>138</v>
      </c>
      <c r="B140" s="26" t="s">
        <v>41</v>
      </c>
      <c r="C140" s="26" t="s">
        <v>233</v>
      </c>
      <c r="D140" s="6" t="s">
        <v>79</v>
      </c>
      <c r="E140" s="25"/>
      <c r="F140" s="6" t="s">
        <v>286</v>
      </c>
      <c r="G140" s="6" t="s">
        <v>265</v>
      </c>
    </row>
    <row r="141" spans="1:7" ht="50.1" customHeight="1">
      <c r="A141" s="27">
        <v>139</v>
      </c>
      <c r="B141" s="26" t="s">
        <v>84</v>
      </c>
      <c r="C141" s="26" t="s">
        <v>356</v>
      </c>
      <c r="D141" s="10" t="s">
        <v>159</v>
      </c>
      <c r="E141" s="25" t="s">
        <v>294</v>
      </c>
      <c r="F141" s="6" t="s">
        <v>286</v>
      </c>
      <c r="G141" s="6" t="s">
        <v>265</v>
      </c>
    </row>
    <row r="142" spans="1:7" ht="50.1" customHeight="1">
      <c r="A142" s="27">
        <v>140</v>
      </c>
      <c r="B142" s="26" t="s">
        <v>84</v>
      </c>
      <c r="C142" s="26" t="s">
        <v>92</v>
      </c>
      <c r="D142" s="10" t="s">
        <v>160</v>
      </c>
      <c r="E142" s="25" t="s">
        <v>93</v>
      </c>
      <c r="F142" s="10" t="s">
        <v>286</v>
      </c>
      <c r="G142" s="6" t="s">
        <v>265</v>
      </c>
    </row>
    <row r="143" spans="1:7" ht="50.1" customHeight="1">
      <c r="A143" s="27">
        <v>141</v>
      </c>
      <c r="B143" s="26" t="s">
        <v>84</v>
      </c>
      <c r="C143" s="26" t="s">
        <v>234</v>
      </c>
      <c r="D143" s="6" t="s">
        <v>162</v>
      </c>
      <c r="E143" s="25" t="s">
        <v>357</v>
      </c>
      <c r="F143" s="10" t="s">
        <v>286</v>
      </c>
      <c r="G143" s="6" t="s">
        <v>265</v>
      </c>
    </row>
    <row r="144" spans="1:7" ht="50.1" customHeight="1">
      <c r="A144" s="27">
        <v>142</v>
      </c>
      <c r="B144" s="26" t="s">
        <v>84</v>
      </c>
      <c r="C144" s="26" t="s">
        <v>358</v>
      </c>
      <c r="D144" s="6" t="s">
        <v>162</v>
      </c>
      <c r="E144" s="25" t="s">
        <v>235</v>
      </c>
      <c r="F144" s="10" t="s">
        <v>286</v>
      </c>
      <c r="G144" s="6" t="s">
        <v>265</v>
      </c>
    </row>
    <row r="145" spans="1:7" ht="50.1" customHeight="1">
      <c r="A145" s="27">
        <v>143</v>
      </c>
      <c r="B145" s="26" t="s">
        <v>84</v>
      </c>
      <c r="C145" s="26" t="s">
        <v>105</v>
      </c>
      <c r="D145" s="6" t="s">
        <v>164</v>
      </c>
      <c r="E145" s="25" t="s">
        <v>106</v>
      </c>
      <c r="F145" s="6" t="s">
        <v>286</v>
      </c>
      <c r="G145" s="6" t="s">
        <v>265</v>
      </c>
    </row>
    <row r="146" spans="1:7" ht="50.1" customHeight="1">
      <c r="A146" s="27">
        <v>144</v>
      </c>
      <c r="B146" s="26" t="s">
        <v>84</v>
      </c>
      <c r="C146" s="26" t="s">
        <v>238</v>
      </c>
      <c r="D146" s="6" t="s">
        <v>164</v>
      </c>
      <c r="E146" s="25" t="s">
        <v>107</v>
      </c>
      <c r="F146" s="6" t="s">
        <v>286</v>
      </c>
      <c r="G146" s="6" t="s">
        <v>265</v>
      </c>
    </row>
    <row r="147" spans="1:7" ht="50.1" customHeight="1">
      <c r="A147" s="27">
        <v>145</v>
      </c>
      <c r="B147" s="26" t="s">
        <v>84</v>
      </c>
      <c r="C147" s="26" t="s">
        <v>239</v>
      </c>
      <c r="D147" s="6" t="s">
        <v>164</v>
      </c>
      <c r="E147" s="25" t="s">
        <v>108</v>
      </c>
      <c r="F147" s="6" t="s">
        <v>286</v>
      </c>
      <c r="G147" s="6" t="s">
        <v>265</v>
      </c>
    </row>
    <row r="148" spans="1:7" ht="50.1" customHeight="1">
      <c r="A148" s="27">
        <v>146</v>
      </c>
      <c r="B148" s="26" t="s">
        <v>84</v>
      </c>
      <c r="C148" s="26" t="s">
        <v>240</v>
      </c>
      <c r="D148" s="6" t="s">
        <v>164</v>
      </c>
      <c r="E148" s="25" t="s">
        <v>109</v>
      </c>
      <c r="F148" s="6" t="s">
        <v>286</v>
      </c>
      <c r="G148" s="6" t="s">
        <v>265</v>
      </c>
    </row>
    <row r="149" spans="1:7" ht="50.1" customHeight="1">
      <c r="A149" s="27">
        <v>147</v>
      </c>
      <c r="B149" s="26" t="s">
        <v>7</v>
      </c>
      <c r="C149" s="4" t="s">
        <v>208</v>
      </c>
      <c r="D149" s="6" t="s">
        <v>209</v>
      </c>
      <c r="E149" s="25" t="s">
        <v>212</v>
      </c>
      <c r="F149" s="10" t="s">
        <v>286</v>
      </c>
      <c r="G149" s="10" t="s">
        <v>265</v>
      </c>
    </row>
    <row r="150" spans="1:7" ht="50.1" customHeight="1">
      <c r="A150" s="27">
        <v>148</v>
      </c>
      <c r="B150" s="26" t="s">
        <v>7</v>
      </c>
      <c r="C150" s="4" t="s">
        <v>359</v>
      </c>
      <c r="D150" s="6" t="s">
        <v>27</v>
      </c>
      <c r="E150" s="25" t="s">
        <v>360</v>
      </c>
      <c r="F150" s="10" t="s">
        <v>281</v>
      </c>
      <c r="G150" s="10" t="s">
        <v>265</v>
      </c>
    </row>
    <row r="151" spans="1:7" ht="50.1" customHeight="1">
      <c r="A151" s="27">
        <v>149</v>
      </c>
      <c r="B151" s="26" t="s">
        <v>7</v>
      </c>
      <c r="C151" s="26" t="s">
        <v>218</v>
      </c>
      <c r="D151" s="6" t="s">
        <v>30</v>
      </c>
      <c r="E151" s="25" t="s">
        <v>223</v>
      </c>
      <c r="F151" s="10" t="s">
        <v>281</v>
      </c>
      <c r="G151" s="10" t="s">
        <v>265</v>
      </c>
    </row>
    <row r="152" spans="1:7" ht="50.1" customHeight="1">
      <c r="A152" s="27">
        <v>150</v>
      </c>
      <c r="B152" s="26" t="s">
        <v>7</v>
      </c>
      <c r="C152" s="26" t="s">
        <v>158</v>
      </c>
      <c r="D152" s="6" t="s">
        <v>256</v>
      </c>
      <c r="E152" s="25" t="s">
        <v>259</v>
      </c>
      <c r="F152" s="10" t="s">
        <v>281</v>
      </c>
      <c r="G152" s="10" t="s">
        <v>265</v>
      </c>
    </row>
  </sheetData>
  <phoneticPr fontId="1" type="noConversion"/>
  <dataValidations count="1">
    <dataValidation type="list" allowBlank="1" showInputMessage="1" showErrorMessage="1" sqref="E144 E148 F67:F68 F70:F72 F75 F92:F93 F99 F10 F20 F95:F96 F38:F39 F58 F87:F89 F45 F77:F78 F62 F81 F52 F36 F117 F102 F8 F54"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F65 F103:F116 F94 F21:F35 F2:F7 F40:F44 F82:F85 F90:F91 F37 F97:F98 F59:F61 F73:F74 F63 F9 F55:F57 F11:F19 F46:F51 F53 F100:F101 F118:F152 E153:E1048576</xm:sqref>
        </x14:dataValidation>
        <x14:dataValidation type="list" allowBlank="1" showInputMessage="1" showErrorMessage="1" xr:uid="{00000000-0002-0000-0000-000000000000}">
          <x14:formula1>
            <xm:f>'List of Tags'!$B$1:$B$4</xm:f>
          </x14:formula1>
          <xm:sqref>F153:F1048576 G2:G152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3"/>
  <sheetViews>
    <sheetView workbookViewId="0">
      <selection activeCell="C1" sqref="C1"/>
    </sheetView>
  </sheetViews>
  <sheetFormatPr defaultRowHeight="13.8"/>
  <cols>
    <col min="1" max="1" width="66.33203125" customWidth="1"/>
    <col min="2" max="2" width="35.6640625" customWidth="1"/>
    <col min="3" max="3" width="15.109375" customWidth="1"/>
    <col min="4" max="4" width="16.88671875" customWidth="1"/>
    <col min="5" max="5" width="18.109375" customWidth="1"/>
    <col min="6" max="6" width="23.109375" customWidth="1"/>
    <col min="7" max="7" width="59.88671875" bestFit="1" customWidth="1"/>
    <col min="8" max="8" width="7.6640625" customWidth="1"/>
  </cols>
  <sheetData>
    <row r="1" spans="1:3" ht="17.399999999999999">
      <c r="A1" s="15" t="s">
        <v>274</v>
      </c>
      <c r="B1" s="16" t="s">
        <v>264</v>
      </c>
      <c r="C1" s="15" t="s">
        <v>422</v>
      </c>
    </row>
    <row r="2" spans="1:3" ht="17.399999999999999">
      <c r="A2" s="15" t="s">
        <v>273</v>
      </c>
      <c r="B2" s="16" t="s">
        <v>265</v>
      </c>
    </row>
    <row r="3" spans="1:3" ht="17.399999999999999">
      <c r="A3" s="15" t="s">
        <v>299</v>
      </c>
      <c r="B3" s="16" t="s">
        <v>227</v>
      </c>
    </row>
    <row r="4" spans="1:3" ht="17.399999999999999">
      <c r="A4" s="15" t="s">
        <v>284</v>
      </c>
      <c r="B4" s="16" t="s">
        <v>228</v>
      </c>
    </row>
    <row r="5" spans="1:3">
      <c r="A5" s="15" t="s">
        <v>298</v>
      </c>
      <c r="B5" s="15"/>
    </row>
    <row r="6" spans="1:3">
      <c r="A6" s="15" t="s">
        <v>277</v>
      </c>
      <c r="B6" s="15"/>
    </row>
    <row r="7" spans="1:3">
      <c r="A7" s="15" t="s">
        <v>2</v>
      </c>
      <c r="B7" s="15"/>
    </row>
    <row r="8" spans="1:3">
      <c r="A8" s="15" t="s">
        <v>4</v>
      </c>
      <c r="B8" s="15"/>
    </row>
    <row r="9" spans="1:3">
      <c r="A9" s="15" t="s">
        <v>286</v>
      </c>
      <c r="B9" s="15"/>
    </row>
    <row r="10" spans="1:3">
      <c r="A10" s="15" t="s">
        <v>287</v>
      </c>
      <c r="B10" s="15"/>
    </row>
    <row r="11" spans="1:3">
      <c r="A11" s="15" t="s">
        <v>275</v>
      </c>
      <c r="B11" s="15"/>
    </row>
    <row r="12" spans="1:3">
      <c r="A12" s="15" t="s">
        <v>276</v>
      </c>
      <c r="B12" s="15"/>
    </row>
    <row r="13" spans="1:3">
      <c r="A13" s="15" t="s">
        <v>278</v>
      </c>
      <c r="B13" s="15"/>
    </row>
    <row r="14" spans="1:3">
      <c r="A14" s="15" t="s">
        <v>297</v>
      </c>
      <c r="B14" s="15"/>
    </row>
    <row r="15" spans="1:3">
      <c r="A15" s="15" t="s">
        <v>3</v>
      </c>
      <c r="B15" s="15"/>
    </row>
    <row r="16" spans="1:3">
      <c r="A16" s="15" t="s">
        <v>282</v>
      </c>
      <c r="B16" s="15"/>
    </row>
    <row r="17" spans="1:2">
      <c r="A17" s="15" t="s">
        <v>281</v>
      </c>
      <c r="B17" s="15"/>
    </row>
    <row r="18" spans="1:2">
      <c r="A18" s="15" t="s">
        <v>280</v>
      </c>
      <c r="B18" s="15"/>
    </row>
    <row r="19" spans="1:2">
      <c r="A19" s="15" t="s">
        <v>285</v>
      </c>
      <c r="B19" s="15"/>
    </row>
    <row r="20" spans="1:2">
      <c r="A20" s="15" t="s">
        <v>296</v>
      </c>
      <c r="B20" s="15"/>
    </row>
    <row r="21" spans="1:2">
      <c r="A21" s="15" t="s">
        <v>283</v>
      </c>
      <c r="B21" s="15"/>
    </row>
    <row r="22" spans="1:2">
      <c r="B22" s="15"/>
    </row>
    <row r="23" spans="1:2">
      <c r="B23" s="15"/>
    </row>
    <row r="24" spans="1:2">
      <c r="B24" s="15"/>
    </row>
    <row r="25" spans="1:2">
      <c r="B25" s="15"/>
    </row>
    <row r="26" spans="1:2">
      <c r="B26" s="15"/>
    </row>
    <row r="27" spans="1:2">
      <c r="B27" s="15"/>
    </row>
    <row r="28" spans="1:2">
      <c r="B28" s="15"/>
    </row>
    <row r="29" spans="1:2">
      <c r="B29" s="15"/>
    </row>
    <row r="30" spans="1:2">
      <c r="B30" s="15"/>
    </row>
    <row r="31" spans="1:2">
      <c r="B31" s="15"/>
    </row>
    <row r="32" spans="1:2">
      <c r="B32" s="15"/>
    </row>
    <row r="33" spans="2:2">
      <c r="B33" s="15"/>
    </row>
    <row r="34" spans="2:2">
      <c r="B34" s="15"/>
    </row>
    <row r="35" spans="2:2">
      <c r="B35" s="15"/>
    </row>
    <row r="36" spans="2:2">
      <c r="B36" s="15"/>
    </row>
    <row r="37" spans="2:2">
      <c r="B37" s="15"/>
    </row>
    <row r="38" spans="2:2">
      <c r="B38" s="15"/>
    </row>
    <row r="39" spans="2:2">
      <c r="B39" s="15"/>
    </row>
    <row r="40" spans="2:2">
      <c r="B40" s="15"/>
    </row>
    <row r="41" spans="2:2">
      <c r="B41" s="15"/>
    </row>
    <row r="42" spans="2:2">
      <c r="B42" s="15"/>
    </row>
    <row r="43" spans="2:2">
      <c r="B43" s="15"/>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D28"/>
  <sheetViews>
    <sheetView workbookViewId="0">
      <selection activeCell="C1" sqref="C1"/>
    </sheetView>
  </sheetViews>
  <sheetFormatPr defaultRowHeight="13.8"/>
  <cols>
    <col min="1" max="1" width="30.44140625" bestFit="1" customWidth="1"/>
    <col min="2" max="2" width="20" bestFit="1" customWidth="1"/>
    <col min="3" max="3" width="14.88671875" bestFit="1" customWidth="1"/>
    <col min="4" max="5" width="13.88671875" bestFit="1" customWidth="1"/>
    <col min="6" max="6" width="14.109375" customWidth="1"/>
    <col min="7" max="7" width="18.33203125" customWidth="1"/>
    <col min="8" max="8" width="16.6640625" customWidth="1"/>
    <col min="9" max="9" width="19.5546875" customWidth="1"/>
    <col min="10" max="10" width="23.6640625" customWidth="1"/>
    <col min="11" max="26" width="44.5546875" bestFit="1" customWidth="1"/>
    <col min="27" max="27" width="49.33203125" bestFit="1" customWidth="1"/>
    <col min="28" max="29" width="43.5546875" bestFit="1" customWidth="1"/>
    <col min="30" max="33" width="30.6640625" bestFit="1" customWidth="1"/>
    <col min="34" max="34" width="42.5546875" bestFit="1" customWidth="1"/>
    <col min="35" max="36" width="50.88671875" bestFit="1" customWidth="1"/>
    <col min="37" max="37" width="50.109375" bestFit="1" customWidth="1"/>
    <col min="38" max="38" width="18.44140625" bestFit="1" customWidth="1"/>
    <col min="39" max="39" width="6.109375" bestFit="1" customWidth="1"/>
    <col min="40" max="41" width="4.6640625" bestFit="1" customWidth="1"/>
    <col min="42" max="42" width="5" bestFit="1" customWidth="1"/>
    <col min="43" max="45" width="4.6640625" bestFit="1" customWidth="1"/>
    <col min="46" max="46" width="6.5546875" bestFit="1" customWidth="1"/>
    <col min="47" max="47" width="4.109375" bestFit="1" customWidth="1"/>
    <col min="48" max="48" width="19.109375" bestFit="1" customWidth="1"/>
    <col min="49" max="49" width="29.33203125" bestFit="1" customWidth="1"/>
    <col min="50" max="51" width="24.5546875" bestFit="1" customWidth="1"/>
    <col min="52" max="52" width="23.5546875" bestFit="1" customWidth="1"/>
    <col min="53" max="54" width="24.5546875" bestFit="1" customWidth="1"/>
    <col min="55" max="57" width="23.5546875" bestFit="1" customWidth="1"/>
    <col min="58" max="58" width="28.6640625" bestFit="1" customWidth="1"/>
    <col min="59" max="60" width="60" bestFit="1" customWidth="1"/>
    <col min="61" max="63" width="22" bestFit="1" customWidth="1"/>
    <col min="64" max="65" width="22.88671875" bestFit="1" customWidth="1"/>
    <col min="66" max="66" width="18.88671875" bestFit="1" customWidth="1"/>
    <col min="67" max="67" width="29" bestFit="1" customWidth="1"/>
    <col min="68" max="68" width="7.33203125" bestFit="1" customWidth="1"/>
    <col min="69" max="69" width="11.33203125" bestFit="1" customWidth="1"/>
    <col min="70" max="70" width="69.109375" bestFit="1" customWidth="1"/>
    <col min="71" max="71" width="48.5546875" bestFit="1" customWidth="1"/>
    <col min="72" max="72" width="45.44140625" bestFit="1" customWidth="1"/>
    <col min="73" max="73" width="48.5546875" bestFit="1" customWidth="1"/>
    <col min="74" max="74" width="131.44140625" bestFit="1" customWidth="1"/>
    <col min="75" max="75" width="55.109375" bestFit="1" customWidth="1"/>
    <col min="76" max="76" width="128.88671875" bestFit="1" customWidth="1"/>
    <col min="77" max="77" width="20.33203125" bestFit="1" customWidth="1"/>
    <col min="78" max="78" width="35.6640625" bestFit="1" customWidth="1"/>
    <col min="79" max="79" width="65" bestFit="1" customWidth="1"/>
    <col min="80" max="80" width="35.6640625" bestFit="1" customWidth="1"/>
    <col min="81" max="81" width="125" bestFit="1" customWidth="1"/>
    <col min="82" max="82" width="49.44140625" bestFit="1" customWidth="1"/>
    <col min="83" max="83" width="110.88671875" bestFit="1" customWidth="1"/>
    <col min="84" max="84" width="70.5546875" bestFit="1" customWidth="1"/>
    <col min="85" max="85" width="35.6640625" bestFit="1" customWidth="1"/>
    <col min="86" max="86" width="93.6640625" bestFit="1" customWidth="1"/>
    <col min="87" max="87" width="105" bestFit="1" customWidth="1"/>
    <col min="88" max="88" width="35.6640625" bestFit="1" customWidth="1"/>
    <col min="89" max="89" width="156.88671875" bestFit="1" customWidth="1"/>
    <col min="90" max="90" width="47.5546875" bestFit="1" customWidth="1"/>
    <col min="91" max="91" width="105.44140625" bestFit="1" customWidth="1"/>
    <col min="92" max="92" width="63.109375" bestFit="1" customWidth="1"/>
    <col min="93" max="93" width="55.88671875" bestFit="1" customWidth="1"/>
    <col min="94" max="94" width="74.6640625" bestFit="1" customWidth="1"/>
    <col min="95" max="95" width="79.5546875" bestFit="1" customWidth="1"/>
    <col min="96" max="96" width="35.33203125" bestFit="1" customWidth="1"/>
    <col min="97" max="97" width="193" bestFit="1" customWidth="1"/>
    <col min="98" max="98" width="55.88671875" bestFit="1" customWidth="1"/>
    <col min="99" max="99" width="174.88671875" bestFit="1" customWidth="1"/>
    <col min="100" max="100" width="132.44140625" bestFit="1" customWidth="1"/>
    <col min="101" max="101" width="62.5546875" bestFit="1" customWidth="1"/>
    <col min="102" max="102" width="55.33203125" bestFit="1" customWidth="1"/>
    <col min="103" max="103" width="20.33203125" bestFit="1" customWidth="1"/>
    <col min="104" max="104" width="23.44140625" bestFit="1" customWidth="1"/>
    <col min="105" max="105" width="8" bestFit="1" customWidth="1"/>
    <col min="106" max="106" width="11" bestFit="1" customWidth="1"/>
    <col min="107" max="107" width="33.109375" bestFit="1" customWidth="1"/>
    <col min="108" max="108" width="46.5546875" bestFit="1" customWidth="1"/>
    <col min="109" max="109" width="9.5546875" bestFit="1" customWidth="1"/>
    <col min="110" max="110" width="62.5546875" bestFit="1" customWidth="1"/>
    <col min="111" max="111" width="9.5546875" bestFit="1" customWidth="1"/>
    <col min="112" max="112" width="26.109375" bestFit="1" customWidth="1"/>
    <col min="113" max="113" width="9.88671875" bestFit="1" customWidth="1"/>
    <col min="114" max="114" width="40.5546875" bestFit="1" customWidth="1"/>
    <col min="115" max="115" width="9.5546875" bestFit="1" customWidth="1"/>
    <col min="116" max="116" width="42.5546875" bestFit="1" customWidth="1"/>
    <col min="117" max="117" width="52.44140625" bestFit="1" customWidth="1"/>
    <col min="118" max="118" width="9.5546875" bestFit="1" customWidth="1"/>
    <col min="119" max="119" width="21.44140625" bestFit="1" customWidth="1"/>
    <col min="120" max="120" width="9.5546875" bestFit="1" customWidth="1"/>
    <col min="121" max="121" width="8.44140625" bestFit="1" customWidth="1"/>
    <col min="122" max="122" width="11.44140625" bestFit="1" customWidth="1"/>
    <col min="123" max="123" width="7.33203125" bestFit="1" customWidth="1"/>
    <col min="124" max="124" width="9" bestFit="1" customWidth="1"/>
    <col min="125" max="125" width="122.6640625" bestFit="1" customWidth="1"/>
    <col min="126" max="126" width="24.109375" bestFit="1" customWidth="1"/>
    <col min="127" max="127" width="58.88671875" bestFit="1" customWidth="1"/>
    <col min="128" max="128" width="34.44140625" bestFit="1" customWidth="1"/>
    <col min="129" max="129" width="37.44140625" bestFit="1" customWidth="1"/>
    <col min="130" max="130" width="29.6640625" bestFit="1" customWidth="1"/>
    <col min="131" max="131" width="51.5546875" bestFit="1" customWidth="1"/>
    <col min="132" max="132" width="29.6640625" bestFit="1" customWidth="1"/>
    <col min="133" max="133" width="82.88671875" bestFit="1" customWidth="1"/>
    <col min="134" max="134" width="28.5546875" bestFit="1" customWidth="1"/>
    <col min="135" max="135" width="61.5546875" bestFit="1" customWidth="1"/>
    <col min="136" max="136" width="29.6640625" bestFit="1" customWidth="1"/>
    <col min="137" max="137" width="34" bestFit="1" customWidth="1"/>
    <col min="138" max="138" width="29.6640625" bestFit="1" customWidth="1"/>
    <col min="139" max="139" width="97.5546875" bestFit="1" customWidth="1"/>
    <col min="140" max="140" width="28.5546875" bestFit="1" customWidth="1"/>
    <col min="141" max="141" width="81.109375" bestFit="1" customWidth="1"/>
    <col min="142" max="142" width="28.5546875" bestFit="1" customWidth="1"/>
    <col min="143" max="143" width="60.44140625" bestFit="1" customWidth="1"/>
    <col min="144" max="144" width="28.5546875" bestFit="1" customWidth="1"/>
    <col min="145" max="145" width="85.33203125" bestFit="1" customWidth="1"/>
    <col min="146" max="146" width="33.88671875" bestFit="1" customWidth="1"/>
    <col min="147" max="147" width="100.44140625" bestFit="1" customWidth="1"/>
    <col min="148" max="148" width="65" bestFit="1" customWidth="1"/>
    <col min="149" max="149" width="66.6640625" bestFit="1" customWidth="1"/>
    <col min="150" max="150" width="65" bestFit="1" customWidth="1"/>
    <col min="151" max="151" width="82.5546875" bestFit="1" customWidth="1"/>
    <col min="152" max="152" width="27" bestFit="1" customWidth="1"/>
    <col min="153" max="153" width="128.88671875" bestFit="1" customWidth="1"/>
    <col min="154" max="154" width="27" bestFit="1" customWidth="1"/>
    <col min="155" max="155" width="58.109375" bestFit="1" customWidth="1"/>
    <col min="156" max="156" width="27" bestFit="1" customWidth="1"/>
    <col min="157" max="157" width="149.88671875" bestFit="1" customWidth="1"/>
    <col min="158" max="158" width="99.44140625" bestFit="1" customWidth="1"/>
    <col min="159" max="159" width="55.5546875" bestFit="1" customWidth="1"/>
    <col min="160" max="160" width="54.33203125" bestFit="1" customWidth="1"/>
    <col min="161" max="161" width="125.33203125" bestFit="1" customWidth="1"/>
    <col min="162" max="162" width="105.5546875" bestFit="1" customWidth="1"/>
    <col min="163" max="163" width="89.109375" bestFit="1" customWidth="1"/>
    <col min="164" max="164" width="27.88671875" bestFit="1" customWidth="1"/>
    <col min="165" max="165" width="78.6640625" bestFit="1" customWidth="1"/>
    <col min="166" max="166" width="27.88671875" bestFit="1" customWidth="1"/>
    <col min="167" max="167" width="117.6640625" bestFit="1" customWidth="1"/>
    <col min="168" max="168" width="140.109375" bestFit="1" customWidth="1"/>
    <col min="169" max="169" width="23.88671875" bestFit="1" customWidth="1"/>
    <col min="170" max="170" width="100.33203125" bestFit="1" customWidth="1"/>
    <col min="171" max="171" width="34.109375" bestFit="1" customWidth="1"/>
    <col min="172" max="172" width="37.6640625" bestFit="1" customWidth="1"/>
    <col min="173" max="173" width="8.5546875" bestFit="1" customWidth="1"/>
    <col min="174" max="174" width="20.33203125" bestFit="1" customWidth="1"/>
    <col min="175" max="175" width="35.5546875" bestFit="1" customWidth="1"/>
    <col min="176" max="176" width="36.6640625" bestFit="1" customWidth="1"/>
    <col min="177" max="177" width="66.6640625" bestFit="1" customWidth="1"/>
    <col min="178" max="178" width="34.88671875" bestFit="1" customWidth="1"/>
    <col min="179" max="179" width="52.33203125" bestFit="1" customWidth="1"/>
    <col min="180" max="180" width="40.109375" bestFit="1" customWidth="1"/>
    <col min="181" max="181" width="23.5546875" bestFit="1" customWidth="1"/>
    <col min="182" max="182" width="42.88671875" bestFit="1" customWidth="1"/>
    <col min="183" max="183" width="40.88671875" bestFit="1" customWidth="1"/>
    <col min="184" max="184" width="41.33203125" bestFit="1" customWidth="1"/>
    <col min="185" max="185" width="38" bestFit="1" customWidth="1"/>
    <col min="186" max="186" width="61.6640625" bestFit="1" customWidth="1"/>
    <col min="187" max="187" width="29.44140625" bestFit="1" customWidth="1"/>
    <col min="188" max="188" width="25.88671875" bestFit="1" customWidth="1"/>
    <col min="189" max="189" width="26.44140625" bestFit="1" customWidth="1"/>
    <col min="190" max="190" width="57.33203125" bestFit="1" customWidth="1"/>
    <col min="191" max="191" width="30.109375" bestFit="1" customWidth="1"/>
    <col min="192" max="192" width="20.33203125" bestFit="1" customWidth="1"/>
    <col min="193" max="193" width="22.44140625" bestFit="1" customWidth="1"/>
    <col min="194" max="194" width="54.5546875" bestFit="1" customWidth="1"/>
    <col min="195" max="195" width="68" bestFit="1" customWidth="1"/>
    <col min="196" max="196" width="69.88671875" bestFit="1" customWidth="1"/>
    <col min="197" max="197" width="48" bestFit="1" customWidth="1"/>
    <col min="198" max="198" width="65" bestFit="1" customWidth="1"/>
    <col min="199" max="199" width="40.33203125" bestFit="1" customWidth="1"/>
    <col min="200" max="200" width="7.33203125" bestFit="1" customWidth="1"/>
    <col min="201" max="201" width="12.109375" bestFit="1" customWidth="1"/>
    <col min="202" max="202" width="11.33203125" bestFit="1" customWidth="1"/>
    <col min="203" max="203" width="24.109375" bestFit="1" customWidth="1"/>
    <col min="204" max="204" width="60.6640625" bestFit="1" customWidth="1"/>
    <col min="205" max="205" width="63.88671875" bestFit="1" customWidth="1"/>
    <col min="206" max="206" width="34.44140625" bestFit="1" customWidth="1"/>
    <col min="207" max="207" width="39.33203125" bestFit="1" customWidth="1"/>
    <col min="208" max="208" width="42.5546875" bestFit="1" customWidth="1"/>
    <col min="209" max="209" width="29.6640625" bestFit="1" customWidth="1"/>
    <col min="210" max="210" width="53.44140625" bestFit="1" customWidth="1"/>
    <col min="211" max="211" width="56.5546875" bestFit="1" customWidth="1"/>
    <col min="212" max="212" width="29.6640625" bestFit="1" customWidth="1"/>
    <col min="213" max="213" width="84.6640625" bestFit="1" customWidth="1"/>
    <col min="214" max="214" width="88" bestFit="1" customWidth="1"/>
    <col min="215" max="215" width="28.5546875" bestFit="1" customWidth="1"/>
    <col min="216" max="216" width="63.44140625" bestFit="1" customWidth="1"/>
    <col min="217" max="217" width="66.5546875" bestFit="1" customWidth="1"/>
    <col min="218" max="218" width="29.6640625" bestFit="1" customWidth="1"/>
    <col min="219" max="219" width="35.88671875" bestFit="1" customWidth="1"/>
    <col min="220" max="220" width="39" bestFit="1" customWidth="1"/>
    <col min="221" max="221" width="29.6640625" bestFit="1" customWidth="1"/>
    <col min="222" max="222" width="99.44140625" bestFit="1" customWidth="1"/>
    <col min="223" max="223" width="102.5546875" bestFit="1" customWidth="1"/>
    <col min="224" max="224" width="28.5546875" bestFit="1" customWidth="1"/>
    <col min="225" max="225" width="83" bestFit="1" customWidth="1"/>
    <col min="226" max="226" width="86.109375" bestFit="1" customWidth="1"/>
    <col min="227" max="227" width="28.5546875" bestFit="1" customWidth="1"/>
    <col min="228" max="228" width="62.33203125" bestFit="1" customWidth="1"/>
    <col min="229" max="229" width="65.44140625" bestFit="1" customWidth="1"/>
    <col min="230" max="230" width="28.5546875" bestFit="1" customWidth="1"/>
    <col min="231" max="231" width="87.109375" bestFit="1" customWidth="1"/>
    <col min="232" max="232" width="90.33203125" bestFit="1" customWidth="1"/>
    <col min="233" max="233" width="33.88671875" bestFit="1" customWidth="1"/>
    <col min="234" max="234" width="102.33203125" bestFit="1" customWidth="1"/>
    <col min="235" max="235" width="105.44140625" bestFit="1" customWidth="1"/>
    <col min="236" max="236" width="65" bestFit="1" customWidth="1"/>
    <col min="237" max="237" width="68.5546875" bestFit="1" customWidth="1"/>
    <col min="238" max="238" width="71.88671875" bestFit="1" customWidth="1"/>
    <col min="239" max="239" width="65" bestFit="1" customWidth="1"/>
    <col min="240" max="240" width="84.44140625" bestFit="1" customWidth="1"/>
    <col min="241" max="241" width="87.6640625" bestFit="1" customWidth="1"/>
    <col min="242" max="242" width="27" bestFit="1" customWidth="1"/>
    <col min="243" max="243" width="130.6640625" bestFit="1" customWidth="1"/>
    <col min="244" max="244" width="134" bestFit="1" customWidth="1"/>
    <col min="245" max="245" width="27" bestFit="1" customWidth="1"/>
    <col min="246" max="246" width="60" bestFit="1" customWidth="1"/>
    <col min="247" max="247" width="63.33203125" bestFit="1" customWidth="1"/>
    <col min="248" max="248" width="27" bestFit="1" customWidth="1"/>
    <col min="249" max="249" width="151.6640625" bestFit="1" customWidth="1"/>
    <col min="250" max="250" width="154.88671875" bestFit="1" customWidth="1"/>
    <col min="251" max="251" width="101.33203125" bestFit="1" customWidth="1"/>
    <col min="252" max="252" width="104.5546875" bestFit="1" customWidth="1"/>
    <col min="253" max="253" width="57.44140625" bestFit="1" customWidth="1"/>
    <col min="254" max="254" width="60.5546875" bestFit="1" customWidth="1"/>
    <col min="255" max="255" width="56.109375" bestFit="1" customWidth="1"/>
    <col min="256" max="256" width="59.44140625" bestFit="1" customWidth="1"/>
    <col min="257" max="257" width="127.109375" bestFit="1" customWidth="1"/>
    <col min="258" max="258" width="130.33203125" bestFit="1" customWidth="1"/>
    <col min="259" max="259" width="107.44140625" bestFit="1" customWidth="1"/>
    <col min="260" max="260" width="110.5546875" bestFit="1" customWidth="1"/>
    <col min="261" max="261" width="91" bestFit="1" customWidth="1"/>
    <col min="262" max="262" width="94.109375" bestFit="1" customWidth="1"/>
    <col min="263" max="263" width="27.88671875" bestFit="1" customWidth="1"/>
    <col min="264" max="264" width="80.5546875" bestFit="1" customWidth="1"/>
    <col min="265" max="265" width="83.88671875" bestFit="1" customWidth="1"/>
    <col min="266" max="266" width="27.88671875" bestFit="1" customWidth="1"/>
    <col min="267" max="267" width="119.5546875" bestFit="1" customWidth="1"/>
    <col min="268" max="268" width="122.6640625" bestFit="1" customWidth="1"/>
    <col min="269" max="269" width="142" bestFit="1" customWidth="1"/>
    <col min="270" max="270" width="145.109375" bestFit="1" customWidth="1"/>
    <col min="271" max="271" width="23.88671875" bestFit="1" customWidth="1"/>
    <col min="272" max="272" width="102.109375" bestFit="1" customWidth="1"/>
    <col min="273" max="273" width="105.33203125" bestFit="1" customWidth="1"/>
    <col min="274" max="274" width="34.109375" bestFit="1" customWidth="1"/>
    <col min="275" max="275" width="39.5546875" bestFit="1" customWidth="1"/>
    <col min="276" max="276" width="42.88671875" bestFit="1" customWidth="1"/>
    <col min="277" max="277" width="15.6640625" bestFit="1" customWidth="1"/>
    <col min="278" max="278" width="13.5546875" bestFit="1" customWidth="1"/>
    <col min="279" max="279" width="22.109375" bestFit="1" customWidth="1"/>
    <col min="280" max="280" width="25.33203125" bestFit="1" customWidth="1"/>
    <col min="281" max="281" width="37.44140625" bestFit="1" customWidth="1"/>
    <col min="282" max="282" width="40.5546875" bestFit="1" customWidth="1"/>
    <col min="283" max="283" width="38.5546875" bestFit="1" customWidth="1"/>
    <col min="284" max="284" width="41.6640625" bestFit="1" customWidth="1"/>
    <col min="285" max="285" width="68.5546875" bestFit="1" customWidth="1"/>
    <col min="286" max="286" width="71.88671875" bestFit="1" customWidth="1"/>
    <col min="287" max="287" width="36.6640625" bestFit="1" customWidth="1"/>
    <col min="288" max="288" width="39.88671875" bestFit="1" customWidth="1"/>
    <col min="289" max="289" width="54.109375" bestFit="1" customWidth="1"/>
    <col min="290" max="290" width="57.33203125" bestFit="1" customWidth="1"/>
    <col min="291" max="291" width="42" bestFit="1" customWidth="1"/>
    <col min="292" max="292" width="45.109375" bestFit="1" customWidth="1"/>
    <col min="293" max="293" width="25.44140625" bestFit="1" customWidth="1"/>
    <col min="294" max="294" width="28.5546875" bestFit="1" customWidth="1"/>
    <col min="295" max="295" width="44.6640625" bestFit="1" customWidth="1"/>
    <col min="296" max="296" width="47.88671875" bestFit="1" customWidth="1"/>
    <col min="297" max="297" width="42.6640625" bestFit="1" customWidth="1"/>
    <col min="298" max="298" width="45.88671875" bestFit="1" customWidth="1"/>
    <col min="299" max="299" width="43.109375" bestFit="1" customWidth="1"/>
    <col min="300" max="300" width="46.44140625" bestFit="1" customWidth="1"/>
    <col min="301" max="301" width="39.88671875" bestFit="1" customWidth="1"/>
    <col min="302" max="302" width="43" bestFit="1" customWidth="1"/>
    <col min="303" max="303" width="63.5546875" bestFit="1" customWidth="1"/>
    <col min="304" max="304" width="66.6640625" bestFit="1" customWidth="1"/>
    <col min="305" max="305" width="31.33203125" bestFit="1" customWidth="1"/>
    <col min="306" max="306" width="34.5546875" bestFit="1" customWidth="1"/>
    <col min="307" max="307" width="27.6640625" bestFit="1" customWidth="1"/>
    <col min="308" max="308" width="30.88671875" bestFit="1" customWidth="1"/>
    <col min="309" max="309" width="28.33203125" bestFit="1" customWidth="1"/>
    <col min="310" max="310" width="31.44140625" bestFit="1" customWidth="1"/>
    <col min="311" max="311" width="59.109375" bestFit="1" customWidth="1"/>
    <col min="312" max="312" width="62.33203125" bestFit="1" customWidth="1"/>
    <col min="313" max="313" width="32" bestFit="1" customWidth="1"/>
    <col min="314" max="314" width="35.109375" bestFit="1" customWidth="1"/>
    <col min="315" max="315" width="22.109375" bestFit="1" customWidth="1"/>
    <col min="316" max="316" width="25.33203125" bestFit="1" customWidth="1"/>
    <col min="317" max="317" width="24.33203125" bestFit="1" customWidth="1"/>
    <col min="318" max="318" width="27.44140625" bestFit="1" customWidth="1"/>
    <col min="319" max="319" width="56.44140625" bestFit="1" customWidth="1"/>
    <col min="320" max="320" width="59.5546875" bestFit="1" customWidth="1"/>
    <col min="321" max="321" width="69.88671875" bestFit="1" customWidth="1"/>
    <col min="322" max="322" width="73" bestFit="1" customWidth="1"/>
    <col min="323" max="323" width="71.6640625" bestFit="1" customWidth="1"/>
    <col min="324" max="324" width="74.88671875" bestFit="1" customWidth="1"/>
    <col min="325" max="325" width="49.88671875" bestFit="1" customWidth="1"/>
    <col min="326" max="326" width="53" bestFit="1" customWidth="1"/>
    <col min="327" max="327" width="66.88671875" bestFit="1" customWidth="1"/>
    <col min="328" max="328" width="70" bestFit="1" customWidth="1"/>
    <col min="329" max="329" width="42.109375" bestFit="1" customWidth="1"/>
    <col min="330" max="330" width="45.33203125" bestFit="1" customWidth="1"/>
    <col min="331" max="331" width="15.6640625" bestFit="1" customWidth="1"/>
    <col min="332" max="333" width="12.109375" bestFit="1" customWidth="1"/>
    <col min="334" max="334" width="11.33203125" bestFit="1" customWidth="1"/>
  </cols>
  <sheetData>
    <row r="1" spans="1:3">
      <c r="A1" s="11" t="s">
        <v>271</v>
      </c>
      <c r="B1" t="s">
        <v>311</v>
      </c>
      <c r="C1" s="15" t="s">
        <v>422</v>
      </c>
    </row>
    <row r="2" spans="1:3">
      <c r="A2" s="12" t="s">
        <v>227</v>
      </c>
      <c r="B2" s="13">
        <v>27</v>
      </c>
    </row>
    <row r="3" spans="1:3">
      <c r="A3" s="17" t="s">
        <v>275</v>
      </c>
      <c r="B3" s="13">
        <v>7</v>
      </c>
    </row>
    <row r="4" spans="1:3">
      <c r="A4" s="17" t="s">
        <v>278</v>
      </c>
      <c r="B4" s="13">
        <v>7</v>
      </c>
    </row>
    <row r="5" spans="1:3">
      <c r="A5" s="17" t="s">
        <v>276</v>
      </c>
      <c r="B5" s="13">
        <v>3</v>
      </c>
      <c r="C5" t="s">
        <v>326</v>
      </c>
    </row>
    <row r="6" spans="1:3">
      <c r="A6" s="17" t="s">
        <v>297</v>
      </c>
      <c r="B6" s="13">
        <v>10</v>
      </c>
    </row>
    <row r="7" spans="1:3">
      <c r="A7" s="12" t="s">
        <v>264</v>
      </c>
      <c r="B7" s="13">
        <v>33</v>
      </c>
    </row>
    <row r="8" spans="1:3">
      <c r="A8" s="17" t="s">
        <v>287</v>
      </c>
      <c r="B8" s="13">
        <v>6</v>
      </c>
    </row>
    <row r="9" spans="1:3">
      <c r="A9" s="17" t="s">
        <v>296</v>
      </c>
      <c r="B9" s="13">
        <v>6</v>
      </c>
    </row>
    <row r="10" spans="1:3">
      <c r="A10" s="17" t="s">
        <v>5</v>
      </c>
      <c r="B10" s="13">
        <v>5</v>
      </c>
    </row>
    <row r="11" spans="1:3">
      <c r="A11" s="17" t="s">
        <v>276</v>
      </c>
      <c r="B11" s="13">
        <v>2</v>
      </c>
      <c r="C11" t="s">
        <v>325</v>
      </c>
    </row>
    <row r="12" spans="1:3">
      <c r="A12" s="17" t="s">
        <v>285</v>
      </c>
      <c r="B12" s="13">
        <v>14</v>
      </c>
    </row>
    <row r="13" spans="1:3">
      <c r="A13" s="12" t="s">
        <v>228</v>
      </c>
      <c r="B13" s="13">
        <v>51</v>
      </c>
    </row>
    <row r="14" spans="1:3">
      <c r="A14" s="17" t="s">
        <v>283</v>
      </c>
      <c r="B14" s="13">
        <v>10</v>
      </c>
    </row>
    <row r="15" spans="1:3">
      <c r="A15" s="17" t="s">
        <v>282</v>
      </c>
      <c r="B15" s="13">
        <v>11</v>
      </c>
    </row>
    <row r="16" spans="1:3">
      <c r="A16" s="17" t="s">
        <v>274</v>
      </c>
      <c r="B16" s="13">
        <v>4</v>
      </c>
      <c r="C16" t="s">
        <v>325</v>
      </c>
    </row>
    <row r="17" spans="1:4">
      <c r="A17" s="17" t="s">
        <v>299</v>
      </c>
      <c r="B17" s="13">
        <v>5</v>
      </c>
    </row>
    <row r="18" spans="1:4">
      <c r="A18" s="17" t="s">
        <v>284</v>
      </c>
      <c r="B18" s="13">
        <v>5</v>
      </c>
    </row>
    <row r="19" spans="1:4">
      <c r="A19" s="17" t="s">
        <v>180</v>
      </c>
      <c r="B19" s="13">
        <v>12</v>
      </c>
    </row>
    <row r="20" spans="1:4">
      <c r="A20" s="17" t="s">
        <v>280</v>
      </c>
      <c r="B20" s="13">
        <v>4</v>
      </c>
      <c r="C20" t="s">
        <v>325</v>
      </c>
    </row>
    <row r="21" spans="1:4">
      <c r="A21" s="12" t="s">
        <v>265</v>
      </c>
      <c r="B21" s="13">
        <v>39</v>
      </c>
    </row>
    <row r="22" spans="1:4">
      <c r="A22" s="17" t="s">
        <v>273</v>
      </c>
      <c r="B22" s="13">
        <v>3</v>
      </c>
      <c r="C22" t="s">
        <v>325</v>
      </c>
    </row>
    <row r="23" spans="1:4">
      <c r="A23" s="17" t="s">
        <v>186</v>
      </c>
      <c r="B23" s="13">
        <v>6</v>
      </c>
    </row>
    <row r="24" spans="1:4">
      <c r="A24" s="17" t="s">
        <v>298</v>
      </c>
      <c r="B24" s="13">
        <v>2</v>
      </c>
      <c r="C24" t="s">
        <v>325</v>
      </c>
    </row>
    <row r="25" spans="1:4">
      <c r="A25" s="17" t="s">
        <v>277</v>
      </c>
      <c r="B25" s="13">
        <v>11</v>
      </c>
    </row>
    <row r="26" spans="1:4">
      <c r="A26" s="17" t="s">
        <v>286</v>
      </c>
      <c r="B26" s="13">
        <v>14</v>
      </c>
    </row>
    <row r="27" spans="1:4">
      <c r="A27" s="17" t="s">
        <v>281</v>
      </c>
      <c r="B27" s="13">
        <v>3</v>
      </c>
      <c r="C27" t="s">
        <v>325</v>
      </c>
    </row>
    <row r="28" spans="1:4">
      <c r="A28" s="12" t="s">
        <v>272</v>
      </c>
      <c r="B28" s="13">
        <v>150</v>
      </c>
      <c r="C28">
        <f>GETPIVOTDATA("SuperGroup",$A$1,"Code","Requirements &amp; Scope","SuperGroup","Planning Factors")+GETPIVOTDATA("SuperGroup",$A$1,"Code","Project Investigation","SuperGroup","Planning Factors")+GETPIVOTDATA("SuperGroup",$A$1,"Code","Development Incentives","SuperGroup","Planning Factors")+GETPIVOTDATA("SuperGroup",$A$1,"Code","Sub-contract","SuperGroup","Management Factors")+GETPIVOTDATA("SuperGroup",$A$1,"Code","Organizational Culture","SuperGroup","Management Factors")+GETPIVOTDATA("SuperGroup",$A$1,"Code","Technology Tools","SuperGroup","Implementation Factors")</f>
        <v>18</v>
      </c>
      <c r="D28">
        <f>GETPIVOTDATA("SuperGroup",$A$1)-C28</f>
        <v>132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48"/>
  <sheetViews>
    <sheetView showGridLines="0" tabSelected="1" topLeftCell="A24" zoomScale="85" zoomScaleNormal="85" workbookViewId="0">
      <selection activeCell="C40" sqref="C40:N40"/>
    </sheetView>
  </sheetViews>
  <sheetFormatPr defaultRowHeight="13.8"/>
  <cols>
    <col min="1" max="1" width="22.5546875" bestFit="1" customWidth="1"/>
    <col min="2" max="2" width="15.33203125" bestFit="1" customWidth="1"/>
    <col min="3" max="3" width="23.88671875" customWidth="1"/>
    <col min="4" max="4" width="24.109375" customWidth="1"/>
    <col min="5" max="5" width="5.5546875" bestFit="1" customWidth="1"/>
    <col min="6" max="6" width="25" bestFit="1" customWidth="1"/>
    <col min="7" max="7" width="5.5546875" bestFit="1" customWidth="1"/>
    <col min="8" max="8" width="19.33203125" customWidth="1"/>
    <col min="9" max="9" width="5.5546875" bestFit="1" customWidth="1"/>
    <col min="10" max="10" width="23.5546875" customWidth="1"/>
    <col min="11" max="11" width="5.5546875" bestFit="1" customWidth="1"/>
    <col min="12" max="12" width="20.44140625" bestFit="1" customWidth="1"/>
    <col min="13" max="13" width="4.109375" customWidth="1"/>
    <col min="14" max="14" width="18.33203125" customWidth="1"/>
    <col min="15" max="15" width="4.109375" customWidth="1"/>
    <col min="16" max="16" width="12" bestFit="1" customWidth="1"/>
    <col min="17" max="17" width="4.33203125" customWidth="1"/>
    <col min="18" max="18" width="24.5546875" bestFit="1" customWidth="1"/>
    <col min="19" max="19" width="19.88671875" bestFit="1" customWidth="1"/>
    <col min="20" max="20" width="15.6640625" bestFit="1" customWidth="1"/>
    <col min="21" max="21" width="25" bestFit="1" customWidth="1"/>
    <col min="22" max="22" width="21.109375" bestFit="1" customWidth="1"/>
    <col min="23" max="23" width="16.109375" bestFit="1" customWidth="1"/>
    <col min="24" max="24" width="26.33203125" bestFit="1" customWidth="1"/>
    <col min="25" max="25" width="18.88671875" bestFit="1" customWidth="1"/>
    <col min="26" max="26" width="12.109375" bestFit="1" customWidth="1"/>
    <col min="27" max="27" width="15.5546875" bestFit="1" customWidth="1"/>
    <col min="28" max="28" width="23.109375" bestFit="1" customWidth="1"/>
    <col min="29" max="29" width="18.109375" bestFit="1" customWidth="1"/>
    <col min="30" max="30" width="19.5546875" bestFit="1" customWidth="1"/>
    <col min="31" max="31" width="26.6640625" bestFit="1" customWidth="1"/>
    <col min="32" max="32" width="19.33203125" bestFit="1" customWidth="1"/>
    <col min="33" max="33" width="21.5546875" bestFit="1" customWidth="1"/>
  </cols>
  <sheetData>
    <row r="1" spans="1:37">
      <c r="A1" s="15" t="s">
        <v>422</v>
      </c>
      <c r="T1" s="12"/>
      <c r="U1" s="12"/>
      <c r="V1" s="12"/>
      <c r="W1" s="12"/>
      <c r="X1" s="12"/>
      <c r="Y1" s="12"/>
      <c r="Z1" s="12"/>
    </row>
    <row r="2" spans="1:37" ht="14.4" thickBot="1">
      <c r="G2" s="45"/>
      <c r="H2" s="45"/>
    </row>
    <row r="3" spans="1:37">
      <c r="A3" s="49" t="s">
        <v>227</v>
      </c>
      <c r="B3" s="46">
        <f>E12*E14+G12*G14+I12*I14+K12*K14</f>
        <v>15.400000000000002</v>
      </c>
      <c r="G3" s="45"/>
      <c r="H3" s="19"/>
      <c r="I3" s="19"/>
      <c r="J3" s="13"/>
      <c r="K3" s="13"/>
      <c r="L3" s="13"/>
      <c r="M3" s="13"/>
      <c r="N3" s="13"/>
      <c r="O3" s="13"/>
      <c r="P3" s="13"/>
      <c r="Q3" s="18"/>
    </row>
    <row r="4" spans="1:37">
      <c r="A4" s="50" t="s">
        <v>264</v>
      </c>
      <c r="B4" s="47">
        <f>(E16*E18+E16*E19)/2+ (G16*G18+G16*G19)/2+(I16*I18+I16*I19)/2+(K16*K18+K16*K19)/2</f>
        <v>16.600000000000001</v>
      </c>
      <c r="G4" s="45"/>
      <c r="H4" s="45"/>
      <c r="R4" s="13"/>
      <c r="S4" s="13"/>
      <c r="T4" s="13"/>
      <c r="U4" s="13"/>
      <c r="V4" s="13"/>
      <c r="W4" s="18"/>
      <c r="X4" s="13"/>
      <c r="Y4" s="13"/>
      <c r="Z4" s="13"/>
      <c r="AA4" s="13"/>
      <c r="AB4" s="13"/>
      <c r="AC4" s="13"/>
      <c r="AD4" s="13"/>
      <c r="AE4" s="18"/>
      <c r="AF4" s="13"/>
      <c r="AG4" s="13"/>
      <c r="AH4" s="13"/>
      <c r="AI4" s="13"/>
      <c r="AJ4" s="13"/>
      <c r="AK4" s="13"/>
    </row>
    <row r="5" spans="1:37">
      <c r="A5" s="50" t="s">
        <v>228</v>
      </c>
      <c r="B5" s="47">
        <f>(E21*E23+E21*E24+ E21*E25)/3+ (G21*G23+G21*G24+G21*G25)/3+(I21*I23+I21*I24+I21*I25)/3+(K21*K23+K21*K24+K21*K25)/3+(M21*M23+M21*M24+M21*M25)/3</f>
        <v>20.666666666666668</v>
      </c>
      <c r="C5" s="45"/>
      <c r="G5" s="45"/>
      <c r="H5" s="45"/>
    </row>
    <row r="6" spans="1:37">
      <c r="A6" s="52" t="s">
        <v>265</v>
      </c>
      <c r="B6" s="47">
        <f>(E27*E29+E27*E30+ E27*E31+ E27*E32)/4+ (G27*G29+G27*G30+G27*G31+ G27*G32)/4+(I27*I29+I27*I30+I27*I31+I27*I32)/4</f>
        <v>14.399999999999999</v>
      </c>
    </row>
    <row r="7" spans="1:37">
      <c r="A7" s="53" t="s">
        <v>420</v>
      </c>
      <c r="B7" s="54">
        <f>'Tag Count'!D28+B8</f>
        <v>67.066666666666663</v>
      </c>
    </row>
    <row r="8" spans="1:37" ht="14.4" thickBot="1">
      <c r="A8" s="51" t="s">
        <v>425</v>
      </c>
      <c r="B8" s="48">
        <f>SUM(B3:B6)-'Tag Count'!D28</f>
        <v>-64.933333333333337</v>
      </c>
    </row>
    <row r="10" spans="1:37" ht="14.4" thickBot="1"/>
    <row r="11" spans="1:37">
      <c r="A11" s="58" t="s">
        <v>426</v>
      </c>
      <c r="B11" s="59"/>
      <c r="C11" s="55" t="s">
        <v>314</v>
      </c>
      <c r="D11" s="57" t="s">
        <v>227</v>
      </c>
      <c r="E11" s="20"/>
      <c r="F11" s="32"/>
      <c r="G11" s="32"/>
      <c r="H11" s="32"/>
      <c r="I11" s="32"/>
      <c r="J11" s="32"/>
      <c r="K11" s="33"/>
      <c r="L11" s="12"/>
      <c r="M11" s="12"/>
    </row>
    <row r="12" spans="1:37">
      <c r="A12" s="60"/>
      <c r="B12" s="61"/>
      <c r="C12" s="34" t="s">
        <v>313</v>
      </c>
      <c r="D12" s="21" t="s">
        <v>275</v>
      </c>
      <c r="E12" s="21">
        <f>GETPIVOTDATA("SuperGroup",'Tag Count'!$A$1,"Code","Deployment Testing","SuperGroup","Delivery Factors")</f>
        <v>7</v>
      </c>
      <c r="F12" s="21" t="s">
        <v>278</v>
      </c>
      <c r="G12" s="21">
        <f>GETPIVOTDATA("SuperGroup",'Tag Count'!$A$1,"Code","Integration of Software","SuperGroup","Delivery Factors")</f>
        <v>7</v>
      </c>
      <c r="H12" s="21" t="s">
        <v>276</v>
      </c>
      <c r="I12" s="21">
        <f>GETPIVOTDATA("SuperGroup",'Tag Count'!$A$1,"Code","Technology Tools","SuperGroup","Delivery Factors")</f>
        <v>3</v>
      </c>
      <c r="J12" s="21" t="s">
        <v>297</v>
      </c>
      <c r="K12" s="22">
        <f>GETPIVOTDATA("SuperGroup",'Tag Count'!$A$1,"Code","Trouble Shooting","SuperGroup","Delivery Factors")</f>
        <v>10</v>
      </c>
      <c r="L12" s="12"/>
      <c r="M12" s="12"/>
    </row>
    <row r="13" spans="1:37">
      <c r="A13" s="60"/>
      <c r="B13" s="61"/>
      <c r="C13" s="41" t="s">
        <v>418</v>
      </c>
      <c r="D13" s="39" t="s">
        <v>414</v>
      </c>
      <c r="E13" s="39"/>
      <c r="F13" s="39" t="s">
        <v>415</v>
      </c>
      <c r="G13" s="39"/>
      <c r="H13" s="43" t="s">
        <v>416</v>
      </c>
      <c r="I13" s="39"/>
      <c r="J13" s="39" t="s">
        <v>417</v>
      </c>
      <c r="K13" s="40"/>
      <c r="L13" s="12"/>
      <c r="M13" s="12"/>
    </row>
    <row r="14" spans="1:37" ht="14.4" thickBot="1">
      <c r="A14" s="62"/>
      <c r="B14" s="63"/>
      <c r="C14" s="35" t="s">
        <v>421</v>
      </c>
      <c r="D14" s="28"/>
      <c r="E14" s="37">
        <v>0.8</v>
      </c>
      <c r="F14" s="38"/>
      <c r="G14" s="37">
        <v>0.5</v>
      </c>
      <c r="H14" s="38"/>
      <c r="I14" s="37">
        <v>0.1</v>
      </c>
      <c r="J14" s="38"/>
      <c r="K14" s="44">
        <v>0.6</v>
      </c>
      <c r="L14" s="12"/>
      <c r="M14" s="12"/>
    </row>
    <row r="15" spans="1:37">
      <c r="A15" s="58" t="s">
        <v>427</v>
      </c>
      <c r="B15" s="59"/>
      <c r="C15" s="55" t="s">
        <v>314</v>
      </c>
      <c r="D15" s="56" t="s">
        <v>264</v>
      </c>
      <c r="E15" s="20"/>
      <c r="F15" s="32"/>
      <c r="G15" s="32"/>
      <c r="H15" s="32"/>
      <c r="I15" s="32"/>
      <c r="J15" s="32"/>
      <c r="K15" s="33"/>
      <c r="L15" s="12"/>
      <c r="M15" s="12"/>
    </row>
    <row r="16" spans="1:37">
      <c r="A16" s="60"/>
      <c r="B16" s="61"/>
      <c r="C16" s="36" t="s">
        <v>313</v>
      </c>
      <c r="D16" s="23" t="s">
        <v>287</v>
      </c>
      <c r="E16" s="23">
        <f>GETPIVOTDATA("SuperGroup",'Tag Count'!$A$1,"Code","Project Monitoring","SuperGroup","Implementation Factors")</f>
        <v>6</v>
      </c>
      <c r="F16" s="23" t="s">
        <v>296</v>
      </c>
      <c r="G16" s="23">
        <f>GETPIVOTDATA("SuperGroup",'Tag Count'!$A$1,"Code","Schedules/Deadlines","SuperGroup","Implementation Factors")</f>
        <v>6</v>
      </c>
      <c r="H16" s="23" t="s">
        <v>5</v>
      </c>
      <c r="I16" s="23">
        <f>GETPIVOTDATA("SuperGroup",'Tag Count'!$A$1,"Code","Scope Creep","SuperGroup","Implementation Factors")</f>
        <v>5</v>
      </c>
      <c r="J16" s="23" t="s">
        <v>285</v>
      </c>
      <c r="K16" s="24">
        <f>GETPIVOTDATA("SuperGroup",'Tag Count'!$A$1,"Code","Workflow Communication","SuperGroup","Implementation Factors")</f>
        <v>14</v>
      </c>
      <c r="L16" s="12"/>
      <c r="M16" s="12"/>
    </row>
    <row r="17" spans="1:13">
      <c r="A17" s="60"/>
      <c r="B17" s="61"/>
      <c r="C17" s="36" t="s">
        <v>410</v>
      </c>
      <c r="D17" s="23" t="s">
        <v>411</v>
      </c>
      <c r="E17" s="23"/>
      <c r="F17" s="23" t="s">
        <v>334</v>
      </c>
      <c r="G17" s="23"/>
      <c r="H17" s="23" t="s">
        <v>412</v>
      </c>
      <c r="I17" s="23"/>
      <c r="J17" s="23" t="s">
        <v>413</v>
      </c>
      <c r="K17" s="24"/>
      <c r="L17" s="12"/>
      <c r="M17" s="12"/>
    </row>
    <row r="18" spans="1:13">
      <c r="A18" s="60"/>
      <c r="B18" s="61"/>
      <c r="C18" s="34" t="s">
        <v>332</v>
      </c>
      <c r="D18" s="21"/>
      <c r="E18" s="21">
        <v>1</v>
      </c>
      <c r="F18" s="21"/>
      <c r="G18" s="21">
        <v>1</v>
      </c>
      <c r="H18" s="21"/>
      <c r="I18" s="21">
        <v>0.5</v>
      </c>
      <c r="J18" s="21"/>
      <c r="K18" s="22">
        <v>0.6</v>
      </c>
      <c r="L18" s="12"/>
      <c r="M18" s="12"/>
    </row>
    <row r="19" spans="1:13" ht="14.4" thickBot="1">
      <c r="A19" s="62"/>
      <c r="B19" s="63"/>
      <c r="C19" s="35" t="s">
        <v>333</v>
      </c>
      <c r="D19" s="28"/>
      <c r="E19" s="28">
        <v>0.2</v>
      </c>
      <c r="F19" s="28"/>
      <c r="G19" s="28">
        <v>0.4</v>
      </c>
      <c r="H19" s="28"/>
      <c r="I19" s="28">
        <v>0.5</v>
      </c>
      <c r="J19" s="28"/>
      <c r="K19" s="29">
        <v>0.3</v>
      </c>
      <c r="L19" s="12"/>
      <c r="M19" s="12"/>
    </row>
    <row r="20" spans="1:13">
      <c r="A20" s="64"/>
      <c r="B20" s="61"/>
      <c r="C20" s="55" t="s">
        <v>314</v>
      </c>
      <c r="D20" s="56" t="s">
        <v>228</v>
      </c>
      <c r="E20" s="20"/>
      <c r="F20" s="32"/>
      <c r="G20" s="32"/>
      <c r="H20" s="32"/>
      <c r="I20" s="32"/>
      <c r="J20" s="32"/>
      <c r="K20" s="32"/>
      <c r="L20" s="32"/>
      <c r="M20" s="33"/>
    </row>
    <row r="21" spans="1:13">
      <c r="A21" s="64"/>
      <c r="B21" s="61"/>
      <c r="C21" s="36" t="s">
        <v>313</v>
      </c>
      <c r="D21" s="23" t="s">
        <v>283</v>
      </c>
      <c r="E21" s="23">
        <f>GETPIVOTDATA("SuperGroup",'Tag Count'!$A$1,"Code","Contract Status","SuperGroup","Management Factors")</f>
        <v>10</v>
      </c>
      <c r="F21" s="23" t="s">
        <v>282</v>
      </c>
      <c r="G21" s="23">
        <f>GETPIVOTDATA("SuperGroup",'Tag Count'!$A$1,"Code","Management Assumptions","SuperGroup","Management Factors")</f>
        <v>11</v>
      </c>
      <c r="H21" s="23" t="s">
        <v>299</v>
      </c>
      <c r="I21" s="23">
        <f>GETPIVOTDATA("SuperGroup",'Tag Count'!$A$1,"Code","Project Expertise","SuperGroup","Management Factors")</f>
        <v>5</v>
      </c>
      <c r="J21" s="23" t="s">
        <v>284</v>
      </c>
      <c r="K21" s="23">
        <f>GETPIVOTDATA("SuperGroup",'Tag Count'!$A$1,"Code","Project Management Skills","SuperGroup","Management Factors")</f>
        <v>5</v>
      </c>
      <c r="L21" s="23" t="s">
        <v>180</v>
      </c>
      <c r="M21" s="24">
        <f>GETPIVOTDATA("SuperGroup",'Tag Count'!$A$1,"Code","Stakeholder Politics","SuperGroup","Management Factors")</f>
        <v>12</v>
      </c>
    </row>
    <row r="22" spans="1:13">
      <c r="A22" s="64"/>
      <c r="B22" s="61"/>
      <c r="C22" s="36" t="s">
        <v>424</v>
      </c>
      <c r="D22" s="23" t="s">
        <v>378</v>
      </c>
      <c r="E22" s="23"/>
      <c r="F22" s="23" t="s">
        <v>379</v>
      </c>
      <c r="G22" s="23"/>
      <c r="H22" s="23" t="s">
        <v>380</v>
      </c>
      <c r="I22" s="23"/>
      <c r="J22" s="23" t="s">
        <v>382</v>
      </c>
      <c r="K22" s="23"/>
      <c r="L22" s="23" t="s">
        <v>381</v>
      </c>
      <c r="M22" s="24"/>
    </row>
    <row r="23" spans="1:13">
      <c r="A23" s="64"/>
      <c r="B23" s="61"/>
      <c r="C23" s="30" t="s">
        <v>408</v>
      </c>
      <c r="D23" s="21"/>
      <c r="E23" s="21">
        <v>1</v>
      </c>
      <c r="F23" s="21"/>
      <c r="G23" s="21">
        <v>0</v>
      </c>
      <c r="H23" s="21"/>
      <c r="I23" s="21">
        <v>0</v>
      </c>
      <c r="J23" s="21"/>
      <c r="K23" s="21">
        <v>1</v>
      </c>
      <c r="L23" s="21"/>
      <c r="M23" s="22">
        <v>0</v>
      </c>
    </row>
    <row r="24" spans="1:13">
      <c r="A24" s="64"/>
      <c r="B24" s="61"/>
      <c r="C24" s="30" t="s">
        <v>335</v>
      </c>
      <c r="D24" s="21"/>
      <c r="E24" s="21">
        <v>1</v>
      </c>
      <c r="F24" s="21"/>
      <c r="G24" s="21">
        <v>1</v>
      </c>
      <c r="H24" s="21"/>
      <c r="I24" s="21">
        <v>1</v>
      </c>
      <c r="J24" s="21"/>
      <c r="K24" s="21">
        <v>0</v>
      </c>
      <c r="L24" s="21"/>
      <c r="M24" s="22">
        <v>0</v>
      </c>
    </row>
    <row r="25" spans="1:13" ht="14.4" thickBot="1">
      <c r="A25" s="64"/>
      <c r="B25" s="61"/>
      <c r="C25" s="31" t="s">
        <v>423</v>
      </c>
      <c r="D25" s="28"/>
      <c r="E25" s="28">
        <v>1</v>
      </c>
      <c r="F25" s="28"/>
      <c r="G25" s="28">
        <v>1</v>
      </c>
      <c r="H25" s="28"/>
      <c r="I25" s="28">
        <v>0</v>
      </c>
      <c r="J25" s="28"/>
      <c r="K25" s="28">
        <v>0</v>
      </c>
      <c r="L25" s="28"/>
      <c r="M25" s="29">
        <v>0</v>
      </c>
    </row>
    <row r="26" spans="1:13">
      <c r="C26" s="55" t="s">
        <v>314</v>
      </c>
      <c r="D26" s="56" t="s">
        <v>265</v>
      </c>
      <c r="E26" s="20"/>
      <c r="F26" s="32"/>
      <c r="G26" s="32"/>
      <c r="H26" s="32"/>
      <c r="I26" s="33"/>
      <c r="J26" s="21"/>
      <c r="K26" s="21"/>
      <c r="L26" s="12"/>
      <c r="M26" s="12"/>
    </row>
    <row r="27" spans="1:13">
      <c r="C27" s="34" t="s">
        <v>313</v>
      </c>
      <c r="D27" s="21" t="s">
        <v>186</v>
      </c>
      <c r="E27" s="21">
        <f>GETPIVOTDATA("SuperGroup",'Tag Count'!$A$1,"Code","Project Complexity","SuperGroup","Planning Factors")</f>
        <v>6</v>
      </c>
      <c r="F27" s="21" t="s">
        <v>407</v>
      </c>
      <c r="G27" s="21">
        <f>GETPIVOTDATA("SuperGroup",'Tag Count'!$A$1,"Code","Project Objectives and Goals","SuperGroup","Planning Factors")</f>
        <v>11</v>
      </c>
      <c r="H27" s="21" t="s">
        <v>286</v>
      </c>
      <c r="I27" s="22">
        <f>GETPIVOTDATA("SuperGroup",'Tag Count'!$A$1,"Code","Project Risk Analysis","SuperGroup","Planning Factors")</f>
        <v>14</v>
      </c>
      <c r="J27" s="12"/>
      <c r="K27" s="12"/>
      <c r="L27" s="12"/>
      <c r="M27" s="12"/>
    </row>
    <row r="28" spans="1:13">
      <c r="C28" s="41" t="s">
        <v>419</v>
      </c>
      <c r="D28" s="39" t="s">
        <v>409</v>
      </c>
      <c r="E28" s="39"/>
      <c r="F28" s="39" t="s">
        <v>331</v>
      </c>
      <c r="G28" s="39"/>
      <c r="H28" s="39" t="s">
        <v>330</v>
      </c>
      <c r="I28" s="40"/>
      <c r="J28" s="12"/>
      <c r="K28" s="12"/>
      <c r="L28" s="12"/>
      <c r="M28" s="12"/>
    </row>
    <row r="29" spans="1:13">
      <c r="C29" s="42" t="s">
        <v>399</v>
      </c>
      <c r="D29" s="21"/>
      <c r="E29" s="21">
        <v>0.7</v>
      </c>
      <c r="F29" s="21"/>
      <c r="G29" s="21">
        <v>0</v>
      </c>
      <c r="H29" s="21"/>
      <c r="I29" s="22">
        <v>1</v>
      </c>
      <c r="J29" s="12"/>
      <c r="K29" s="12"/>
      <c r="L29" s="12"/>
      <c r="M29" s="12"/>
    </row>
    <row r="30" spans="1:13">
      <c r="C30" s="30" t="s">
        <v>396</v>
      </c>
      <c r="D30" s="21"/>
      <c r="E30" s="21">
        <v>0.7</v>
      </c>
      <c r="F30" s="21"/>
      <c r="G30" s="21">
        <v>0</v>
      </c>
      <c r="H30" s="21"/>
      <c r="I30" s="22">
        <v>0</v>
      </c>
      <c r="J30" s="12"/>
      <c r="K30" s="12"/>
      <c r="L30" s="12"/>
      <c r="M30" s="12"/>
    </row>
    <row r="31" spans="1:13">
      <c r="C31" s="30" t="s">
        <v>397</v>
      </c>
      <c r="D31" s="21"/>
      <c r="E31" s="21">
        <v>0.7</v>
      </c>
      <c r="F31" s="21"/>
      <c r="G31" s="21">
        <v>1</v>
      </c>
      <c r="H31" s="21"/>
      <c r="I31" s="22">
        <v>1</v>
      </c>
      <c r="J31" s="12"/>
      <c r="K31" s="12"/>
      <c r="L31" s="12"/>
      <c r="M31" s="12"/>
    </row>
    <row r="32" spans="1:13" ht="14.4" thickBot="1">
      <c r="C32" s="35" t="s">
        <v>398</v>
      </c>
      <c r="D32" s="28"/>
      <c r="E32" s="28">
        <v>1</v>
      </c>
      <c r="F32" s="28"/>
      <c r="G32" s="28">
        <v>0</v>
      </c>
      <c r="H32" s="28"/>
      <c r="I32" s="29">
        <v>0</v>
      </c>
      <c r="J32" s="12"/>
      <c r="K32" s="12"/>
      <c r="L32" s="12"/>
      <c r="M32" s="12"/>
    </row>
    <row r="36" spans="3:14">
      <c r="C36" s="65" t="s">
        <v>433</v>
      </c>
      <c r="D36" s="64"/>
      <c r="E36" s="64"/>
      <c r="F36" s="64"/>
      <c r="G36" s="64"/>
      <c r="H36" s="64"/>
      <c r="I36" s="64"/>
      <c r="J36" s="64"/>
      <c r="K36" s="64"/>
      <c r="L36" s="64"/>
      <c r="M36" s="64"/>
    </row>
    <row r="37" spans="3:14">
      <c r="C37" s="65" t="s">
        <v>428</v>
      </c>
      <c r="D37" s="64"/>
      <c r="E37" s="64"/>
      <c r="F37" s="64"/>
      <c r="G37" s="64"/>
      <c r="H37" s="64"/>
      <c r="I37" s="64"/>
      <c r="J37" s="64"/>
      <c r="K37" s="64"/>
      <c r="L37" s="64"/>
      <c r="M37" s="64"/>
    </row>
    <row r="38" spans="3:14">
      <c r="C38" s="65" t="s">
        <v>429</v>
      </c>
      <c r="D38" s="64"/>
      <c r="E38" s="64"/>
      <c r="F38" s="64"/>
      <c r="G38" s="64"/>
      <c r="H38" s="64"/>
      <c r="I38" s="64"/>
      <c r="J38" s="64"/>
      <c r="K38" s="64"/>
      <c r="L38" s="64"/>
      <c r="M38" s="64"/>
      <c r="N38" s="64"/>
    </row>
    <row r="39" spans="3:14">
      <c r="C39" s="66" t="s">
        <v>430</v>
      </c>
      <c r="D39" s="64"/>
      <c r="E39" s="64"/>
      <c r="F39" s="64"/>
      <c r="G39" s="64"/>
      <c r="H39" s="64"/>
      <c r="I39" s="64"/>
      <c r="J39" s="64"/>
      <c r="K39" s="64"/>
      <c r="L39" s="64"/>
      <c r="M39" s="64"/>
      <c r="N39" s="64"/>
    </row>
    <row r="40" spans="3:14">
      <c r="C40" s="66" t="s">
        <v>431</v>
      </c>
      <c r="D40" s="66"/>
      <c r="E40" s="66"/>
      <c r="F40" s="66"/>
      <c r="G40" s="66"/>
      <c r="H40" s="66"/>
      <c r="I40" s="66"/>
      <c r="J40" s="66"/>
      <c r="K40" s="66"/>
      <c r="L40" s="66"/>
      <c r="M40" s="66"/>
      <c r="N40" s="66"/>
    </row>
    <row r="41" spans="3:14">
      <c r="C41" s="65" t="s">
        <v>434</v>
      </c>
      <c r="D41" s="64"/>
      <c r="E41" s="64"/>
      <c r="F41" s="64"/>
      <c r="G41" s="64"/>
      <c r="H41" s="64"/>
      <c r="I41" s="64"/>
      <c r="J41" s="64"/>
      <c r="K41" s="64"/>
      <c r="L41" s="64"/>
      <c r="M41" s="64"/>
      <c r="N41" s="64"/>
    </row>
    <row r="42" spans="3:14">
      <c r="C42" s="65" t="s">
        <v>435</v>
      </c>
      <c r="D42" s="64"/>
      <c r="E42" s="64"/>
      <c r="F42" s="64"/>
      <c r="G42" s="64"/>
      <c r="H42" s="64"/>
      <c r="I42" s="64"/>
      <c r="J42" s="64"/>
      <c r="K42" s="64"/>
      <c r="L42" s="64"/>
      <c r="M42" s="64"/>
      <c r="N42" s="64"/>
    </row>
    <row r="43" spans="3:14">
      <c r="C43" s="65" t="s">
        <v>432</v>
      </c>
      <c r="D43" s="64"/>
      <c r="E43" s="64"/>
      <c r="F43" s="64"/>
      <c r="G43" s="64"/>
      <c r="H43" s="64"/>
      <c r="I43" s="64"/>
      <c r="J43" s="64"/>
      <c r="K43" s="64"/>
      <c r="L43" s="64"/>
      <c r="M43" s="64"/>
      <c r="N43" s="64"/>
    </row>
    <row r="44" spans="3:14">
      <c r="C44" s="65" t="s">
        <v>436</v>
      </c>
      <c r="D44" s="64"/>
      <c r="E44" s="64"/>
      <c r="F44" s="64"/>
      <c r="G44" s="64"/>
      <c r="H44" s="64"/>
      <c r="I44" s="64"/>
      <c r="J44" s="64"/>
      <c r="K44" s="64"/>
      <c r="L44" s="64"/>
      <c r="M44" s="64"/>
      <c r="N44" s="64"/>
    </row>
    <row r="45" spans="3:14">
      <c r="C45" s="65" t="s">
        <v>437</v>
      </c>
      <c r="D45" s="64"/>
      <c r="E45" s="64"/>
      <c r="F45" s="64"/>
      <c r="G45" s="64"/>
      <c r="H45" s="64"/>
      <c r="I45" s="64"/>
      <c r="J45" s="64"/>
      <c r="K45" s="64"/>
      <c r="L45" s="64"/>
      <c r="M45" s="64"/>
      <c r="N45" s="64"/>
    </row>
    <row r="46" spans="3:14">
      <c r="C46" s="65" t="s">
        <v>438</v>
      </c>
      <c r="D46" s="64"/>
      <c r="E46" s="64"/>
      <c r="F46" s="64"/>
      <c r="G46" s="64"/>
      <c r="H46" s="64"/>
      <c r="I46" s="64"/>
      <c r="J46" s="64"/>
      <c r="K46" s="64"/>
      <c r="L46" s="64"/>
      <c r="M46" s="64"/>
      <c r="N46" s="64"/>
    </row>
    <row r="47" spans="3:14">
      <c r="C47" s="65" t="s">
        <v>440</v>
      </c>
      <c r="D47" s="64"/>
      <c r="E47" s="64"/>
      <c r="F47" s="64"/>
      <c r="G47" s="64"/>
      <c r="H47" s="64"/>
      <c r="I47" s="64"/>
      <c r="J47" s="64"/>
      <c r="K47" s="64"/>
      <c r="L47" s="64"/>
      <c r="M47" s="64"/>
      <c r="N47" s="64"/>
    </row>
    <row r="48" spans="3:14">
      <c r="C48" s="66" t="s">
        <v>439</v>
      </c>
      <c r="D48" s="64"/>
      <c r="E48" s="64"/>
      <c r="F48" s="64"/>
      <c r="G48" s="64"/>
      <c r="H48" s="64"/>
      <c r="I48" s="64"/>
      <c r="J48" s="64"/>
      <c r="K48" s="64"/>
      <c r="L48" s="64"/>
      <c r="M48" s="64"/>
      <c r="N48" s="64"/>
    </row>
  </sheetData>
  <mergeCells count="16">
    <mergeCell ref="C48:N48"/>
    <mergeCell ref="C43:N43"/>
    <mergeCell ref="C44:N44"/>
    <mergeCell ref="C45:N45"/>
    <mergeCell ref="C46:N46"/>
    <mergeCell ref="C47:N47"/>
    <mergeCell ref="C38:N38"/>
    <mergeCell ref="C39:N39"/>
    <mergeCell ref="C40:N40"/>
    <mergeCell ref="C41:N41"/>
    <mergeCell ref="C42:N42"/>
    <mergeCell ref="A11:B14"/>
    <mergeCell ref="A15:B19"/>
    <mergeCell ref="A20:B25"/>
    <mergeCell ref="C36:M36"/>
    <mergeCell ref="C37:M3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Jerry</cp:lastModifiedBy>
  <dcterms:created xsi:type="dcterms:W3CDTF">2015-06-05T18:19:34Z</dcterms:created>
  <dcterms:modified xsi:type="dcterms:W3CDTF">2019-10-14T23:27:52Z</dcterms:modified>
</cp:coreProperties>
</file>