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counts" sheetId="2" r:id="rId4"/>
  </sheets>
  <definedNames/>
  <calcPr/>
</workbook>
</file>

<file path=xl/sharedStrings.xml><?xml version="1.0" encoding="utf-8"?>
<sst xmlns="http://schemas.openxmlformats.org/spreadsheetml/2006/main" count="1267" uniqueCount="381">
  <si>
    <t>not using 3rds larger than 80mg</t>
  </si>
  <si>
    <t>fed diet with separated agar layer 3/24 and 3/25</t>
  </si>
  <si>
    <t>0-0</t>
  </si>
  <si>
    <t>in hs</t>
  </si>
  <si>
    <t>id</t>
  </si>
  <si>
    <t>bug.id</t>
  </si>
  <si>
    <t>treatment</t>
  </si>
  <si>
    <t>temp.avg</t>
  </si>
  <si>
    <t>temp.var</t>
  </si>
  <si>
    <t>hs.temp</t>
  </si>
  <si>
    <t>hs.num</t>
  </si>
  <si>
    <t>date.died</t>
  </si>
  <si>
    <t>date.hatch</t>
  </si>
  <si>
    <t>date.ovp</t>
  </si>
  <si>
    <t>time.ovp</t>
  </si>
  <si>
    <t>num.ovp</t>
  </si>
  <si>
    <t>suc.ovp</t>
  </si>
  <si>
    <t>date.3</t>
  </si>
  <si>
    <t>mass.3</t>
  </si>
  <si>
    <t>date.in.hs</t>
  </si>
  <si>
    <t>time.in.hs</t>
  </si>
  <si>
    <t>time.hs</t>
  </si>
  <si>
    <t>tths1.ovp</t>
  </si>
  <si>
    <t>date.out.hs</t>
  </si>
  <si>
    <t>time.out.hs</t>
  </si>
  <si>
    <t>date.4</t>
  </si>
  <si>
    <t>mass.4</t>
  </si>
  <si>
    <t>date.5</t>
  </si>
  <si>
    <t>mass.5</t>
  </si>
  <si>
    <t>date.em</t>
  </si>
  <si>
    <t>instar.em</t>
  </si>
  <si>
    <t>bled.em</t>
  </si>
  <si>
    <t>mass.48em</t>
  </si>
  <si>
    <t>num.em</t>
  </si>
  <si>
    <t>num.coc</t>
  </si>
  <si>
    <t>num.fail.spin</t>
  </si>
  <si>
    <t>date.ecl</t>
  </si>
  <si>
    <t>num.ecl</t>
  </si>
  <si>
    <t>num.unem</t>
  </si>
  <si>
    <t>load</t>
  </si>
  <si>
    <t>count.onlymat2</t>
  </si>
  <si>
    <t>date.end</t>
  </si>
  <si>
    <t>mass.end</t>
  </si>
  <si>
    <t>mongo.age</t>
  </si>
  <si>
    <t>mongo.mass</t>
  </si>
  <si>
    <t>instar.end</t>
  </si>
  <si>
    <t>diss.wasp</t>
  </si>
  <si>
    <t>diss.wasp.stage</t>
  </si>
  <si>
    <t>num.mat2</t>
  </si>
  <si>
    <t>mel</t>
  </si>
  <si>
    <t>wand</t>
  </si>
  <si>
    <t>pup</t>
  </si>
  <si>
    <t>mass.wand</t>
  </si>
  <si>
    <t>date.wand</t>
  </si>
  <si>
    <t>gen.notes</t>
  </si>
  <si>
    <t>diss.notes</t>
  </si>
  <si>
    <t>para</t>
  </si>
  <si>
    <t>mass 4 taken in pm. mass 5 taken in pm</t>
  </si>
  <si>
    <t>WOWEs in freezer</t>
  </si>
  <si>
    <t>22 mature 2nds, 4 imature 2nds. no mel plaques. some mature 2nds looked stuck in their cuticle and mel</t>
  </si>
  <si>
    <t>mass 4 and 5 taken in pm</t>
  </si>
  <si>
    <t>only found large mature 2nds, no sign of smaller wasp larvae</t>
  </si>
  <si>
    <t>found mostly mature 2nds, 2 immature 2nds. no mel plaques</t>
  </si>
  <si>
    <t>mass 4 and 5 taken in pm. no wasp eclosion after 4 weeks</t>
  </si>
  <si>
    <t>found 1 wasp larvae, probably late first or early 2nd. also found lots of mel plaques on tissues.mix of spherical and flat. also found some teratocytes</t>
  </si>
  <si>
    <t>mass 4 taken in pm. cutcile removed from 5th prolegs after molt to 5th. molted to 6th instar 2/16/18. mass: 2837.01</t>
  </si>
  <si>
    <t>mass 4 taken in pm. removed cuticle from 5th prolegs after molt to 5th</t>
  </si>
  <si>
    <t>only found mature 2nd</t>
  </si>
  <si>
    <t>mass 4 taken in pm. removed cuticle from 5th prolegs after molt to 4th</t>
  </si>
  <si>
    <t>removed cuticle from 4-5th prolegs after molt to 3rd</t>
  </si>
  <si>
    <t>3rds</t>
  </si>
  <si>
    <t>most of dissected wasps were 2nd instars, maybe a few 1sts and little 2nds</t>
  </si>
  <si>
    <t>mass 4  and 5 taken in pm. frozen after death in the 5th instar for dissection</t>
  </si>
  <si>
    <t>all</t>
  </si>
  <si>
    <t>half of wasp larvae were large seconds that looked ready to emerge, others were firsts--one small, one large. No obvious mel</t>
  </si>
  <si>
    <t>mass 4 and 5 taken in pm. removed head capsule after molt to 5th</t>
  </si>
  <si>
    <t>mass 4 taken in pm</t>
  </si>
  <si>
    <t>mass 5 taken in pm</t>
  </si>
  <si>
    <t>mass 4 taken in pm. bled heavily at wasp emergence</t>
  </si>
  <si>
    <t>wasp larvae were all early or late firsts, as far as I could tell. None that looked ready to emerge. maybe a few mel plaques</t>
  </si>
  <si>
    <t>subset to dissect</t>
  </si>
  <si>
    <t>4ths</t>
  </si>
  <si>
    <t>mass 4 taken in pm. molted to 6th instar 2/16/18. Mass: 2473.42, wandered 2/23/18. Mass:14094.62. put in puation box. pupated 3/1/18. frozen as pupa for dissection</t>
  </si>
  <si>
    <t>mass 4 taken in pm. tight head capsule at wasp emergence, looks like its going to molt, keeping for observation instead of freezing. On 2/19/18 bug did molt, not very well, froze on 2/19/18.</t>
  </si>
  <si>
    <t>5 mature wasp larvae, &gt;20 1sts of all sizes. Many small mel plaques</t>
  </si>
  <si>
    <t>some large mature 2nds, also small 2nds and firsts, many deformed</t>
  </si>
  <si>
    <t>mass 5 taken in pm. wandered 2/14/18--put in pupa box to see if it pupates. pupated 2/20/18.. frozen as pupa for dissecton</t>
  </si>
  <si>
    <t>prop of treat</t>
  </si>
  <si>
    <t>5ths</t>
  </si>
  <si>
    <t>horn bled at ovp. mass 4 taken in pm</t>
  </si>
  <si>
    <t xml:space="preserve">a few mature 2nds, mostly small 2nds or firsts, many deformed. </t>
  </si>
  <si>
    <t>mass 4 taken in pm. wandered 2/20/18, weight = 6145.24, put in pupation box to see if it pupates. pupated 2/28/18. frozen as pupa for dissecton</t>
  </si>
  <si>
    <t>mass 4 and 5 taken in pm. molted into 6th instar 2/20/18, weight = 3439.91</t>
  </si>
  <si>
    <t>found wasp larvae from young 1sts through to 2nds that look ready to emerge. Also found some melanized plaques. some larvae had mel on them, and seemed maybe entangled in tissues. many larvae looked small and shrunken</t>
  </si>
  <si>
    <t>total</t>
  </si>
  <si>
    <t>wasp larvae a mix from small 1sts to 2nds that looked ready to emerge. Lots of mel plaque in tissues--unclear what was mel eggs, and what was from wasp em--also sat out a bit too long before dissecting</t>
  </si>
  <si>
    <t>mass 4 and 5 taken in pm. molted into 6th instar 2/21/18, weight = 1390.09</t>
  </si>
  <si>
    <t>4 mature 2nds, 50+ other larvae, from very small 1sts to large 1sts, many deformed. a few small mel plaques</t>
  </si>
  <si>
    <t>wandered</t>
  </si>
  <si>
    <t>mass 4 taken in pm. cuticle removed from 5th prolegs after molt to 4th and 5th. bled during molt to 4th.</t>
  </si>
  <si>
    <t>horn bled at ovp. mass 5 taken in pm. wandered 2/15/18. Frozen for dissection</t>
  </si>
  <si>
    <t>a few 2nd instar wasp larvae, most were small 2nds or 1sts, many deformed. May have found a giant egg, but it popped before I could look at it under the microscope.</t>
  </si>
  <si>
    <t>mass 4 and 5 taken in pm. removed cuticle from 5th prolegs after molt to 5th. unable to shead any of it's cuticle or head cap when molting into 6th</t>
  </si>
  <si>
    <t>% wandered</t>
  </si>
  <si>
    <t>em</t>
  </si>
  <si>
    <t>2 2nds, only 1 fully mature. Many small 1sts, did not count all (counted 9). Diffuse mel plaque, but hard to tell if from encapsulation or wasp emergence. 1 giant egg, looks like the larvae grew within the chorion for a while</t>
  </si>
  <si>
    <t>head capsule damaged at ovp. mass at 4th weighed pm. molted to 6th instar 2/18/18. Mass: 1153.35. removed cuticle from 4-5th prolegs after molt to 6th</t>
  </si>
  <si>
    <t>found 20 mature 2nds, 3 immature 2nds, 1 distinct mel plaque</t>
  </si>
  <si>
    <t>mass 4 taken in pm. removed cuticle from 5th prolegs and head capsule after molt to 4th</t>
  </si>
  <si>
    <t>found 1 wasp larvae that was trying to emerge. All others were small 2nds (maybe firsts?) Not of the size to emerge, had not retracted hind gut</t>
  </si>
  <si>
    <t>mongo.both</t>
  </si>
  <si>
    <t xml:space="preserve">head capsule damaged during ovp. mass 4 and 5 taken in pm. molted to 6th 2/13/18. Mass: 1744.46. wandered 2/21/18. Mass: 11830.26 Frozen for dissection. </t>
  </si>
  <si>
    <t>mass 4 taken in pm. removed cuticle from 3rd-5th prolegs after molt to 5th</t>
  </si>
  <si>
    <t>mass 4 taken in pm. molted to 6th 2/21/18. Mass: 3953.12. Failed to molt over prolegs at molt to 6th, could not remove. bled at molt to 6th</t>
  </si>
  <si>
    <t>head capsule damaged during ovp</t>
  </si>
  <si>
    <t>set up</t>
  </si>
  <si>
    <t xml:space="preserve">found wasp larvae at all stages: eggs, 1sts and 2nds. Slide dried out before I could examine well under scope, but some looked deformed, some looked like they were still within an egg casing. </t>
  </si>
  <si>
    <t>mass 4 taken in pm. no wasp eclosion afer 4 weeks</t>
  </si>
  <si>
    <t>wasp larvae mostly larger 1sts or 2nds. Not sure if firsts, hard to stage when covered in host tissue. Not sure about mel, caterpillar sat out too long before I started dissecting it.</t>
  </si>
  <si>
    <t>mass 4 and 5 taken in pm. removed cuticle from 5th prolegs after molt to 4th and 5th</t>
  </si>
  <si>
    <t>died</t>
  </si>
  <si>
    <t xml:space="preserve">mass 4 and 5 taken in pm. </t>
  </si>
  <si>
    <t>head capsule damaged during ovp. mass 4 and 5 taken in pm</t>
  </si>
  <si>
    <t>head capsule damaged during ovp. mass 4 and 5 taken in pm. removed cuticle from 5th prolegs after molt to 4th. removed cuticle from 4-5th prolegs after molt to 5th. molted to 6th 2/20/18. Mass: 462.26. Removed cuticle from 4-5th prolegs after molt to 6th. Damaged with tweezers during cuticle removal at 6th, bled</t>
  </si>
  <si>
    <t>% surv</t>
  </si>
  <si>
    <t>left to dissect</t>
  </si>
  <si>
    <t>head capsule damaged at ovp. wandered 2/23/18. Mass: 10438.55. frozen for dissection</t>
  </si>
  <si>
    <t>mass 4 taken in pm. wandered 2/28/18; mass = 11924.72 frozen for dissection.</t>
  </si>
  <si>
    <t>head capsule damaged at ovp. mass 4 and 5 taken in pm. removed cuticle from 5th prolegs after molt to 5th. wandered 3/2/18; mass = 13027.93. frozen for dissection.</t>
  </si>
  <si>
    <t>dissected</t>
  </si>
  <si>
    <t>horn damaged at ovp, bled. mass 4 and 5 taken in pm</t>
  </si>
  <si>
    <t>found only mature 2nd instars</t>
  </si>
  <si>
    <t>wasp larvae all stages--early 1sts to late 2nds. Most 2nds did not look ready to emerge. Some larvae had a spherical look--sperical bodies with bulges on both ends. maybe saw some mel, but not much. See pictures</t>
  </si>
  <si>
    <t>with em left to dissect</t>
  </si>
  <si>
    <t>no mature or immature 2nds. 11+ 1sts, most very small. small diffuse mel plaques</t>
  </si>
  <si>
    <t>WOWE in freezer</t>
  </si>
  <si>
    <t>the number of mature 2nd instar wasp larvae. Must be large 2nds that are not malformed--look like they could have emerged. No double bulbs</t>
  </si>
  <si>
    <t>2nd</t>
  </si>
  <si>
    <t>found larvae (1 early second and 3 late seconds) and melanized plaques.</t>
  </si>
  <si>
    <t>mass 4 and 5 taken in pm. removed cuticle from 3rd-5th prolegs after molt to 5th</t>
  </si>
  <si>
    <t>found no wasp larvae but what i believe to be teratocytes and lots of melanized plaques. see pics.</t>
  </si>
  <si>
    <t>failed to molt to 4th--died during molt</t>
  </si>
  <si>
    <t>fell in wasp cage, may have more than 1 ovp. mass 4 and 5 taken in pm.</t>
  </si>
  <si>
    <t>head capsule damaged at ovp. mass 5 taken in pm</t>
  </si>
  <si>
    <t>found mostly mature 2nd instar, 5 immature 2nds. some mel plaques, unclear if from wasp emergence</t>
  </si>
  <si>
    <t>many mel plaque, a few very large. unem all small 1st, deformed</t>
  </si>
  <si>
    <t>head capsule damaged at ovp. mass 4 and 5 taken in pm</t>
  </si>
  <si>
    <t>1 mature 2nd, 2-3 immature 2nds, 20+ 1sts of various stages. at least 1 giant egg</t>
  </si>
  <si>
    <t>found a few wasp larvae, either large 1sts or small 2nds, couldn't tell. Found very small, scant mel plaques. Maybe saw teratocytes?</t>
  </si>
  <si>
    <t>mass 4 and 5 taken in pm. molted to 6th instar 3/3/18. Mass: 5248.35. did not shed cuticle over most of body. removed some of it</t>
  </si>
  <si>
    <t>mass 4 and 5 taken in pm. removed cuticle from 4th-5th prolegs after molt to 5th</t>
  </si>
  <si>
    <t>Found melanized plaques, no sign of wasp larvae. took pictures of plaques and fat bodies</t>
  </si>
  <si>
    <t>mass 4 and 5 taken in pm. removed cuticle from 3rd-5th prolegs after molt to 4th</t>
  </si>
  <si>
    <t>mass 4 and 5 taken in pm.</t>
  </si>
  <si>
    <t>found only 1 wasp larvae, no 1st instars or immature 2nds. No obvs mel plaques</t>
  </si>
  <si>
    <t xml:space="preserve">mass 4 and 5 taken in pm </t>
  </si>
  <si>
    <t>almost all wasps look like 2nds, close to emerging. also found some plaques--however, bled during emergence, so might be from that</t>
  </si>
  <si>
    <t>mass 4 and 5 taken in pm. removed cuticle from 5th prolegs after molt to 5th</t>
  </si>
  <si>
    <t>5 2nds, most fully mature, 1 with caudal vesicle. 40+ 1sts, many very small, some larger, many deformed. did not see any distinct mel plaques</t>
  </si>
  <si>
    <t>horn damaged during ovp. mass 4 and 5 taken in pm. removed cuticle from 4-5th prolegs after molt to 5th</t>
  </si>
  <si>
    <t>horn damaged during ovp. mass 4 and 5 taken in pm</t>
  </si>
  <si>
    <t>found late 1sts and late to early 2nds. No very small wasps that I could find. late 1sts had some melanization on them. late 2nds looked fairly normal. Maybe saw a few melanized plaques</t>
  </si>
  <si>
    <t>mass 5 taken in pm. wandered 2/24/18. Mass: 7986.51. put in pupae box. pupated 3/2/18. frozen as pupa for dissecton</t>
  </si>
  <si>
    <t>mass 4 and 5 taken in pm. molted to 6th 2/27/18. Mass:2580.45</t>
  </si>
  <si>
    <t>wasp larvae were from early 1sts to late 2nds. saw some mel plaques, but some seemed to be from wasp emergence. saw teratocytes</t>
  </si>
  <si>
    <t>mass 4 and 5 taken in pm. removed cuticle from 5th prolegs after molt to 5th. died during wasp emergence, not weighed 48h after em</t>
  </si>
  <si>
    <t>some mature 2nds, mostly small 2nds and 1sts--some very small. some deformed. no seen plaques, but cat had thawed and refrozen, so it was hard to tell</t>
  </si>
  <si>
    <t>mass 4 and 5 taken in pm. wandered 3/3/18. Mass: 11427.43. frozen for dissection</t>
  </si>
  <si>
    <t xml:space="preserve">wasp larvae were at all stages, from 2nds close to emergence to small 1sts. Did see large mel plaques. </t>
  </si>
  <si>
    <t>mass 4 and 5 taken in pm. molted into 6th 2/27/18; mass = 2002.15</t>
  </si>
  <si>
    <t>removed cuticle from 4-5th prolegs after molt to 3rd. mass 5 taken in pm</t>
  </si>
  <si>
    <t>mostly matrue 2nds, 2 immature 2nds. no mel plaques</t>
  </si>
  <si>
    <t>mass 4 and 5 taken in pm. wandered 3/3/18. Mass: 8297.92. put in pupae box. pupated fully, but not well--wing section short and malformed. frozen 3/27/18</t>
  </si>
  <si>
    <t>found 1 mature 2nd, 2 well formed large mel plaques</t>
  </si>
  <si>
    <t>mass 4 and 5 take in pm. wandered 2/27/18; mass = 10024.57. put in pupae box</t>
  </si>
  <si>
    <t xml:space="preserve">mass 5 taken in pm. removed cuticle from 5th prolegs after molt to 5th. bled during molt. </t>
  </si>
  <si>
    <t>mass 4 and 5 taken in pm. wandered 3/8/17, mass=12074.45. frozen for dissection. looks like a mongo but wandered.</t>
  </si>
  <si>
    <t>mass 4 and 5 taken in pm. removed cuticle from 3rd-5th prolegs after molt to 5th. wandered 2/27/18; mass = 9485.45. frozen for dissection.</t>
  </si>
  <si>
    <t>mass 5 taken in pm. wandered 2/27/18. Mass: 12750.31 frozen for dissection</t>
  </si>
  <si>
    <t>wasp larvae all 1sts (1 immature 2nd) of various sizes. all deformed. Counted ~43 larger 1sts, ~11 small 1sts</t>
  </si>
  <si>
    <t>mass after em taken 3/4/18</t>
  </si>
  <si>
    <t>no mature 2nds, all small larvae, mostly deformed. some possible plaques. majority of larvae had bristles when examined under microscope--considering them all 1sts</t>
  </si>
  <si>
    <t>mass 5 taken in pm. removed cuticle from 4-5th prolegs after molt to 5th</t>
  </si>
  <si>
    <t>found mostly mature 2nds, 2 immature. no distinct mel plaques</t>
  </si>
  <si>
    <t>mass 5 taken in pm. mass after em taken 3/4/18</t>
  </si>
  <si>
    <t xml:space="preserve">several large 2nds, some small 2nds and 1sts. A few small larvae still fully or partially within egg (photos). </t>
  </si>
  <si>
    <t>a few mature 2nds and small 2nds, majority small 1sts. A few that did not hatch from egg--egg very large. No obvious mel plaques</t>
  </si>
  <si>
    <t>no large 2nds, but looked like small 2nds and 1sts, most deformed</t>
  </si>
  <si>
    <t>mass 5 taken in pm. wandered 3/5/18; mass = 11436.96 . put in pupation box. pupated, but poorly. bled, and had wing pouch full of hemolymph. died as pupae. frozen 3/27/18</t>
  </si>
  <si>
    <t>mostly mature 2nds, a few small 2nds, at least 1 first</t>
  </si>
  <si>
    <t>mass 4 and 5 taken in pm. removed cuticle from 4-5th prolegs after molt to 5th. wandered 2/28/18; mass = 9678.90. put in pupation box. pupated fully, but not well--wing section short and malformed. frozen 3/27/18</t>
  </si>
  <si>
    <t>mass 4 taken in pm. removed cuticle from 4-5th prolegs after molt to 4th</t>
  </si>
  <si>
    <t>found diffuse melanized plaques, no wasp larvae. took pictures</t>
  </si>
  <si>
    <t>horn damaged at ovp. mass 4 and 5 taken in pm</t>
  </si>
  <si>
    <t>wasp larvae were all 2nds, mostly large 2nds ready to emerge, some that were early-mid. Could have been a first or two, but hard to tell. No mel. Scanty fat body--took image for example of control para fat body</t>
  </si>
  <si>
    <t>mass 5 taken in pm. wandered 3/8/17, mass=12348.15. put in pupa box. pupated poorly--wing section severely deformed</t>
  </si>
  <si>
    <t>mass 5 taken in pm. Wandered 2/26/18; Mass = 8509.21. Froze for dissection.</t>
  </si>
  <si>
    <t>wasp larvae from small 1sts to late 2nds. Some deformed</t>
  </si>
  <si>
    <t>was not taken out of heat shock on 4th day (2/19/18). discarded from expt</t>
  </si>
  <si>
    <t>mass 5 taken in pm. found half a cocoon, but no wasp larvae. maybe eaten?</t>
  </si>
  <si>
    <t>a few large 2nds, mostly small 2nds and 1sts. Many very small firsts, with small anal vesicles</t>
  </si>
  <si>
    <t>mass 5 taken in pm. molted into 6th 3/6/18, mass= 2885.19. removed cuticle from 4th proleg during molt to 6th.</t>
  </si>
  <si>
    <t>oozed milky white from anus during dissection. Had reddish coloration along fat body--might have been associated with malpighian tubules. wasp larvae were a few mature 2nds, small 2nds and 1sts. saw melanized plaques</t>
  </si>
  <si>
    <t>mass 4 and 5 taken in pm. molted to 6th instar 3/7/18. Mass: 3061.35</t>
  </si>
  <si>
    <t>mostly large mature 2nds, some small 2nds and 1sts. Many small larvae deformed</t>
  </si>
  <si>
    <t>1 wasp larvae, deformed 1st or small 2nd. no sign of any other wasp larvae, could not tell if there were any mel plaques</t>
  </si>
  <si>
    <t>mass 4 taken in pm. wandered 3/6/18, mass=10930.06. frozen for dissection.</t>
  </si>
  <si>
    <t>most wasp larvae mature 2nds, some smaller, 1 or 2 1sts. A few blobs that could have contained wasp larvae? have seen them in other hosts, but can never dissect with out destroying. a few poss mel plaques</t>
  </si>
  <si>
    <t>mass 4 and 5 taken in pm. no wasp emergence after 19 days</t>
  </si>
  <si>
    <t>1 mature 2nd, several small deformed larvae. several melanized plaques that might contain wasp larvae. tried to open a few, but could not with out destroying</t>
  </si>
  <si>
    <t>wasp larvae mostly mature 2nds with some smaller, deformed larvae. some potential melanized plaques</t>
  </si>
  <si>
    <t>mass 5 taken in pm. wandered 3/3/18. Mass: 8238.55. put in pupae box. frozen 3/27/18</t>
  </si>
  <si>
    <t>mass 4 taken in pm. could not remove unshed cuticle from 4-5th prolegs after molt to 4th</t>
  </si>
  <si>
    <t>1 mature 2nd, 2 immature 2nds, mostly small 1sts. many deformed</t>
  </si>
  <si>
    <t>head capsule damaged during ovp - mass 4 and 5 taken in pm. removed cuticle from 4-5th prolegs after molt to 5th. wandered 3/5/18, mass=8577.90 . frozen for dissection.</t>
  </si>
  <si>
    <t>wasp larvae a mix of large 2nd larvae, small 2nds and 1sts. Some deformed</t>
  </si>
  <si>
    <t>mass 4 and 5 taken in pm.wandered 3/5/18, mass=10196.43. put in pupation box. frozen 3/27/18</t>
  </si>
  <si>
    <t>mass 4 and 5 taken in pm. removed cuticle from 3-5th prolegs after molt to 5th. no wasp emergence after 20 days</t>
  </si>
  <si>
    <t>all wasp larvae were 2nds, 9 were mature, 5 were small 2nds, (could have been large 1sts, but probably not). did not see any clear mel plaques</t>
  </si>
  <si>
    <t>mass 4 and 5 taken in pm. wandered 3/11/18. Mass: 10155.11. put in pupae box. pupated, but poorly--wing section short and malformed. frozen 3/27/18</t>
  </si>
  <si>
    <t>accidentally stabbed when removing cuticle at 4th molt--culled, would not survive</t>
  </si>
  <si>
    <t>5 mature 2nds. 15+ 1sts of various sizes, most deformed. Some mel plaque, unclear if from encap or wasp em</t>
  </si>
  <si>
    <t>mass 4 and 5 taken in pm. molted into 6th 3/6/18, mass=236703 . removed entire cuticle from 6th molt.</t>
  </si>
  <si>
    <t>found only mature 2nds. some mel plaques, unclear if from wasp emergence or not</t>
  </si>
  <si>
    <t>6 mature 2nds, 6 imature 2nds and 1sts. small distinct mel plaques</t>
  </si>
  <si>
    <t>no large mature 2nds, many small 2nds and 1sts, most deformed</t>
  </si>
  <si>
    <t>mass 4 ad 5 taken in pm</t>
  </si>
  <si>
    <t>a few mature 2nds, some small 2nds and 1sts. Large host, could have missed small firsts in extensive tissue. Some small mel plaques</t>
  </si>
  <si>
    <t>was left out of chamber over night so culled it.</t>
  </si>
  <si>
    <t>mass 5 taken in pm. wandered 3/2/18; mass = 8778.12. put in pupation box. frozen 3/27/18</t>
  </si>
  <si>
    <t>found only mature 2nd instars, no mel plaque</t>
  </si>
  <si>
    <t>mature and small 2nds, a few firsts. Small larvae deformed</t>
  </si>
  <si>
    <t>horn damaged at ovp</t>
  </si>
  <si>
    <t>mass 4 and 5 taken in pm. wandered 3/5/18, mass=12059.12. frozen for dissection.</t>
  </si>
  <si>
    <t>possible melanized eggs. no other signs of wasp</t>
  </si>
  <si>
    <t>wasps mostly mature 2nds, some small deformed ones, could be older 1sts or young 2nds</t>
  </si>
  <si>
    <t>8 mature 2nds, 10+ immature 2nds and 1st instars. some mel, diffuse and unclear if mel plaque or from emergence</t>
  </si>
  <si>
    <t>mass 4 and 5 taken in pm. wandered 3/8/17, mass=9155.37. put in pupa box. frozen 3/27/18</t>
  </si>
  <si>
    <t>mostly mature 2nds, some younger 2nds, nothing small enough to be 1st. found enlarged, unhatched wasp egg</t>
  </si>
  <si>
    <t>found only mature 2nds. some mel plaque, unclear if from wasp emergence or not</t>
  </si>
  <si>
    <t>mass 4 and 5 taken in pm. molted into 6th 3/13/18, mass=819.48</t>
  </si>
  <si>
    <t>a few diffuse plaques, but no distict round ones. was very large and full of fat body</t>
  </si>
  <si>
    <t>mass 4 and 5 taken in pm.food in dish dumped out before emergance was noticed, some wasp larvae lost.</t>
  </si>
  <si>
    <t>large mature 2nds, small 2nds, maybe 1sts. many small larvae deformed</t>
  </si>
  <si>
    <t>wasp larvae a mix of mature 2nds and smaller--young 2nds, and older 1sts, probably. did not find any super small firsts. melanized tissue, but unclear if any egg plaques. some larvae deformed, especially small ones</t>
  </si>
  <si>
    <t>no sign of wasps, eggs or teratocytes. a few very diffuse plaques along trachea</t>
  </si>
  <si>
    <t>some mature 2nds, lots of small 2nds and 1sts. most malformed</t>
  </si>
  <si>
    <t>small diffuse mel plaques. Spherical tissue things, but none that looked like wasps or wasp eggs</t>
  </si>
  <si>
    <t>mix of mature 2nds and younger 2nds and 1sts. some deformed with 2 bulbous ends</t>
  </si>
  <si>
    <t>5 medium 1sts, all deformed. Many teratocytes. Orange tissue along dorsal side</t>
  </si>
  <si>
    <t>wasp larvae a mix of mature 2nds, small 2nds and firsts. some malformed. 1 distinct mel plaque</t>
  </si>
  <si>
    <t>no sign of wasps, eggs or teratocytes. a few diffuse plaques</t>
  </si>
  <si>
    <t>mass 4 and 5 taken in pm. wandered 3/8/17, mass=13817.32. frozen for dissection.</t>
  </si>
  <si>
    <t>1 mature 2nd, 3 small 2nds or large 1sts, one small 1st. Some mel, but unclear if mel plaques or from wasp exit wounds</t>
  </si>
  <si>
    <t>egg</t>
  </si>
  <si>
    <t>found 1 poss wasp egg, unmel. found many round mel plaques</t>
  </si>
  <si>
    <t>mass 4 and 5 taken in pm. looked like it was preparing to molt to 6th when frozen at date.end</t>
  </si>
  <si>
    <t>horn damaged at ovp. mass 4 and 5 taken in pm. wandered 3/5/18, mass= 10742.02. put in pupation box.. pupated normally. frozen 3/27/18</t>
  </si>
  <si>
    <t>horn damaged at ovp. mass 5 taken in pm. molted to 6th instar 3/7/18. Mass: 2837.91. removed cuticle from 5th prolegs after molt to 6th</t>
  </si>
  <si>
    <t>found 1 small, malformed 1st. some structures that could be TC, but also could be bits of fat body. some diffuse mel plaques</t>
  </si>
  <si>
    <t>all wasp larvae large 2nds. several mel plaques. was in preparation for molting</t>
  </si>
  <si>
    <t>horn damaged at ovp. dropped 2/27/18. not injured. mass 5 taken in pm</t>
  </si>
  <si>
    <t>mass 4 and 5 taken in pm. bled at molt to 5th. removed cuticle from 5th prolegs after molt to 5th</t>
  </si>
  <si>
    <t>mass 4 and 5 taken in pm. molted into 6th 3/6/18, mass=4310.57</t>
  </si>
  <si>
    <t>mass 4 and 5 taken in pm. molted into 6th 3/5/18, mass =4334.43</t>
  </si>
  <si>
    <t>removed cuticle from 4-5th prolegs after molt to 3rd. mass 4 and 5 take in pm. molted into 6th 3/5/18; mass = 3499.23</t>
  </si>
  <si>
    <t>wasp larvae all 2nds, most looked ready to emerge. No real mel plaques, some mel, but probably from wasp emergence</t>
  </si>
  <si>
    <t>horn damaged during ovp</t>
  </si>
  <si>
    <t>found no wasp larvae. Did find melanized plaques. maybe found teratocyes? Found spherical self contained objects, but don't know if teratocytes, pieces of fat body, or something else. Pictures taken of plaques and objects</t>
  </si>
  <si>
    <t>found no wasp larvae but what I believe to be teratacytes and a LOT of melanized plaques (eggs). see pictures.</t>
  </si>
  <si>
    <t>no wasp larvae. Very prominent and large plaques. Structures that looked like teratocytes. Slides saved</t>
  </si>
  <si>
    <t>mass 4 taken in pm. could not remove unshed cuticle from 3rd-5th prolegs at molt to 4th</t>
  </si>
  <si>
    <t>mass 4 and 5taken in pm. removed cuticle from 4-5th prolegs after molt to 5th. wandered 3/7/18, mass=9671.67. put in pupation box.. wing section slightly short and malformed in pupae frozen 3/27/18</t>
  </si>
  <si>
    <t>red pigment in hemocoel. photo taken. wasp larvae all look like 1st instars, maybe a few young 2nds. Many look like they are still partially encased in the egg, some fully in egg. Could be surrounded by host tissue, but edges are pretty defined and no trachea visible. most deformed. No large 2nds. at least 2 large distinct plaques</t>
  </si>
  <si>
    <t>2 mature 2nds, 1 immature 2nd. Several 1sts of various sizes. 3 unhatched eggs--Christina took photos, will put in google drive folder</t>
  </si>
  <si>
    <t>only 2nds--mostly fully mature, a few with caudal vesicles still visible</t>
  </si>
  <si>
    <t>horn damaged during ovp. mass 4 taken in pm</t>
  </si>
  <si>
    <t>various sized 1sts, ranging from just hatched to easily visible with naked eye. Most deformed. no 2nds. one large egg with unhatched larvae</t>
  </si>
  <si>
    <t>mass 5 taken in pm. molted to 6th 3/7/18. Mass: 3217.04. removed cuticle from 3-4th prolegs after molt to 6th</t>
  </si>
  <si>
    <t>mass 4 and 5 taken in pm. wandered 3/4/18. Mass: 10367.97. put in pupae box. frozen 3/27/18</t>
  </si>
  <si>
    <t>mass 5 taken in pm. wandered 3/3/18. Mass: 10933.47. frozen for dissection</t>
  </si>
  <si>
    <t>mass 4 and 5 taken in pm. wandered 3/6/18, mass=8320.43. put in pupa box. pupated normally. frozen 3/27/18</t>
  </si>
  <si>
    <t>mass 4 taken in pm. bug died between emergence and counting cocoons. no wasp emergence after 20 days</t>
  </si>
  <si>
    <t>1 mature 2nd. 19+ small 1sts. at least 1 well defined mel plaque. 1 giant unhatched egg</t>
  </si>
  <si>
    <t>found only mature 2nd instar larvae</t>
  </si>
  <si>
    <t>mix of large 2nds, small 2nds, and 1sts, including just hatched firsts. Some deformed</t>
  </si>
  <si>
    <t>horn damaged at ovp. mass 5 taken in pm</t>
  </si>
  <si>
    <t>4 mature 2nds, 1 immature 2nd. no mel plaques</t>
  </si>
  <si>
    <t>mass 4 and 5 taken in pm. molted to 6th instar 3/7/18. Mass: 2565.72. Did not molt ove thoracic legs at 6th . removed most unshed cuticle after molt to 6th</t>
  </si>
  <si>
    <t>found disperse plaques, some round solid plaques</t>
  </si>
  <si>
    <t>mass 4 and 5 taken in pm. wandered 3/3/18. Mass: 11074.48. Put in pupae box. frozen 3/27/18</t>
  </si>
  <si>
    <t>found a two immature seconds and one first.</t>
  </si>
  <si>
    <t>mass 5 taken in pm. 3/4/18. Mass: 9541.63. frozen for dissection</t>
  </si>
  <si>
    <t>dissected after wandering. Found a few potential melanized plaques, but difficult to tell because of numerous fat bodies, and the rapidity of hemolymph melanization. Took a few pictures on phone (will upload to drive folder)</t>
  </si>
  <si>
    <t>only 1 mature 2nd, several large 1sts or small 2nds. 2 very small 1sts. All 1sts deformed</t>
  </si>
  <si>
    <t>had small but distinct plaques, not very many. malphigian tubules were a translucent tan color--have seen in other mongos. Some muscle tissue also had a tan tint. Maybe found 1 wasp larvae--misshapen and round. Also found a strange mass of circular structures--no idea what it is, have not seen anything like it before--when I put a cover slip on it, it exploded and exposed a tiny wasp larvae--maybe it was a giant egg full of teratocytes?? Also saw teratocytes in hemolymph</t>
  </si>
  <si>
    <t>found only mature 2nds</t>
  </si>
  <si>
    <t>large 2nds, small 2nds and 1sts. many deformed</t>
  </si>
  <si>
    <t>all 1sts or small 2nds, deformed</t>
  </si>
  <si>
    <t>mass 5 taken in pm. wandered, no recorded mass.</t>
  </si>
  <si>
    <t>mass 5 taken in pm. removed cuticle from all prolegs after molt to 5th</t>
  </si>
  <si>
    <t>many large 2nds, as well as many small 2nds and 1sts, including some very small, newly hatched 1sts. One distinct mel plaque, that was surrounded by other tissue</t>
  </si>
  <si>
    <t>mass 4 taken in pm. removed cuticle from 5th proleg after molt to 4th. molted to 6th instar 3/17/18. Mass: 1313.73</t>
  </si>
  <si>
    <t>found very clear plaques, no sign of wasp larvae, did not notice any teratocytes</t>
  </si>
  <si>
    <t>mass 5 taken in pm. molted to 6th instar 3/11/18. Mass: 4860.17. did not molt over thoracic legs at molt to 6th--removed most unshed cuticle over body</t>
  </si>
  <si>
    <t>mass 5 taken in pm. bled during molt. removed cuticle from 5th prolegs after molt to 5th</t>
  </si>
  <si>
    <t>mass 4 and 5 taken in pm. wandered 3/5/18, mass=8606.37. put in pupation box.. pupated normally. frozen 3/27/18</t>
  </si>
  <si>
    <t>mass 5 taken in pm. wandered 3/5/18, mass =11314.78. kept for dissection.</t>
  </si>
  <si>
    <t>found 2 late second larvae, one early second and one odd larvae with wha tlooked like two bulbous ends. also found some melanized plaques</t>
  </si>
  <si>
    <t>dropped 2/27/18. not injured. mass 5 taken in pm</t>
  </si>
  <si>
    <t>13 mature 2nds, 63+ immature 2nds and 1st instars. no mel plaques</t>
  </si>
  <si>
    <t>mass 4 and 5 taken in pm. was attempting to chew on wasp larvae during emergence</t>
  </si>
  <si>
    <t>some mature 2nds, mostly small 2nds and firsts, some deforemed</t>
  </si>
  <si>
    <t>range of wasp larvae, from mature 2nds to very small 1sts. &gt;20 1sts of various sizes</t>
  </si>
  <si>
    <t>mass 4 taken in pm. removed head capsule after molt to 5th. mouth parts hardened poorly--may not be able to eat</t>
  </si>
  <si>
    <t>found no wasp larvae upon dissection (but must have had them, since it had emergence). many small mel plaques</t>
  </si>
  <si>
    <t>mostly 1sts or small 2nds, only 1 mature 2nd. some deformed. small mel plaques</t>
  </si>
  <si>
    <t>mass 5 taken in pm. wandered 3/7/18, mass=12505.20. frozen for dissection.</t>
  </si>
  <si>
    <t>mass 5 taken in pm. wandered 3/6/18, mass=9010.35. put in pupa box.. frozen 3/27/18</t>
  </si>
  <si>
    <t>culled when chamber messed up</t>
  </si>
  <si>
    <t>hatch date unsure. culled when chamber messed up</t>
  </si>
  <si>
    <t>hatch date unsure. culled when chamber messed up.</t>
  </si>
  <si>
    <t>hatch date unsure. horn damaged at ovp.culled when chamber messed up</t>
  </si>
  <si>
    <t>mass 4 taken in pm. removed cuticle from 4-5th prolegs after molt to 5th</t>
  </si>
  <si>
    <t>found one early second larvae</t>
  </si>
  <si>
    <t>listed as 2 ovp, likely just one (1st was really short). mass 4 taken in pm</t>
  </si>
  <si>
    <t>6 mature 2nds, 40+ younger instars, small 1sts through immature 2nds. many deformed. Did not see mel plaques, but could have missed them</t>
  </si>
  <si>
    <t>many mature 2nds, 8 1sts. no distinct mel plaques--lots of mel from wasp emergence, could have been plaques that were obscured by this</t>
  </si>
  <si>
    <t>listed as 2 ovp, likely just one (1st was really short). mass 4 and 5 taken in pm</t>
  </si>
  <si>
    <t>2 mature 2nds, 5 small 2nds or large 1sts. no very small firsts. several large well defined mel plaques</t>
  </si>
  <si>
    <t>found wasp larvae ranging from early 1sts to late 2nds. Some small but distinct mel plaques, as well as more diffuse ones. Also found another giant egg filled with teratocytes and dead wasp larvae. also found teratocytes in hemolymph</t>
  </si>
  <si>
    <t>3 mature 2nds, 101+ 1sts and immature 2nds. some diffuse mel plaques</t>
  </si>
  <si>
    <t>mass 4 taken in pm. checked at 3pm on 4/1/18--was lying on its side, could not seem to move voluntarily--muslces twitched along whole length of body. took video. Died on 4/3/18, 2 days before 2wk cull date, pretty gross but kept for dissection.</t>
  </si>
  <si>
    <t>mass 4 and 5 taken in pm. did not shed cuticle over thoracic legs at molt to 5th--removed cuticle and head capsule. died 3 days before culling at 2 wks post fifth 3/29/18.</t>
  </si>
  <si>
    <t>mass 4 taken in pm. frozen 22 days after molt to 4th (4/8/18)</t>
  </si>
  <si>
    <t>1 mature 2nd, 2 large 1sts. Saw no very small 1sts. Lots of small mel plaques</t>
  </si>
  <si>
    <t>mass 4 taken in pm. removed cuticle over all prolegs after molt to 5th</t>
  </si>
  <si>
    <t>mass 4 taken in pm. Bled during molt. did not shed over 5th prolegs, could not remove. removed cuticle from 5th prolegs 1 day after molt to 4th</t>
  </si>
  <si>
    <t>mass 4 and 5 taken in pm. dish very wet when wasps emerged--I think from diet, rather than hemolymph</t>
  </si>
  <si>
    <t>wasp larvae mostly large 2nds ready to emerge--1 small 2nd. A few possible mel plaques. Did not notice abundant teratocytes, but maybe saw a few</t>
  </si>
  <si>
    <t>mass 5 taken in pm. wandered 3/23/18, mass=11149.48. frozen for dissection.</t>
  </si>
  <si>
    <t>mass 4 and 5 taken in pm. bled heavily during molt to 5th--did not shed over thoracic legs. removed head capsule, could not remove cuticle</t>
  </si>
  <si>
    <t>listed as 2 ovp, likely just one (1st was really short). mass 4 taken in pm; molt to 5th incomplete, removed cuticule, removed head cap, mouth parts deformed</t>
  </si>
  <si>
    <t>mass 4 taken in pm. wandered 4/2/18. Mass: 9235.73. Frozen for dissection</t>
  </si>
  <si>
    <t>mostly large 1sts/small 2nds. some very small 1sts. Most deformed</t>
  </si>
  <si>
    <t>mass 5 taken in pm. wandered 3/27/18. Mass: 10943.43. Put in pupae box. did not pupate normally, wing section did not fully form.</t>
  </si>
  <si>
    <t>mass 4 and 5 taken in pm. wandered 3/29/18, mass=14891.94. frozen for dissection</t>
  </si>
  <si>
    <t>mass 5 taken in pm. wandered 3/24/18. Mass: 10474.65. put in pupae box</t>
  </si>
  <si>
    <t>mass 4 and 5 taken in pm. injured while weighing at 5th--bled heavily</t>
  </si>
  <si>
    <t>2 small 1sts, no mature 2nds. many diffuse plaques</t>
  </si>
  <si>
    <t>mass 4 taken in pm. removed cuticle from 5th prolegs after molt to 5th; data for emergence not recorded so added 3/31 when counting cocoons</t>
  </si>
  <si>
    <t>3 mature 2nds. 7+ 1sts of various sizes. several large distinct plaques and small diffuse plaques</t>
  </si>
  <si>
    <t>mass 4 taken in pm. did not shed cuticle over 4-5th instars at molt to 4th--could not remove</t>
  </si>
  <si>
    <t>3 mature 2nds. &gt;30 small to large 1sts, most deformed. some diffuse mel plaques</t>
  </si>
  <si>
    <t>horn damaged at molt to 4th</t>
  </si>
  <si>
    <t>likely just one ovp. (1st was really short). removed cuticle from 5th prolegs after molt to 4th</t>
  </si>
  <si>
    <t>mass 4 taken in pm. mass 48 taken 4/2/18. cocoon never eclosed. frozen on 4/18/19.</t>
  </si>
  <si>
    <t>prolific melanization--many small plaques that looked like the contained eggs, one larger one that could have had a wasp larvae. did not find any other wasp larvae at any stage. took pictures of melanization</t>
  </si>
  <si>
    <t>2 mature 2nds. 1+ 1sts of various sizes. several distinct mel plaques</t>
  </si>
  <si>
    <t>8 mature 2nds, 10+ firsts of all sizes. Several distinct plaques. A few 2nds that looked caught in their cuticle</t>
  </si>
  <si>
    <t>mass 5 taken in pm. wandered 3/24/18. Mass: 11762.90. frozen for dissection</t>
  </si>
  <si>
    <t>likely just one ovp.(1st was really short). mass 4 taken in pm. removed cuticle from 5th prolegs after molt to 4th--horn damaged. frozen as 4th 21 days after molt to 4th (4/8/18)</t>
  </si>
  <si>
    <t>mass 4 taken in pm. mass 48 taken 4/2/18</t>
  </si>
  <si>
    <t>4 mature 2nds, a few small 1sts, 4 or 5 un hatched giant eggs with dead larvae and teratocytes (pics taken)</t>
  </si>
  <si>
    <t>mass 4 taken in pm. bug died at almost 3 weeks after date to fourth, was dead when weighed on 4/7/18.</t>
  </si>
  <si>
    <t>mass 4 taken in pm. frozen as 4th 20 days after molt to 4th</t>
  </si>
  <si>
    <t>6 mature 2nds, 31+ firsts of various sizes. many unusual malformed larvae, some with very large anal vesicles, some that look encapsulated. also some unhatched giant eggs. pictures taken</t>
  </si>
  <si>
    <t>1 mature 2nds, 50+ larvae that ranged from small 1sts to large 1sts. most deformed</t>
  </si>
  <si>
    <t>horn damaged at ovp. mass 4 taken in pm</t>
  </si>
  <si>
    <t>wandered 3/26/18. Mass: 12405.05. frozen for dissection</t>
  </si>
  <si>
    <t>1 mature 2nds, the rest 1sts (20+), most very small. most deformed. a few distinct large mel plaques. one large unhatched egg found</t>
  </si>
  <si>
    <t>mass 4 taken in pm. bled heavily during molt to 4th. did not removed unshed cuticle from 5th prolegs. removed unshed cuticle 4 days after molt to 4th. removed cuticle from 5th prolegs after molt to 5th. molted to 6th instar 4/6/18. Mass: 3690.44. removed cuticle from all prolegs after molt to 6th</t>
  </si>
  <si>
    <t>mass 4 and 5 taken in pm; data for emergence not recorded so added 3/31 when counting coccoons</t>
  </si>
  <si>
    <t>10 mature 2nds. 1 1st. no mel plaques seen</t>
  </si>
  <si>
    <t>mass 4 taken in pm; data for emergence not recorded so added 3/31 when counting cocoons</t>
  </si>
  <si>
    <t>12 mature 2nds, ~7 small 2sts. a few mel plaques</t>
  </si>
  <si>
    <t>34 mature 2nds, 19 immature 2nds with 1 or 2 1sts. no mel plaques</t>
  </si>
  <si>
    <t>mass 4 taken in pm. frozen as 4th 18 days after molt to 4th</t>
  </si>
  <si>
    <t>1 mature 2nd, mostly small deformed 2nds. a few small 1sts. 54 small 2nds, almost all deformed</t>
  </si>
  <si>
    <t>8 mature 2nds, 67+ 1st instars, most very small--look just hatched. at least 2 large distinct mel plaque</t>
  </si>
  <si>
    <t>9 mature 2nds. 43+ 1sts of various sizes and immature 2nds. several giant eggs. did not notice any distinct mel plaques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</si>
</sst>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quot;:&quot;mm"/>
    <numFmt numFmtId="165" formatCode="m&quot;/&quot;d&quot;/&quot;yy"/>
    <numFmt numFmtId="166" formatCode="m/d/yy"/>
  </numFmts>
  <fonts count="8">
    <font>
      <sz val="10.0"/>
      <color rgb="FF000000"/>
      <name val="Arial"/>
    </font>
    <font/>
    <font>
      <b/>
    </font>
    <font>
      <name val="Arial"/>
    </font>
    <font>
      <sz val="11.0"/>
    </font>
    <font>
      <sz val="11.0"/>
      <color rgb="FFA61D4C"/>
    </font>
    <font>
      <sz val="11.0"/>
      <color rgb="FF4285F4"/>
    </font>
    <font>
      <color rgb="FF0000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2" numFmtId="0" xfId="0" applyAlignment="1" applyFont="1">
      <alignment readingOrder="0"/>
    </xf>
    <xf borderId="0" fillId="0" fontId="2" numFmtId="164" xfId="0" applyFont="1" applyNumberFormat="1"/>
    <xf borderId="0" fillId="0" fontId="2" numFmtId="165" xfId="0" applyFont="1" applyNumberFormat="1"/>
    <xf borderId="0" fillId="0" fontId="1" numFmtId="166" xfId="0" applyAlignment="1" applyFont="1" applyNumberFormat="1">
      <alignment readingOrder="0"/>
    </xf>
    <xf borderId="0" fillId="0" fontId="1" numFmtId="20" xfId="0" applyAlignment="1" applyFont="1" applyNumberFormat="1">
      <alignment readingOrder="0"/>
    </xf>
    <xf borderId="0" fillId="0" fontId="1" numFmtId="164" xfId="0" applyFont="1" applyNumberFormat="1"/>
    <xf borderId="0" fillId="0" fontId="1" numFmtId="165" xfId="0" applyAlignment="1" applyFont="1" applyNumberFormat="1">
      <alignment readingOrder="0"/>
    </xf>
    <xf borderId="0" fillId="0" fontId="3" numFmtId="166" xfId="0" applyAlignment="1" applyFont="1" applyNumberFormat="1">
      <alignment horizontal="right" vertical="bottom"/>
    </xf>
    <xf borderId="0" fillId="0" fontId="4" numFmtId="0" xfId="0" applyFont="1"/>
    <xf borderId="0" fillId="0" fontId="1" numFmtId="164" xfId="0" applyAlignment="1" applyFont="1" applyNumberFormat="1">
      <alignment readingOrder="0"/>
    </xf>
    <xf borderId="0" fillId="0" fontId="1" numFmtId="20" xfId="0" applyFont="1" applyNumberFormat="1"/>
    <xf borderId="0" fillId="0" fontId="3" numFmtId="166" xfId="0" applyAlignment="1" applyFont="1" applyNumberFormat="1">
      <alignment readingOrder="0" vertical="bottom"/>
    </xf>
    <xf borderId="0" fillId="0" fontId="5" numFmtId="0" xfId="0" applyFont="1"/>
    <xf borderId="0" fillId="0" fontId="1" numFmtId="165" xfId="0" applyFont="1" applyNumberFormat="1"/>
    <xf borderId="0" fillId="0" fontId="6" numFmtId="0" xfId="0" applyFont="1"/>
    <xf borderId="0" fillId="0" fontId="7" numFmtId="166" xfId="0" applyAlignment="1" applyFont="1" applyNumberFormat="1">
      <alignment readingOrder="0"/>
    </xf>
    <xf borderId="0" fillId="0" fontId="7" numFmtId="0" xfId="0" applyAlignment="1" applyFont="1">
      <alignment readingOrder="0"/>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horizontal="right" readingOrder="0" vertical="bottom"/>
    </xf>
    <xf borderId="0" fillId="0" fontId="3" numFmtId="20" xfId="0" applyAlignment="1" applyFont="1" applyNumberFormat="1">
      <alignment readingOrder="0" vertical="bottom"/>
    </xf>
    <xf borderId="0" fillId="0" fontId="3" numFmtId="0" xfId="0" applyAlignment="1" applyFont="1">
      <alignment readingOrder="0" vertical="bottom"/>
    </xf>
    <xf borderId="0" fillId="0" fontId="3" numFmtId="166" xfId="0" applyAlignment="1" applyFont="1" applyNumberFormat="1">
      <alignment horizontal="right" readingOrder="0" vertical="bottom"/>
    </xf>
    <xf borderId="0" fillId="0" fontId="3" numFmtId="0" xfId="0" applyAlignment="1" applyFont="1">
      <alignment vertical="bottom"/>
    </xf>
    <xf borderId="0" fillId="0" fontId="3" numFmtId="166" xfId="0" applyAlignment="1" applyFont="1" applyNumberFormat="1">
      <alignment horizontal="right" vertical="bottom"/>
    </xf>
    <xf borderId="0" fillId="0" fontId="3" numFmtId="0" xfId="0" applyAlignment="1" applyFont="1">
      <alignment horizontal="right" readingOrder="0" vertical="bottom"/>
    </xf>
    <xf borderId="0" fillId="0" fontId="7" numFmtId="165" xfId="0" applyAlignment="1" applyFont="1" applyNumberFormat="1">
      <alignment readingOrder="0"/>
    </xf>
    <xf borderId="0" fillId="0" fontId="3" numFmtId="164" xfId="0" applyAlignment="1" applyFont="1" applyNumberFormat="1">
      <alignment vertical="bottom"/>
    </xf>
    <xf borderId="0" fillId="0" fontId="3" numFmtId="165" xfId="0" applyAlignment="1" applyFont="1" applyNumberFormat="1">
      <alignment vertical="bottom"/>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2" fontId="7" numFmtId="0" xfId="0" applyAlignment="1" applyFill="1" applyFont="1">
      <alignment readingOrder="0"/>
    </xf>
    <xf borderId="0" fillId="2" fontId="7" numFmtId="166" xfId="0" applyAlignment="1" applyFont="1" applyNumberFormat="1">
      <alignment readingOrder="0"/>
    </xf>
    <xf borderId="0" fillId="0" fontId="3" numFmtId="165" xfId="0" applyAlignment="1" applyFont="1" applyNumberForma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bug.id" TargetMode="External"/><Relationship Id="rId2" Type="http://schemas.openxmlformats.org/officeDocument/2006/relationships/hyperlink" Target="http://time.h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4.43"/>
    <col customWidth="1" min="2" max="2" width="7.57"/>
    <col customWidth="1" min="3" max="47" width="14.43"/>
    <col customWidth="1" min="48" max="48" width="8.29"/>
    <col customWidth="1" min="49" max="49" width="13.29"/>
    <col customWidth="1" min="50" max="50" width="13.43"/>
    <col customWidth="1" min="51" max="51" width="24.0"/>
    <col customWidth="1" min="52" max="52" width="14.43"/>
  </cols>
  <sheetData>
    <row r="1" ht="15.75" customHeight="1">
      <c r="A1" s="3" t="s">
        <v>4</v>
      </c>
      <c r="B1" s="4" t="s">
        <v>5</v>
      </c>
      <c r="C1" s="3" t="s">
        <v>6</v>
      </c>
      <c r="D1" s="2" t="s">
        <v>7</v>
      </c>
      <c r="E1" s="2" t="s">
        <v>8</v>
      </c>
      <c r="F1" s="3" t="s">
        <v>9</v>
      </c>
      <c r="G1" s="3" t="s">
        <v>10</v>
      </c>
      <c r="H1" s="3" t="s">
        <v>11</v>
      </c>
      <c r="I1" s="3" t="s">
        <v>12</v>
      </c>
      <c r="J1" s="3" t="s">
        <v>13</v>
      </c>
      <c r="K1" s="3" t="s">
        <v>14</v>
      </c>
      <c r="L1" s="3" t="s">
        <v>15</v>
      </c>
      <c r="M1" s="3" t="s">
        <v>16</v>
      </c>
      <c r="N1" s="3" t="s">
        <v>17</v>
      </c>
      <c r="O1" s="3" t="s">
        <v>18</v>
      </c>
      <c r="P1" s="3" t="s">
        <v>19</v>
      </c>
      <c r="Q1" s="5" t="s">
        <v>20</v>
      </c>
      <c r="R1" s="4" t="s">
        <v>21</v>
      </c>
      <c r="S1" s="4" t="s">
        <v>22</v>
      </c>
      <c r="T1" s="3" t="s">
        <v>23</v>
      </c>
      <c r="U1" s="3" t="s">
        <v>24</v>
      </c>
      <c r="V1" s="3" t="s">
        <v>25</v>
      </c>
      <c r="W1" s="3" t="s">
        <v>26</v>
      </c>
      <c r="X1" s="6" t="s">
        <v>27</v>
      </c>
      <c r="Y1" s="3" t="s">
        <v>28</v>
      </c>
      <c r="Z1" s="3" t="s">
        <v>29</v>
      </c>
      <c r="AA1" s="3" t="s">
        <v>30</v>
      </c>
      <c r="AB1" s="3" t="s">
        <v>31</v>
      </c>
      <c r="AC1" s="3" t="s">
        <v>32</v>
      </c>
      <c r="AD1" s="3" t="s">
        <v>33</v>
      </c>
      <c r="AE1" s="3" t="s">
        <v>34</v>
      </c>
      <c r="AF1" s="3" t="s">
        <v>35</v>
      </c>
      <c r="AG1" s="3" t="s">
        <v>36</v>
      </c>
      <c r="AH1" s="3" t="s">
        <v>37</v>
      </c>
      <c r="AI1" s="3" t="s">
        <v>38</v>
      </c>
      <c r="AJ1" s="3" t="s">
        <v>39</v>
      </c>
      <c r="AK1" s="2" t="s">
        <v>40</v>
      </c>
      <c r="AL1" s="3" t="s">
        <v>41</v>
      </c>
      <c r="AM1" s="3" t="s">
        <v>42</v>
      </c>
      <c r="AN1" s="3" t="s">
        <v>43</v>
      </c>
      <c r="AO1" s="3" t="s">
        <v>44</v>
      </c>
      <c r="AP1" s="2" t="s">
        <v>45</v>
      </c>
      <c r="AQ1" s="3" t="s">
        <v>46</v>
      </c>
      <c r="AR1" s="3" t="s">
        <v>47</v>
      </c>
      <c r="AS1" s="2" t="s">
        <v>48</v>
      </c>
      <c r="AT1" s="3" t="s">
        <v>49</v>
      </c>
      <c r="AU1" s="2" t="s">
        <v>50</v>
      </c>
      <c r="AV1" s="2" t="s">
        <v>51</v>
      </c>
      <c r="AW1" s="2" t="s">
        <v>52</v>
      </c>
      <c r="AX1" s="2" t="s">
        <v>53</v>
      </c>
      <c r="AY1" s="3" t="s">
        <v>54</v>
      </c>
      <c r="AZ1" s="3" t="s">
        <v>55</v>
      </c>
    </row>
    <row r="2" ht="15.75" customHeight="1">
      <c r="A2" s="1">
        <v>1.0</v>
      </c>
      <c r="B2" s="1" t="str">
        <f t="shared" ref="B2:B513" si="1">D2&amp;"."&amp;E2&amp;"_"&amp;C2&amp;"_"&amp;F2&amp;"."&amp;G2&amp;"_"&amp;A2</f>
        <v>25.10_para_0.0_1</v>
      </c>
      <c r="C2" s="1" t="s">
        <v>56</v>
      </c>
      <c r="D2" s="1">
        <v>25.0</v>
      </c>
      <c r="E2" s="1">
        <v>10.0</v>
      </c>
      <c r="F2" s="1">
        <v>0.0</v>
      </c>
      <c r="G2" s="1">
        <v>0.0</v>
      </c>
      <c r="I2" s="7">
        <v>43128.0</v>
      </c>
      <c r="J2" s="7">
        <v>43133.0</v>
      </c>
      <c r="K2" s="8">
        <v>0.55625</v>
      </c>
      <c r="L2" s="1">
        <v>1.0</v>
      </c>
      <c r="N2" s="7">
        <v>43133.0</v>
      </c>
      <c r="O2" s="1">
        <v>46.83</v>
      </c>
      <c r="Q2" s="9"/>
      <c r="R2" s="8"/>
      <c r="V2" s="7">
        <v>43136.0</v>
      </c>
      <c r="W2" s="1">
        <v>221.0</v>
      </c>
      <c r="X2" s="10">
        <v>43140.0</v>
      </c>
      <c r="Y2" s="1">
        <v>829.95</v>
      </c>
      <c r="Z2" s="11">
        <v>43147.0</v>
      </c>
      <c r="AA2" s="1">
        <v>5.0</v>
      </c>
      <c r="AB2" s="1">
        <v>0.0</v>
      </c>
      <c r="AC2" s="1">
        <v>2683.98</v>
      </c>
      <c r="AD2">
        <f t="shared" ref="AD2:AD513" si="2">AE2+AF2</f>
        <v>123</v>
      </c>
      <c r="AE2" s="1">
        <v>117.0</v>
      </c>
      <c r="AF2" s="1">
        <v>6.0</v>
      </c>
      <c r="AG2" s="7">
        <v>43152.0</v>
      </c>
      <c r="AH2" s="1">
        <v>104.0</v>
      </c>
      <c r="AJ2">
        <f t="shared" ref="AJ2:AJ515" si="3">AI2+AD2</f>
        <v>123</v>
      </c>
      <c r="AV2" s="1"/>
      <c r="AW2" s="1"/>
      <c r="AX2" s="1"/>
      <c r="AY2" s="1" t="s">
        <v>57</v>
      </c>
    </row>
    <row r="3" ht="15.75" customHeight="1">
      <c r="A3" s="1">
        <v>2.0</v>
      </c>
      <c r="B3" s="1" t="str">
        <f t="shared" si="1"/>
        <v>25.10_para_40.1_2</v>
      </c>
      <c r="C3" s="1" t="s">
        <v>56</v>
      </c>
      <c r="D3" s="1">
        <v>25.0</v>
      </c>
      <c r="E3" s="1">
        <v>10.0</v>
      </c>
      <c r="F3" s="1">
        <v>40.0</v>
      </c>
      <c r="G3" s="1">
        <v>1.0</v>
      </c>
      <c r="H3" s="7">
        <v>43139.0</v>
      </c>
      <c r="I3" s="7">
        <v>43128.0</v>
      </c>
      <c r="J3" s="7">
        <v>43133.0</v>
      </c>
      <c r="K3" s="8">
        <v>0.4527777777777778</v>
      </c>
      <c r="L3" s="1">
        <v>1.0</v>
      </c>
      <c r="N3" s="7">
        <v>43133.0</v>
      </c>
      <c r="O3" s="1">
        <v>66.5</v>
      </c>
      <c r="P3" s="7">
        <v>43133.0</v>
      </c>
      <c r="Q3" s="13">
        <v>0.4527777777777778</v>
      </c>
      <c r="R3" s="8">
        <v>0.5416666666666666</v>
      </c>
      <c r="S3" s="14">
        <f t="shared" ref="S3:S4" si="4">R3-K3</f>
        <v>0.08888888889</v>
      </c>
      <c r="T3" s="7">
        <v>43133.0</v>
      </c>
      <c r="U3" s="8">
        <v>0.7986111111111112</v>
      </c>
      <c r="V3" s="15">
        <v>43138.0</v>
      </c>
      <c r="W3" s="1">
        <v>94.46</v>
      </c>
      <c r="X3" s="17"/>
      <c r="AD3">
        <f t="shared" si="2"/>
        <v>0</v>
      </c>
      <c r="AI3" s="1">
        <v>22.0</v>
      </c>
      <c r="AJ3">
        <f t="shared" si="3"/>
        <v>22</v>
      </c>
      <c r="AK3" s="1">
        <v>1.0</v>
      </c>
      <c r="AQ3" s="1">
        <v>1.0</v>
      </c>
      <c r="AR3" s="1">
        <v>2.0</v>
      </c>
      <c r="AS3" s="1">
        <v>22.0</v>
      </c>
      <c r="AT3" s="1">
        <v>0.0</v>
      </c>
      <c r="AZ3" s="1" t="s">
        <v>59</v>
      </c>
    </row>
    <row r="4" ht="15.75" customHeight="1">
      <c r="A4" s="1">
        <v>3.0</v>
      </c>
      <c r="B4" s="1" t="str">
        <f t="shared" si="1"/>
        <v>25.10_para_42.1_3</v>
      </c>
      <c r="C4" s="1" t="s">
        <v>56</v>
      </c>
      <c r="D4" s="1">
        <v>25.0</v>
      </c>
      <c r="E4" s="1">
        <v>10.0</v>
      </c>
      <c r="F4" s="1">
        <v>42.0</v>
      </c>
      <c r="G4" s="1">
        <v>1.0</v>
      </c>
      <c r="I4" s="7">
        <v>43128.0</v>
      </c>
      <c r="J4" s="7">
        <v>43133.0</v>
      </c>
      <c r="K4" s="8">
        <v>0.46319444444444446</v>
      </c>
      <c r="L4" s="1">
        <v>1.0</v>
      </c>
      <c r="N4" s="7">
        <v>43133.0</v>
      </c>
      <c r="O4" s="1">
        <v>74.18</v>
      </c>
      <c r="P4" s="7">
        <v>43133.0</v>
      </c>
      <c r="Q4" s="13">
        <v>0.46319444444444446</v>
      </c>
      <c r="R4" s="8">
        <v>0.5416666666666666</v>
      </c>
      <c r="S4" s="14">
        <f t="shared" si="4"/>
        <v>0.07847222222</v>
      </c>
      <c r="T4" s="7">
        <v>43133.0</v>
      </c>
      <c r="U4" s="8">
        <v>0.7986111111111112</v>
      </c>
      <c r="V4" s="7">
        <v>43136.0</v>
      </c>
      <c r="W4" s="1">
        <v>169.8</v>
      </c>
      <c r="X4" s="10">
        <v>43140.0</v>
      </c>
      <c r="Y4" s="1">
        <v>791.98</v>
      </c>
      <c r="Z4" s="7">
        <v>43147.0</v>
      </c>
      <c r="AA4" s="1">
        <v>5.0</v>
      </c>
      <c r="AB4" s="1">
        <v>0.0</v>
      </c>
      <c r="AC4" s="1">
        <v>1621.39</v>
      </c>
      <c r="AD4">
        <f t="shared" si="2"/>
        <v>3</v>
      </c>
      <c r="AE4" s="1">
        <v>2.0</v>
      </c>
      <c r="AF4" s="1">
        <v>1.0</v>
      </c>
      <c r="AG4" s="7">
        <v>43154.0</v>
      </c>
      <c r="AH4" s="1">
        <v>2.0</v>
      </c>
      <c r="AI4" s="1">
        <v>5.0</v>
      </c>
      <c r="AJ4">
        <f t="shared" si="3"/>
        <v>8</v>
      </c>
      <c r="AK4" s="1">
        <v>1.0</v>
      </c>
      <c r="AQ4" s="1">
        <v>1.0</v>
      </c>
      <c r="AR4" s="1">
        <v>2.0</v>
      </c>
      <c r="AS4" s="1">
        <v>5.0</v>
      </c>
      <c r="AT4" s="1">
        <v>1.0</v>
      </c>
      <c r="AV4" s="1"/>
      <c r="AW4" s="1"/>
      <c r="AX4" s="1"/>
      <c r="AY4" s="1" t="s">
        <v>60</v>
      </c>
      <c r="AZ4" s="1" t="s">
        <v>61</v>
      </c>
    </row>
    <row r="5" ht="15.75" customHeight="1">
      <c r="A5" s="1">
        <v>4.0</v>
      </c>
      <c r="B5" s="1" t="str">
        <f t="shared" si="1"/>
        <v>25.10_para_0.0_4</v>
      </c>
      <c r="C5" s="1" t="s">
        <v>56</v>
      </c>
      <c r="D5" s="1">
        <v>25.0</v>
      </c>
      <c r="E5" s="1">
        <v>10.0</v>
      </c>
      <c r="F5" s="1">
        <v>0.0</v>
      </c>
      <c r="G5" s="1">
        <v>0.0</v>
      </c>
      <c r="I5" s="7">
        <v>43128.0</v>
      </c>
      <c r="J5" s="7">
        <v>43133.0</v>
      </c>
      <c r="K5" s="8">
        <v>0.5555555555555556</v>
      </c>
      <c r="L5" s="1">
        <v>1.0</v>
      </c>
      <c r="N5" s="7">
        <v>43133.0</v>
      </c>
      <c r="O5" s="1">
        <v>52.28</v>
      </c>
      <c r="Q5" s="9"/>
      <c r="R5" s="8"/>
      <c r="V5" s="7">
        <v>43136.0</v>
      </c>
      <c r="W5" s="1">
        <v>249.57</v>
      </c>
      <c r="X5" s="10">
        <v>43140.0</v>
      </c>
      <c r="Y5" s="1">
        <v>1147.18</v>
      </c>
      <c r="Z5" s="7">
        <v>43146.0</v>
      </c>
      <c r="AA5" s="1">
        <v>5.0</v>
      </c>
      <c r="AB5" s="1">
        <v>0.0</v>
      </c>
      <c r="AC5" s="1">
        <v>4112.98</v>
      </c>
      <c r="AD5">
        <f t="shared" si="2"/>
        <v>112</v>
      </c>
      <c r="AE5" s="1">
        <v>96.0</v>
      </c>
      <c r="AF5" s="1">
        <v>16.0</v>
      </c>
      <c r="AG5" s="7">
        <v>43151.0</v>
      </c>
      <c r="AH5" s="1">
        <v>63.0</v>
      </c>
      <c r="AI5" s="1">
        <v>37.0</v>
      </c>
      <c r="AJ5">
        <f t="shared" si="3"/>
        <v>149</v>
      </c>
      <c r="AK5" s="1">
        <v>1.0</v>
      </c>
      <c r="AQ5" s="1">
        <v>1.0</v>
      </c>
      <c r="AR5" s="1">
        <v>2.0</v>
      </c>
      <c r="AS5" s="1">
        <v>37.0</v>
      </c>
      <c r="AT5" s="1">
        <v>0.0</v>
      </c>
      <c r="AV5" s="1"/>
      <c r="AW5" s="1"/>
      <c r="AX5" s="1"/>
      <c r="AY5" s="1" t="s">
        <v>57</v>
      </c>
      <c r="AZ5" s="1" t="s">
        <v>62</v>
      </c>
    </row>
    <row r="6" ht="15.75" customHeight="1">
      <c r="A6" s="1">
        <v>5.0</v>
      </c>
      <c r="B6" s="1" t="str">
        <f t="shared" si="1"/>
        <v>25.10_para_40.2_5</v>
      </c>
      <c r="C6" s="1" t="s">
        <v>56</v>
      </c>
      <c r="D6" s="1">
        <v>25.0</v>
      </c>
      <c r="E6" s="1">
        <v>10.0</v>
      </c>
      <c r="F6" s="1">
        <v>40.0</v>
      </c>
      <c r="G6" s="1">
        <v>2.0</v>
      </c>
      <c r="I6" s="7">
        <v>43128.0</v>
      </c>
      <c r="J6" s="7">
        <v>43133.0</v>
      </c>
      <c r="K6" s="8">
        <v>0.47430555555555554</v>
      </c>
      <c r="L6" s="1">
        <v>2.0</v>
      </c>
      <c r="N6" s="7">
        <v>43133.0</v>
      </c>
      <c r="O6" s="1">
        <v>55.47</v>
      </c>
      <c r="P6" s="7">
        <v>43133.0</v>
      </c>
      <c r="Q6" s="13">
        <v>0.475</v>
      </c>
      <c r="R6" s="8">
        <v>0.5416666666666666</v>
      </c>
      <c r="S6" s="14">
        <f t="shared" ref="S6:S7" si="5">R6-K6</f>
        <v>0.06736111111</v>
      </c>
      <c r="T6" s="7">
        <v>43134.0</v>
      </c>
      <c r="U6" s="8">
        <v>0.7534722222222222</v>
      </c>
      <c r="V6" s="7">
        <v>43137.0</v>
      </c>
      <c r="W6" s="1">
        <v>150.21</v>
      </c>
      <c r="X6" s="10">
        <v>43143.0</v>
      </c>
      <c r="Y6" s="1">
        <v>450.15</v>
      </c>
      <c r="Z6" s="7">
        <v>43149.0</v>
      </c>
      <c r="AA6" s="1">
        <v>5.0</v>
      </c>
      <c r="AB6" s="1">
        <v>0.0</v>
      </c>
      <c r="AC6" s="1">
        <v>617.68</v>
      </c>
      <c r="AD6">
        <f t="shared" si="2"/>
        <v>1</v>
      </c>
      <c r="AE6" s="1">
        <v>1.0</v>
      </c>
      <c r="AF6" s="1">
        <v>0.0</v>
      </c>
      <c r="AJ6">
        <f t="shared" si="3"/>
        <v>1</v>
      </c>
      <c r="AQ6" s="1">
        <v>1.0</v>
      </c>
      <c r="AR6" s="1">
        <v>1.0</v>
      </c>
      <c r="AS6" s="1"/>
      <c r="AT6" s="1">
        <v>1.0</v>
      </c>
      <c r="AV6" s="1"/>
      <c r="AW6" s="1"/>
      <c r="AX6" s="1"/>
      <c r="AY6" s="1" t="s">
        <v>63</v>
      </c>
      <c r="AZ6" s="1" t="s">
        <v>64</v>
      </c>
    </row>
    <row r="7" ht="15.75" customHeight="1">
      <c r="A7" s="1">
        <v>6.0</v>
      </c>
      <c r="B7" s="1" t="str">
        <f t="shared" si="1"/>
        <v>25.10_para_42.2_6</v>
      </c>
      <c r="C7" s="1" t="s">
        <v>56</v>
      </c>
      <c r="D7" s="1">
        <v>25.0</v>
      </c>
      <c r="E7" s="1">
        <v>10.0</v>
      </c>
      <c r="F7" s="1">
        <v>42.0</v>
      </c>
      <c r="G7" s="1">
        <v>2.0</v>
      </c>
      <c r="I7" s="7">
        <v>43128.0</v>
      </c>
      <c r="J7" s="7">
        <v>43133.0</v>
      </c>
      <c r="K7" s="8">
        <v>0.48333333333333334</v>
      </c>
      <c r="L7" s="1">
        <v>1.0</v>
      </c>
      <c r="N7" s="7">
        <v>43133.0</v>
      </c>
      <c r="O7" s="1">
        <v>41.96</v>
      </c>
      <c r="P7" s="7">
        <v>43133.0</v>
      </c>
      <c r="Q7" s="13">
        <v>0.48333333333333334</v>
      </c>
      <c r="R7" s="8">
        <v>0.5416666666666666</v>
      </c>
      <c r="S7" s="14">
        <f t="shared" si="5"/>
        <v>0.05833333333</v>
      </c>
      <c r="T7" s="7">
        <v>43134.0</v>
      </c>
      <c r="U7" s="8">
        <v>0.7534722222222222</v>
      </c>
      <c r="V7" s="7">
        <v>43137.0</v>
      </c>
      <c r="W7" s="1">
        <v>109.41</v>
      </c>
      <c r="X7" s="10">
        <v>43142.0</v>
      </c>
      <c r="Y7" s="1">
        <v>691.84</v>
      </c>
      <c r="AD7">
        <f t="shared" si="2"/>
        <v>0</v>
      </c>
      <c r="AJ7">
        <f t="shared" si="3"/>
        <v>0</v>
      </c>
      <c r="AK7" s="7"/>
      <c r="AL7" s="7">
        <v>43154.0</v>
      </c>
      <c r="AM7" s="1">
        <v>15076.1</v>
      </c>
      <c r="AN7" s="1">
        <v>1.0</v>
      </c>
      <c r="AO7" s="1">
        <v>1.0</v>
      </c>
      <c r="AP7" s="1">
        <v>6.0</v>
      </c>
      <c r="AV7" s="1"/>
      <c r="AW7" s="1"/>
      <c r="AX7" s="1"/>
      <c r="AY7" s="1" t="s">
        <v>65</v>
      </c>
    </row>
    <row r="8" ht="15.75" customHeight="1">
      <c r="A8" s="1">
        <v>7.0</v>
      </c>
      <c r="B8" s="1" t="str">
        <f t="shared" si="1"/>
        <v>25.10_para_0.0_7</v>
      </c>
      <c r="C8" s="1" t="s">
        <v>56</v>
      </c>
      <c r="D8" s="1">
        <v>25.0</v>
      </c>
      <c r="E8" s="1">
        <v>10.0</v>
      </c>
      <c r="F8" s="1">
        <v>0.0</v>
      </c>
      <c r="G8" s="1">
        <v>0.0</v>
      </c>
      <c r="I8" s="7">
        <v>43128.0</v>
      </c>
      <c r="J8" s="7">
        <v>43133.0</v>
      </c>
      <c r="K8" s="8">
        <v>0.5541666666666667</v>
      </c>
      <c r="L8" s="1">
        <v>1.0</v>
      </c>
      <c r="N8" s="7">
        <v>43133.0</v>
      </c>
      <c r="O8" s="1">
        <v>58.47</v>
      </c>
      <c r="Q8" s="9"/>
      <c r="R8" s="8"/>
      <c r="V8" s="7">
        <v>43137.0</v>
      </c>
      <c r="W8" s="1">
        <v>248.94</v>
      </c>
      <c r="X8" s="10">
        <v>43143.0</v>
      </c>
      <c r="Y8" s="1">
        <v>1496.58</v>
      </c>
      <c r="Z8" s="7">
        <v>43148.0</v>
      </c>
      <c r="AA8" s="1">
        <v>5.0</v>
      </c>
      <c r="AB8" s="1">
        <v>0.0</v>
      </c>
      <c r="AC8" s="1">
        <v>2011.03</v>
      </c>
      <c r="AD8">
        <f t="shared" si="2"/>
        <v>76</v>
      </c>
      <c r="AE8" s="1">
        <v>75.0</v>
      </c>
      <c r="AF8" s="1">
        <v>1.0</v>
      </c>
      <c r="AG8" s="7">
        <v>43154.0</v>
      </c>
      <c r="AH8" s="1">
        <v>45.0</v>
      </c>
      <c r="AI8" s="1">
        <v>7.0</v>
      </c>
      <c r="AJ8">
        <f t="shared" si="3"/>
        <v>83</v>
      </c>
      <c r="AK8" s="1">
        <v>1.0</v>
      </c>
      <c r="AQ8" s="1">
        <v>1.0</v>
      </c>
      <c r="AR8" s="1">
        <v>2.0</v>
      </c>
      <c r="AS8" s="1">
        <v>2.0</v>
      </c>
      <c r="AT8" s="1">
        <v>0.0</v>
      </c>
      <c r="AV8" s="1"/>
      <c r="AW8" s="1"/>
      <c r="AX8" s="1"/>
      <c r="AY8" s="1" t="s">
        <v>66</v>
      </c>
      <c r="AZ8" s="1" t="s">
        <v>67</v>
      </c>
    </row>
    <row r="9" ht="15.75" customHeight="1">
      <c r="A9" s="1">
        <v>9.0</v>
      </c>
      <c r="B9" s="1" t="str">
        <f t="shared" si="1"/>
        <v>25.10_para_42.3_9</v>
      </c>
      <c r="C9" s="1" t="s">
        <v>56</v>
      </c>
      <c r="D9" s="1">
        <v>25.0</v>
      </c>
      <c r="E9" s="1">
        <v>10.0</v>
      </c>
      <c r="F9" s="1">
        <v>42.0</v>
      </c>
      <c r="G9" s="1">
        <v>3.0</v>
      </c>
      <c r="I9" s="7">
        <v>43128.0</v>
      </c>
      <c r="J9" s="7">
        <v>43133.0</v>
      </c>
      <c r="K9" s="8">
        <v>0.5048611111111111</v>
      </c>
      <c r="L9" s="1">
        <v>1.0</v>
      </c>
      <c r="N9" s="7">
        <v>43133.0</v>
      </c>
      <c r="O9" s="1">
        <v>43.87</v>
      </c>
      <c r="P9" s="7">
        <v>43133.0</v>
      </c>
      <c r="Q9" s="13">
        <v>0.5055555555555555</v>
      </c>
      <c r="R9" s="8">
        <v>0.5416666666666666</v>
      </c>
      <c r="S9" s="14">
        <f>R9-K9</f>
        <v>0.03680555556</v>
      </c>
      <c r="T9" s="7">
        <v>43135.0</v>
      </c>
      <c r="U9" s="8">
        <v>0.8125</v>
      </c>
      <c r="V9" s="7">
        <v>43136.0</v>
      </c>
      <c r="W9" s="1">
        <v>221.51</v>
      </c>
      <c r="X9" s="10">
        <v>43140.0</v>
      </c>
      <c r="Y9" s="1">
        <v>1297.12</v>
      </c>
      <c r="AD9">
        <f t="shared" si="2"/>
        <v>0</v>
      </c>
      <c r="AJ9">
        <f t="shared" si="3"/>
        <v>0</v>
      </c>
      <c r="AK9" s="7"/>
      <c r="AL9" s="7">
        <v>43154.0</v>
      </c>
      <c r="AM9" s="1">
        <v>17477.12</v>
      </c>
      <c r="AN9" s="1">
        <v>1.0</v>
      </c>
      <c r="AO9" s="1">
        <v>1.0</v>
      </c>
      <c r="AP9" s="1">
        <v>5.0</v>
      </c>
      <c r="AV9" s="1"/>
      <c r="AW9" s="1"/>
      <c r="AX9" s="1"/>
      <c r="AY9" s="1" t="s">
        <v>60</v>
      </c>
    </row>
    <row r="10" ht="15.75" customHeight="1">
      <c r="A10" s="1">
        <v>10.0</v>
      </c>
      <c r="B10" s="1" t="str">
        <f t="shared" si="1"/>
        <v>25.10_para_0.0_10</v>
      </c>
      <c r="C10" s="1" t="s">
        <v>56</v>
      </c>
      <c r="D10" s="1">
        <v>25.0</v>
      </c>
      <c r="E10" s="1">
        <v>10.0</v>
      </c>
      <c r="F10" s="1">
        <v>0.0</v>
      </c>
      <c r="G10" s="1">
        <v>0.0</v>
      </c>
      <c r="H10" s="7">
        <v>43140.0</v>
      </c>
      <c r="I10" s="7">
        <v>43128.0</v>
      </c>
      <c r="J10" s="7">
        <v>43133.0</v>
      </c>
      <c r="K10" s="8">
        <v>0.5534722222222223</v>
      </c>
      <c r="L10" s="1">
        <v>1.0</v>
      </c>
      <c r="N10" s="7">
        <v>43133.0</v>
      </c>
      <c r="O10" s="1">
        <v>54.51</v>
      </c>
      <c r="Q10" s="9"/>
      <c r="R10" s="8"/>
      <c r="V10" s="7">
        <v>43138.0</v>
      </c>
      <c r="W10" s="1">
        <v>115.26</v>
      </c>
      <c r="X10" s="17"/>
      <c r="AD10">
        <f t="shared" si="2"/>
        <v>0</v>
      </c>
      <c r="AJ10">
        <f t="shared" si="3"/>
        <v>0</v>
      </c>
      <c r="AV10" s="1"/>
      <c r="AW10" s="1"/>
      <c r="AX10" s="1"/>
      <c r="AY10" s="1" t="s">
        <v>68</v>
      </c>
    </row>
    <row r="11" ht="15.75" customHeight="1">
      <c r="A11" s="1">
        <v>11.0</v>
      </c>
      <c r="B11" s="1" t="str">
        <f t="shared" si="1"/>
        <v>25.10_para_40.4_11</v>
      </c>
      <c r="C11" s="1" t="s">
        <v>56</v>
      </c>
      <c r="D11" s="1">
        <v>25.0</v>
      </c>
      <c r="E11" s="1">
        <v>10.0</v>
      </c>
      <c r="F11" s="1">
        <v>40.0</v>
      </c>
      <c r="G11" s="1">
        <v>4.0</v>
      </c>
      <c r="H11" s="7">
        <v>43135.0</v>
      </c>
      <c r="I11" s="7">
        <v>43128.0</v>
      </c>
      <c r="J11" s="7">
        <v>43133.0</v>
      </c>
      <c r="K11" s="8">
        <v>0.5145833333333333</v>
      </c>
      <c r="L11" s="1">
        <v>1.0</v>
      </c>
      <c r="N11" s="7">
        <v>43133.0</v>
      </c>
      <c r="O11" s="1">
        <v>35.42</v>
      </c>
      <c r="P11" s="7">
        <v>43133.0</v>
      </c>
      <c r="Q11" s="13">
        <v>0.5152777777777777</v>
      </c>
      <c r="R11" s="8">
        <v>0.5416666666666666</v>
      </c>
      <c r="S11" s="14">
        <f t="shared" ref="S11:S12" si="6">R11-K11</f>
        <v>0.02708333333</v>
      </c>
      <c r="X11" s="17"/>
      <c r="AD11">
        <f t="shared" si="2"/>
        <v>0</v>
      </c>
      <c r="AJ11">
        <f t="shared" si="3"/>
        <v>0</v>
      </c>
      <c r="AV11" s="1"/>
      <c r="AW11" s="1"/>
      <c r="AX11" s="1"/>
      <c r="AY11" s="1" t="s">
        <v>69</v>
      </c>
    </row>
    <row r="12" ht="15.75" customHeight="1">
      <c r="A12" s="1">
        <v>12.0</v>
      </c>
      <c r="B12" s="1" t="str">
        <f t="shared" si="1"/>
        <v>25.10_para_42.4_12</v>
      </c>
      <c r="C12" s="1" t="s">
        <v>56</v>
      </c>
      <c r="D12" s="1">
        <v>25.0</v>
      </c>
      <c r="E12" s="1">
        <v>10.0</v>
      </c>
      <c r="F12" s="1">
        <v>42.0</v>
      </c>
      <c r="G12" s="1">
        <v>4.0</v>
      </c>
      <c r="H12" s="7">
        <v>43135.0</v>
      </c>
      <c r="I12" s="7">
        <v>43128.0</v>
      </c>
      <c r="J12" s="7">
        <v>43133.0</v>
      </c>
      <c r="K12" s="8">
        <v>0.5236111111111111</v>
      </c>
      <c r="L12" s="1">
        <v>1.0</v>
      </c>
      <c r="N12" s="7">
        <v>43133.0</v>
      </c>
      <c r="O12" s="1">
        <v>42.7</v>
      </c>
      <c r="P12" s="7">
        <v>43133.0</v>
      </c>
      <c r="Q12" s="13">
        <v>0.5243055555555556</v>
      </c>
      <c r="R12" s="8">
        <v>0.5416666666666666</v>
      </c>
      <c r="S12" s="14">
        <f t="shared" si="6"/>
        <v>0.01805555556</v>
      </c>
      <c r="X12" s="17"/>
      <c r="AD12">
        <f t="shared" si="2"/>
        <v>0</v>
      </c>
      <c r="AJ12">
        <f t="shared" si="3"/>
        <v>0</v>
      </c>
    </row>
    <row r="13" ht="15.75" customHeight="1">
      <c r="A13" s="1">
        <v>13.0</v>
      </c>
      <c r="B13" s="1" t="str">
        <f t="shared" si="1"/>
        <v>25.10_para_0.0_13</v>
      </c>
      <c r="C13" s="1" t="s">
        <v>56</v>
      </c>
      <c r="D13" s="1">
        <v>25.0</v>
      </c>
      <c r="E13" s="1">
        <v>10.0</v>
      </c>
      <c r="F13" s="1">
        <v>0.0</v>
      </c>
      <c r="G13" s="1">
        <v>0.0</v>
      </c>
      <c r="I13" s="7">
        <v>43128.0</v>
      </c>
      <c r="J13" s="7">
        <v>43133.0</v>
      </c>
      <c r="K13" s="8">
        <v>0.5527777777777778</v>
      </c>
      <c r="L13" s="1">
        <v>1.0</v>
      </c>
      <c r="N13" s="7">
        <v>43133.0</v>
      </c>
      <c r="O13" s="1">
        <v>55.72</v>
      </c>
      <c r="Q13" s="9"/>
      <c r="R13" s="8"/>
      <c r="V13" s="7">
        <v>43136.0</v>
      </c>
      <c r="W13" s="1">
        <v>253.46</v>
      </c>
      <c r="X13" s="10">
        <v>43140.0</v>
      </c>
      <c r="Y13" s="1">
        <v>1207.83</v>
      </c>
      <c r="Z13" s="7">
        <v>43146.0</v>
      </c>
      <c r="AA13" s="1">
        <v>5.0</v>
      </c>
      <c r="AB13" s="1">
        <v>0.0</v>
      </c>
      <c r="AC13" s="1">
        <v>4774.74</v>
      </c>
      <c r="AD13" s="1">
        <f t="shared" si="2"/>
        <v>115</v>
      </c>
      <c r="AE13" s="1">
        <v>88.0</v>
      </c>
      <c r="AF13" s="1">
        <v>27.0</v>
      </c>
      <c r="AG13" s="7">
        <v>43151.0</v>
      </c>
      <c r="AH13" s="1">
        <v>80.0</v>
      </c>
      <c r="AI13" s="1">
        <v>47.0</v>
      </c>
      <c r="AJ13">
        <f t="shared" si="3"/>
        <v>162</v>
      </c>
      <c r="AP13" s="1"/>
      <c r="AQ13" s="1">
        <v>1.0</v>
      </c>
      <c r="AR13" s="1">
        <v>2.0</v>
      </c>
      <c r="AS13" s="1"/>
      <c r="AT13" s="1">
        <v>0.0</v>
      </c>
      <c r="AV13" s="1"/>
      <c r="AW13" s="1"/>
      <c r="AX13" s="1"/>
      <c r="AY13" s="1" t="s">
        <v>60</v>
      </c>
      <c r="AZ13" s="1" t="s">
        <v>71</v>
      </c>
    </row>
    <row r="14" ht="15.75" customHeight="1">
      <c r="A14" s="1">
        <v>14.0</v>
      </c>
      <c r="B14" s="1" t="str">
        <f t="shared" si="1"/>
        <v>25.10_para_40.1_14</v>
      </c>
      <c r="C14" s="1" t="s">
        <v>56</v>
      </c>
      <c r="D14" s="1">
        <v>25.0</v>
      </c>
      <c r="E14" s="1">
        <v>10.0</v>
      </c>
      <c r="F14" s="1">
        <v>40.0</v>
      </c>
      <c r="G14" s="1">
        <v>1.0</v>
      </c>
      <c r="H14" s="7">
        <v>43146.0</v>
      </c>
      <c r="I14" s="7">
        <v>43128.0</v>
      </c>
      <c r="J14" s="7">
        <v>43133.0</v>
      </c>
      <c r="K14" s="8">
        <v>0.45208333333333334</v>
      </c>
      <c r="L14" s="1">
        <v>1.0</v>
      </c>
      <c r="N14" s="7">
        <v>43133.0</v>
      </c>
      <c r="O14" s="1">
        <v>46.57</v>
      </c>
      <c r="P14" s="7">
        <v>43133.0</v>
      </c>
      <c r="Q14" s="13">
        <v>0.4527777777777778</v>
      </c>
      <c r="R14" s="8">
        <v>0.5416666666666666</v>
      </c>
      <c r="S14" s="14">
        <f t="shared" ref="S14:S29" si="7">R14-K14</f>
        <v>0.08958333333</v>
      </c>
      <c r="T14" s="7">
        <v>43133.0</v>
      </c>
      <c r="U14" s="8">
        <v>0.7986111111111112</v>
      </c>
      <c r="V14" s="7">
        <v>43136.0</v>
      </c>
      <c r="W14" s="1">
        <v>187.54</v>
      </c>
      <c r="X14" s="10">
        <v>43140.0</v>
      </c>
      <c r="Y14" s="1">
        <v>1092.48</v>
      </c>
      <c r="AD14" s="1">
        <f t="shared" si="2"/>
        <v>0</v>
      </c>
      <c r="AJ14">
        <f t="shared" si="3"/>
        <v>0</v>
      </c>
      <c r="AV14" s="1"/>
      <c r="AW14" s="1"/>
      <c r="AX14" s="1"/>
      <c r="AY14" s="1" t="s">
        <v>72</v>
      </c>
    </row>
    <row r="15" ht="15.75" customHeight="1">
      <c r="A15" s="1">
        <v>15.0</v>
      </c>
      <c r="B15" s="1" t="str">
        <f t="shared" si="1"/>
        <v>25.10_para_42.1_15</v>
      </c>
      <c r="C15" s="1" t="s">
        <v>56</v>
      </c>
      <c r="D15" s="1">
        <v>25.0</v>
      </c>
      <c r="E15" s="1">
        <v>10.0</v>
      </c>
      <c r="F15" s="1">
        <v>42.0</v>
      </c>
      <c r="G15" s="1">
        <v>1.0</v>
      </c>
      <c r="I15" s="7">
        <v>43128.0</v>
      </c>
      <c r="J15" s="7">
        <v>43133.0</v>
      </c>
      <c r="K15" s="8">
        <v>0.4625</v>
      </c>
      <c r="L15" s="1">
        <v>1.0</v>
      </c>
      <c r="N15" s="7">
        <v>43133.0</v>
      </c>
      <c r="O15" s="1">
        <v>43.6</v>
      </c>
      <c r="P15" s="7">
        <v>43133.0</v>
      </c>
      <c r="Q15" s="13">
        <v>0.46319444444444446</v>
      </c>
      <c r="R15" s="8">
        <v>0.5416666666666666</v>
      </c>
      <c r="S15" s="14">
        <f t="shared" si="7"/>
        <v>0.07916666667</v>
      </c>
      <c r="T15" s="7">
        <v>43133.0</v>
      </c>
      <c r="U15" s="8">
        <v>0.7986111111111112</v>
      </c>
      <c r="V15" s="7">
        <v>43136.0</v>
      </c>
      <c r="W15" s="1">
        <v>237.83</v>
      </c>
      <c r="X15" s="10">
        <v>43139.0</v>
      </c>
      <c r="Y15" s="1">
        <v>794.59</v>
      </c>
      <c r="AD15" s="1">
        <f t="shared" si="2"/>
        <v>0</v>
      </c>
      <c r="AJ15">
        <f t="shared" si="3"/>
        <v>0</v>
      </c>
      <c r="AK15" s="7"/>
      <c r="AL15" s="7">
        <v>43153.0</v>
      </c>
      <c r="AM15" s="1">
        <v>2410.47</v>
      </c>
      <c r="AN15" s="1">
        <v>1.0</v>
      </c>
      <c r="AO15" s="1">
        <v>0.0</v>
      </c>
      <c r="AP15" s="1">
        <v>5.0</v>
      </c>
      <c r="AV15" s="1"/>
      <c r="AW15" s="1"/>
      <c r="AX15" s="1"/>
      <c r="AY15" s="1" t="s">
        <v>57</v>
      </c>
    </row>
    <row r="16" ht="15.75" customHeight="1">
      <c r="A16" s="1">
        <v>16.0</v>
      </c>
      <c r="B16" s="1" t="str">
        <f t="shared" si="1"/>
        <v>25.10_para_40.2_16</v>
      </c>
      <c r="C16" s="1" t="s">
        <v>56</v>
      </c>
      <c r="D16" s="1">
        <v>25.0</v>
      </c>
      <c r="E16" s="1">
        <v>10.0</v>
      </c>
      <c r="F16" s="1">
        <v>40.0</v>
      </c>
      <c r="G16" s="1">
        <v>2.0</v>
      </c>
      <c r="I16" s="7">
        <v>43128.0</v>
      </c>
      <c r="J16" s="7">
        <v>43133.0</v>
      </c>
      <c r="K16" s="8">
        <v>0.4736111111111111</v>
      </c>
      <c r="L16" s="1">
        <v>2.0</v>
      </c>
      <c r="N16" s="7">
        <v>43133.0</v>
      </c>
      <c r="O16" s="1">
        <v>53.21</v>
      </c>
      <c r="P16" s="7">
        <v>43133.0</v>
      </c>
      <c r="Q16" s="13">
        <v>0.475</v>
      </c>
      <c r="R16" s="8">
        <v>0.5416666666666666</v>
      </c>
      <c r="S16" s="14">
        <f t="shared" si="7"/>
        <v>0.06805555556</v>
      </c>
      <c r="T16" s="7">
        <v>43134.0</v>
      </c>
      <c r="U16" s="8">
        <v>0.7534722222222222</v>
      </c>
      <c r="V16" s="7">
        <v>43136.0</v>
      </c>
      <c r="W16" s="1">
        <v>305.93</v>
      </c>
      <c r="X16" s="10">
        <v>43140.0</v>
      </c>
      <c r="Y16" s="1">
        <v>1446.97</v>
      </c>
      <c r="Z16" s="7">
        <v>43148.0</v>
      </c>
      <c r="AA16" s="1">
        <v>5.0</v>
      </c>
      <c r="AB16" s="1">
        <v>0.0</v>
      </c>
      <c r="AC16" s="1">
        <v>2164.84</v>
      </c>
      <c r="AD16" s="1">
        <f t="shared" si="2"/>
        <v>1</v>
      </c>
      <c r="AE16" s="1">
        <v>0.0</v>
      </c>
      <c r="AF16" s="1">
        <v>1.0</v>
      </c>
      <c r="AJ16">
        <f t="shared" si="3"/>
        <v>1</v>
      </c>
      <c r="AQ16" s="1">
        <v>1.0</v>
      </c>
      <c r="AR16" s="1" t="s">
        <v>73</v>
      </c>
      <c r="AS16" s="1"/>
      <c r="AT16" s="1">
        <v>0.0</v>
      </c>
      <c r="AV16" s="1"/>
      <c r="AW16" s="1"/>
      <c r="AX16" s="1"/>
      <c r="AY16" s="1" t="s">
        <v>60</v>
      </c>
      <c r="AZ16" s="1" t="s">
        <v>74</v>
      </c>
    </row>
    <row r="17" ht="15.75" customHeight="1">
      <c r="A17" s="1">
        <v>17.0</v>
      </c>
      <c r="B17" s="1" t="str">
        <f t="shared" si="1"/>
        <v>25.10_para_42.2_17</v>
      </c>
      <c r="C17" s="1" t="s">
        <v>56</v>
      </c>
      <c r="D17" s="1">
        <v>25.0</v>
      </c>
      <c r="E17" s="1">
        <v>10.0</v>
      </c>
      <c r="F17" s="1">
        <v>42.0</v>
      </c>
      <c r="G17" s="1">
        <v>2.0</v>
      </c>
      <c r="I17" s="7">
        <v>43128.0</v>
      </c>
      <c r="J17" s="7">
        <v>43133.0</v>
      </c>
      <c r="K17" s="8">
        <v>0.4826388888888889</v>
      </c>
      <c r="L17" s="1">
        <v>1.0</v>
      </c>
      <c r="N17" s="7">
        <v>43133.0</v>
      </c>
      <c r="O17" s="1">
        <v>51.68</v>
      </c>
      <c r="P17" s="7">
        <v>43133.0</v>
      </c>
      <c r="Q17" s="13">
        <v>0.48333333333333334</v>
      </c>
      <c r="R17" s="8">
        <v>0.5416666666666666</v>
      </c>
      <c r="S17" s="14">
        <f t="shared" si="7"/>
        <v>0.05902777778</v>
      </c>
      <c r="T17" s="7">
        <v>43134.0</v>
      </c>
      <c r="U17" s="8">
        <v>0.7534722222222222</v>
      </c>
      <c r="V17" s="7">
        <v>43136.0</v>
      </c>
      <c r="W17" s="1">
        <v>251.29</v>
      </c>
      <c r="X17" s="10">
        <v>43140.0</v>
      </c>
      <c r="Y17" s="1">
        <v>1221.92</v>
      </c>
      <c r="AD17" s="1">
        <f t="shared" si="2"/>
        <v>0</v>
      </c>
      <c r="AJ17">
        <f t="shared" si="3"/>
        <v>0</v>
      </c>
      <c r="AK17" s="7"/>
      <c r="AL17" s="7">
        <v>43154.0</v>
      </c>
      <c r="AM17" s="1">
        <v>13272.04</v>
      </c>
      <c r="AN17" s="1">
        <v>1.0</v>
      </c>
      <c r="AO17" s="1">
        <v>0.0</v>
      </c>
      <c r="AP17" s="1">
        <v>5.0</v>
      </c>
      <c r="AV17" s="1"/>
      <c r="AW17" s="1"/>
      <c r="AX17" s="1"/>
      <c r="AY17" s="1" t="s">
        <v>60</v>
      </c>
    </row>
    <row r="18" ht="15.75" customHeight="1">
      <c r="A18" s="1">
        <v>18.0</v>
      </c>
      <c r="B18" s="1" t="str">
        <f t="shared" si="1"/>
        <v>25.10_para_40.3_18</v>
      </c>
      <c r="C18" s="1" t="s">
        <v>56</v>
      </c>
      <c r="D18" s="1">
        <v>25.0</v>
      </c>
      <c r="E18" s="1">
        <v>10.0</v>
      </c>
      <c r="F18" s="1">
        <v>40.0</v>
      </c>
      <c r="G18" s="1">
        <v>3.0</v>
      </c>
      <c r="I18" s="7">
        <v>43128.0</v>
      </c>
      <c r="J18" s="7">
        <v>43133.0</v>
      </c>
      <c r="K18" s="8">
        <v>0.49027777777777776</v>
      </c>
      <c r="L18" s="1">
        <v>1.0</v>
      </c>
      <c r="N18" s="7">
        <v>43133.0</v>
      </c>
      <c r="O18" s="1">
        <v>73.8</v>
      </c>
      <c r="P18" s="7">
        <v>43133.0</v>
      </c>
      <c r="Q18" s="13">
        <v>0.49236111111111114</v>
      </c>
      <c r="R18" s="8">
        <v>0.5416666666666666</v>
      </c>
      <c r="S18" s="14">
        <f t="shared" si="7"/>
        <v>0.05138888889</v>
      </c>
      <c r="T18" s="7">
        <v>43135.0</v>
      </c>
      <c r="U18" s="8">
        <v>0.8125</v>
      </c>
      <c r="V18" s="7">
        <v>43136.0</v>
      </c>
      <c r="W18" s="1">
        <v>274.57</v>
      </c>
      <c r="X18" s="10">
        <v>43140.0</v>
      </c>
      <c r="Y18" s="1">
        <v>1442.58</v>
      </c>
      <c r="AD18" s="1">
        <f t="shared" si="2"/>
        <v>0</v>
      </c>
      <c r="AJ18">
        <f t="shared" si="3"/>
        <v>0</v>
      </c>
      <c r="AK18" s="7"/>
      <c r="AL18" s="7">
        <v>43154.0</v>
      </c>
      <c r="AM18" s="1">
        <v>7236.48</v>
      </c>
      <c r="AN18" s="1">
        <v>1.0</v>
      </c>
      <c r="AO18" s="1">
        <v>0.0</v>
      </c>
      <c r="AP18" s="1">
        <v>5.0</v>
      </c>
      <c r="AV18" s="1"/>
      <c r="AW18" s="1"/>
      <c r="AX18" s="1"/>
      <c r="AY18" s="1" t="s">
        <v>75</v>
      </c>
    </row>
    <row r="19" ht="15.75" customHeight="1">
      <c r="A19" s="1">
        <v>19.0</v>
      </c>
      <c r="B19" s="1" t="str">
        <f t="shared" si="1"/>
        <v>25.10_para_42.3_19</v>
      </c>
      <c r="C19" s="1" t="s">
        <v>56</v>
      </c>
      <c r="D19" s="1">
        <v>25.0</v>
      </c>
      <c r="E19" s="1">
        <v>10.0</v>
      </c>
      <c r="F19" s="1">
        <v>42.0</v>
      </c>
      <c r="G19" s="1">
        <v>3.0</v>
      </c>
      <c r="H19" s="7">
        <v>43135.0</v>
      </c>
      <c r="I19" s="7">
        <v>43128.0</v>
      </c>
      <c r="J19" s="7">
        <v>43133.0</v>
      </c>
      <c r="K19" s="8">
        <v>0.5034722222222222</v>
      </c>
      <c r="L19" s="1">
        <v>1.0</v>
      </c>
      <c r="N19" s="7">
        <v>43133.0</v>
      </c>
      <c r="O19" s="1">
        <v>35.71</v>
      </c>
      <c r="P19" s="7">
        <v>43133.0</v>
      </c>
      <c r="Q19" s="13">
        <v>0.5055555555555555</v>
      </c>
      <c r="R19" s="8">
        <v>0.5416666666666666</v>
      </c>
      <c r="S19" s="14">
        <f t="shared" si="7"/>
        <v>0.03819444444</v>
      </c>
      <c r="X19" s="17"/>
      <c r="AD19" s="1">
        <f t="shared" si="2"/>
        <v>0</v>
      </c>
      <c r="AJ19">
        <f t="shared" si="3"/>
        <v>0</v>
      </c>
    </row>
    <row r="20" ht="15.75" customHeight="1">
      <c r="A20" s="1">
        <v>20.0</v>
      </c>
      <c r="B20" s="1" t="str">
        <f t="shared" si="1"/>
        <v>25.10_para_40.4_20</v>
      </c>
      <c r="C20" s="1" t="s">
        <v>56</v>
      </c>
      <c r="D20" s="1">
        <v>25.0</v>
      </c>
      <c r="E20" s="1">
        <v>10.0</v>
      </c>
      <c r="F20" s="1">
        <v>40.0</v>
      </c>
      <c r="G20" s="1">
        <v>4.0</v>
      </c>
      <c r="H20" s="11">
        <v>43145.0</v>
      </c>
      <c r="I20" s="7">
        <v>43128.0</v>
      </c>
      <c r="J20" s="7">
        <v>43133.0</v>
      </c>
      <c r="K20" s="8">
        <v>0.5138888888888888</v>
      </c>
      <c r="L20" s="1">
        <v>1.0</v>
      </c>
      <c r="N20" s="7">
        <v>43133.0</v>
      </c>
      <c r="O20" s="1">
        <v>60.37</v>
      </c>
      <c r="P20" s="7">
        <v>43133.0</v>
      </c>
      <c r="Q20" s="13">
        <v>0.5152777777777777</v>
      </c>
      <c r="R20" s="8">
        <v>0.5416666666666666</v>
      </c>
      <c r="S20" s="14">
        <f t="shared" si="7"/>
        <v>0.02777777778</v>
      </c>
      <c r="T20" s="7">
        <v>43136.0</v>
      </c>
      <c r="U20" s="8">
        <v>0.8055555555555556</v>
      </c>
      <c r="V20" s="7">
        <v>43137.0</v>
      </c>
      <c r="W20" s="1">
        <v>133.08</v>
      </c>
      <c r="X20" s="17"/>
      <c r="AD20" s="1">
        <f t="shared" si="2"/>
        <v>0</v>
      </c>
      <c r="AJ20">
        <f t="shared" si="3"/>
        <v>0</v>
      </c>
      <c r="AV20" s="1"/>
      <c r="AW20" s="1"/>
      <c r="AX20" s="1"/>
      <c r="AY20" s="1" t="s">
        <v>76</v>
      </c>
    </row>
    <row r="21" ht="15.75" customHeight="1">
      <c r="A21" s="1">
        <v>21.0</v>
      </c>
      <c r="B21" s="1" t="str">
        <f t="shared" si="1"/>
        <v>25.10_para_42.4_21</v>
      </c>
      <c r="C21" s="1" t="s">
        <v>56</v>
      </c>
      <c r="D21" s="1">
        <v>25.0</v>
      </c>
      <c r="E21" s="1">
        <v>10.0</v>
      </c>
      <c r="F21" s="1">
        <v>42.0</v>
      </c>
      <c r="G21" s="1">
        <v>4.0</v>
      </c>
      <c r="I21" s="7">
        <v>43128.0</v>
      </c>
      <c r="J21" s="7">
        <v>43133.0</v>
      </c>
      <c r="K21" s="8">
        <v>0.5222222222222223</v>
      </c>
      <c r="L21" s="1">
        <v>1.0</v>
      </c>
      <c r="N21" s="7">
        <v>43133.0</v>
      </c>
      <c r="O21" s="1">
        <v>64.68</v>
      </c>
      <c r="P21" s="7">
        <v>43133.0</v>
      </c>
      <c r="Q21" s="13">
        <v>0.5243055555555556</v>
      </c>
      <c r="R21" s="8">
        <v>0.5416666666666666</v>
      </c>
      <c r="S21" s="14">
        <f t="shared" si="7"/>
        <v>0.01944444444</v>
      </c>
      <c r="T21" s="7">
        <v>43136.0</v>
      </c>
      <c r="U21" s="8">
        <v>0.8055555555555556</v>
      </c>
      <c r="V21" s="7">
        <v>43136.0</v>
      </c>
      <c r="W21" s="1">
        <v>248.97</v>
      </c>
      <c r="X21" s="10">
        <v>43140.0</v>
      </c>
      <c r="Y21" s="1">
        <v>1638.18</v>
      </c>
      <c r="AD21" s="1">
        <f t="shared" si="2"/>
        <v>0</v>
      </c>
      <c r="AJ21">
        <f t="shared" si="3"/>
        <v>0</v>
      </c>
      <c r="AK21" s="7"/>
      <c r="AL21" s="7">
        <v>43154.0</v>
      </c>
      <c r="AM21" s="1">
        <v>18960.33</v>
      </c>
      <c r="AN21" s="1">
        <v>1.0</v>
      </c>
      <c r="AO21" s="1">
        <v>1.0</v>
      </c>
      <c r="AP21" s="1">
        <v>5.0</v>
      </c>
      <c r="AV21" s="1"/>
      <c r="AW21" s="1"/>
      <c r="AX21" s="1"/>
      <c r="AY21" s="1" t="s">
        <v>77</v>
      </c>
    </row>
    <row r="22" ht="15.75" customHeight="1">
      <c r="A22" s="1">
        <v>22.0</v>
      </c>
      <c r="B22" s="1" t="str">
        <f t="shared" si="1"/>
        <v>25.10_para_40.1_22</v>
      </c>
      <c r="C22" s="1" t="s">
        <v>56</v>
      </c>
      <c r="D22" s="1">
        <v>25.0</v>
      </c>
      <c r="E22" s="1">
        <v>10.0</v>
      </c>
      <c r="F22" s="1">
        <v>40.0</v>
      </c>
      <c r="G22" s="1">
        <v>1.0</v>
      </c>
      <c r="I22" s="7">
        <v>43128.0</v>
      </c>
      <c r="J22" s="7">
        <v>43133.0</v>
      </c>
      <c r="K22" s="8">
        <v>0.4513888888888889</v>
      </c>
      <c r="L22" s="1">
        <v>1.0</v>
      </c>
      <c r="N22" s="7">
        <v>43133.0</v>
      </c>
      <c r="O22" s="1">
        <v>68.37</v>
      </c>
      <c r="P22" s="7">
        <v>43133.0</v>
      </c>
      <c r="Q22" s="13">
        <v>0.4527777777777778</v>
      </c>
      <c r="R22" s="8">
        <v>0.5416666666666666</v>
      </c>
      <c r="S22" s="14">
        <f t="shared" si="7"/>
        <v>0.09027777778</v>
      </c>
      <c r="T22" s="7">
        <v>43133.0</v>
      </c>
      <c r="U22" s="8">
        <v>0.7986111111111112</v>
      </c>
      <c r="V22" s="7">
        <v>43136.0</v>
      </c>
      <c r="W22" s="1">
        <v>219.49</v>
      </c>
      <c r="X22" s="10">
        <v>43142.0</v>
      </c>
      <c r="Y22" s="1">
        <v>974.14</v>
      </c>
      <c r="Z22" s="7">
        <v>43152.0</v>
      </c>
      <c r="AA22" s="1">
        <v>5.0</v>
      </c>
      <c r="AB22" s="1">
        <v>1.0</v>
      </c>
      <c r="AC22" s="1">
        <v>1297.01</v>
      </c>
      <c r="AD22" s="1">
        <f t="shared" si="2"/>
        <v>1</v>
      </c>
      <c r="AE22" s="1">
        <v>0.0</v>
      </c>
      <c r="AF22" s="1">
        <v>1.0</v>
      </c>
      <c r="AJ22">
        <f t="shared" si="3"/>
        <v>1</v>
      </c>
      <c r="AQ22" s="1">
        <v>1.0</v>
      </c>
      <c r="AR22" s="1">
        <v>1.0</v>
      </c>
      <c r="AS22" s="1"/>
      <c r="AT22" s="1">
        <v>0.5</v>
      </c>
      <c r="AV22" s="1"/>
      <c r="AW22" s="1"/>
      <c r="AX22" s="1"/>
      <c r="AY22" s="1" t="s">
        <v>78</v>
      </c>
      <c r="AZ22" s="1" t="s">
        <v>79</v>
      </c>
    </row>
    <row r="23" ht="15.75" customHeight="1">
      <c r="A23" s="1">
        <v>23.0</v>
      </c>
      <c r="B23" s="1" t="str">
        <f t="shared" si="1"/>
        <v>25.10_para_42.1_23</v>
      </c>
      <c r="C23" s="1" t="s">
        <v>56</v>
      </c>
      <c r="D23" s="1">
        <v>25.0</v>
      </c>
      <c r="E23" s="1">
        <v>10.0</v>
      </c>
      <c r="F23" s="1">
        <v>42.0</v>
      </c>
      <c r="G23" s="1">
        <v>1.0</v>
      </c>
      <c r="I23" s="7">
        <v>43128.0</v>
      </c>
      <c r="J23" s="7">
        <v>43133.0</v>
      </c>
      <c r="K23" s="8">
        <v>0.4618055555555556</v>
      </c>
      <c r="L23" s="1">
        <v>2.0</v>
      </c>
      <c r="N23" s="7">
        <v>43133.0</v>
      </c>
      <c r="O23" s="1">
        <v>71.1</v>
      </c>
      <c r="P23" s="7">
        <v>43133.0</v>
      </c>
      <c r="Q23" s="13">
        <v>0.46319444444444446</v>
      </c>
      <c r="R23" s="8">
        <v>0.5416666666666666</v>
      </c>
      <c r="S23" s="14">
        <f t="shared" si="7"/>
        <v>0.07986111111</v>
      </c>
      <c r="T23" s="7">
        <v>43133.0</v>
      </c>
      <c r="U23" s="8">
        <v>0.7986111111111112</v>
      </c>
      <c r="V23" s="7">
        <v>43137.0</v>
      </c>
      <c r="W23" s="1">
        <v>147.61</v>
      </c>
      <c r="X23" s="10">
        <v>43142.0</v>
      </c>
      <c r="Y23" s="1">
        <v>589.26</v>
      </c>
      <c r="AD23" s="1">
        <f t="shared" si="2"/>
        <v>0</v>
      </c>
      <c r="AJ23">
        <f t="shared" si="3"/>
        <v>0</v>
      </c>
      <c r="AK23" s="7"/>
      <c r="AL23" s="7">
        <v>43156.0</v>
      </c>
      <c r="AM23" s="1">
        <v>1149.45</v>
      </c>
      <c r="AN23" s="1">
        <v>1.0</v>
      </c>
      <c r="AO23" s="1">
        <v>0.0</v>
      </c>
      <c r="AP23" s="1">
        <v>5.0</v>
      </c>
      <c r="AV23" s="1"/>
      <c r="AW23" s="1"/>
      <c r="AX23" s="1"/>
      <c r="AY23" s="1" t="s">
        <v>66</v>
      </c>
    </row>
    <row r="24" ht="15.75" customHeight="1">
      <c r="A24" s="1">
        <v>24.0</v>
      </c>
      <c r="B24" s="1" t="str">
        <f t="shared" si="1"/>
        <v>25.10_para_40.2_24</v>
      </c>
      <c r="C24" s="1" t="s">
        <v>56</v>
      </c>
      <c r="D24" s="1">
        <v>25.0</v>
      </c>
      <c r="E24" s="1">
        <v>10.0</v>
      </c>
      <c r="F24" s="1">
        <v>40.0</v>
      </c>
      <c r="G24" s="1">
        <v>2.0</v>
      </c>
      <c r="I24" s="7">
        <v>43128.0</v>
      </c>
      <c r="J24" s="7">
        <v>43133.0</v>
      </c>
      <c r="K24" s="8">
        <v>0.47291666666666665</v>
      </c>
      <c r="L24" s="1">
        <v>3.0</v>
      </c>
      <c r="N24" s="7">
        <v>43133.0</v>
      </c>
      <c r="O24" s="1">
        <v>36.56</v>
      </c>
      <c r="P24" s="7">
        <v>43133.0</v>
      </c>
      <c r="Q24" s="13">
        <v>0.475</v>
      </c>
      <c r="R24" s="8">
        <v>0.5416666666666666</v>
      </c>
      <c r="S24" s="14">
        <f t="shared" si="7"/>
        <v>0.06875</v>
      </c>
      <c r="T24" s="7">
        <v>43134.0</v>
      </c>
      <c r="U24" s="8">
        <v>0.7534722222222222</v>
      </c>
      <c r="V24" s="7">
        <v>43136.0</v>
      </c>
      <c r="W24" s="1">
        <v>192.83</v>
      </c>
      <c r="X24" s="10">
        <v>43140.0</v>
      </c>
      <c r="Y24" s="1">
        <v>826.58</v>
      </c>
      <c r="Z24" s="7">
        <v>43147.0</v>
      </c>
      <c r="AA24" s="1">
        <v>5.0</v>
      </c>
      <c r="AB24" s="1">
        <v>0.0</v>
      </c>
      <c r="AC24" s="1">
        <v>1506.13</v>
      </c>
      <c r="AD24" s="1">
        <f t="shared" si="2"/>
        <v>4</v>
      </c>
      <c r="AE24" s="1">
        <v>1.0</v>
      </c>
      <c r="AF24" s="1">
        <v>3.0</v>
      </c>
      <c r="AJ24">
        <f t="shared" si="3"/>
        <v>4</v>
      </c>
      <c r="AV24" s="1"/>
      <c r="AW24" s="1"/>
      <c r="AX24" s="1"/>
      <c r="AY24" s="1" t="s">
        <v>63</v>
      </c>
    </row>
    <row r="25" ht="15.75" customHeight="1">
      <c r="A25" s="1">
        <v>25.0</v>
      </c>
      <c r="B25" s="1" t="str">
        <f t="shared" si="1"/>
        <v>25.10_para_42.2_25</v>
      </c>
      <c r="C25" s="1" t="s">
        <v>56</v>
      </c>
      <c r="D25" s="1">
        <v>25.0</v>
      </c>
      <c r="E25" s="1">
        <v>10.0</v>
      </c>
      <c r="F25" s="1">
        <v>42.0</v>
      </c>
      <c r="G25" s="1">
        <v>2.0</v>
      </c>
      <c r="I25" s="7">
        <v>43128.0</v>
      </c>
      <c r="J25" s="7">
        <v>43133.0</v>
      </c>
      <c r="K25" s="8">
        <v>0.48194444444444445</v>
      </c>
      <c r="L25" s="1">
        <v>1.0</v>
      </c>
      <c r="N25" s="7">
        <v>43133.0</v>
      </c>
      <c r="O25" s="1">
        <v>49.73</v>
      </c>
      <c r="P25" s="7">
        <v>43133.0</v>
      </c>
      <c r="Q25" s="13">
        <v>0.48333333333333334</v>
      </c>
      <c r="R25" s="8">
        <v>0.5416666666666666</v>
      </c>
      <c r="S25" s="14">
        <f t="shared" si="7"/>
        <v>0.05972222222</v>
      </c>
      <c r="T25" s="7">
        <v>43134.0</v>
      </c>
      <c r="U25" s="8">
        <v>0.7534722222222222</v>
      </c>
      <c r="V25" s="7">
        <v>43137.0</v>
      </c>
      <c r="W25" s="1">
        <v>238.43</v>
      </c>
      <c r="X25" s="10">
        <v>43142.0</v>
      </c>
      <c r="Y25" s="1">
        <v>1310.57</v>
      </c>
      <c r="AD25" s="1">
        <f t="shared" si="2"/>
        <v>0</v>
      </c>
      <c r="AJ25">
        <f t="shared" si="3"/>
        <v>0</v>
      </c>
      <c r="AK25" s="7"/>
      <c r="AL25" s="7">
        <v>43156.0</v>
      </c>
      <c r="AM25" s="1">
        <v>10707.35</v>
      </c>
      <c r="AN25" s="1">
        <v>1.0</v>
      </c>
      <c r="AO25" s="1">
        <v>0.0</v>
      </c>
      <c r="AP25" s="1">
        <v>5.0</v>
      </c>
      <c r="AV25" s="1"/>
      <c r="AW25" s="1"/>
      <c r="AX25" s="1"/>
      <c r="AY25" s="1" t="s">
        <v>76</v>
      </c>
    </row>
    <row r="26" ht="15.75" customHeight="1">
      <c r="A26" s="1">
        <v>26.0</v>
      </c>
      <c r="B26" s="1" t="str">
        <f t="shared" si="1"/>
        <v>25.10_para_40.3_26</v>
      </c>
      <c r="C26" s="1" t="s">
        <v>56</v>
      </c>
      <c r="D26" s="1">
        <v>25.0</v>
      </c>
      <c r="E26" s="1">
        <v>10.0</v>
      </c>
      <c r="F26" s="1">
        <v>40.0</v>
      </c>
      <c r="G26" s="1">
        <v>3.0</v>
      </c>
      <c r="I26" s="7">
        <v>43128.0</v>
      </c>
      <c r="J26" s="7">
        <v>43133.0</v>
      </c>
      <c r="K26" s="8">
        <v>0.4895833333333333</v>
      </c>
      <c r="L26" s="1">
        <v>1.0</v>
      </c>
      <c r="N26" s="7">
        <v>43133.0</v>
      </c>
      <c r="O26" s="1">
        <v>60.75</v>
      </c>
      <c r="P26" s="7">
        <v>43133.0</v>
      </c>
      <c r="Q26" s="13">
        <v>0.49236111111111114</v>
      </c>
      <c r="R26" s="8">
        <v>0.5416666666666666</v>
      </c>
      <c r="S26" s="14">
        <f t="shared" si="7"/>
        <v>0.05208333333</v>
      </c>
      <c r="T26" s="7">
        <v>43135.0</v>
      </c>
      <c r="U26" s="8">
        <v>0.8125</v>
      </c>
      <c r="V26" s="7">
        <v>43136.0</v>
      </c>
      <c r="W26" s="1">
        <v>87.45</v>
      </c>
      <c r="X26" s="10">
        <v>43142.0</v>
      </c>
      <c r="Y26" s="1">
        <v>558.6</v>
      </c>
      <c r="AD26" s="1">
        <f t="shared" si="2"/>
        <v>0</v>
      </c>
      <c r="AJ26">
        <f t="shared" si="3"/>
        <v>0</v>
      </c>
      <c r="AU26" s="1">
        <v>1.0</v>
      </c>
      <c r="AV26" s="1">
        <v>1.0</v>
      </c>
      <c r="AW26" s="1">
        <v>14094.62</v>
      </c>
      <c r="AX26" s="19">
        <v>43154.0</v>
      </c>
      <c r="AY26" s="1" t="s">
        <v>82</v>
      </c>
    </row>
    <row r="27" ht="15.75" customHeight="1">
      <c r="A27" s="1">
        <v>27.0</v>
      </c>
      <c r="B27" s="1" t="str">
        <f t="shared" si="1"/>
        <v>25.10_para_42.3_27</v>
      </c>
      <c r="C27" s="1" t="s">
        <v>56</v>
      </c>
      <c r="D27" s="1">
        <v>25.0</v>
      </c>
      <c r="E27" s="1">
        <v>10.0</v>
      </c>
      <c r="F27" s="1">
        <v>42.0</v>
      </c>
      <c r="G27" s="1">
        <v>3.0</v>
      </c>
      <c r="H27" s="7">
        <v>43135.0</v>
      </c>
      <c r="I27" s="7">
        <v>43128.0</v>
      </c>
      <c r="J27" s="7">
        <v>43133.0</v>
      </c>
      <c r="K27" s="8">
        <v>0.5027777777777778</v>
      </c>
      <c r="L27" s="1">
        <v>1.0</v>
      </c>
      <c r="N27" s="7">
        <v>43133.0</v>
      </c>
      <c r="O27" s="1">
        <v>46.98</v>
      </c>
      <c r="P27" s="7">
        <v>43133.0</v>
      </c>
      <c r="Q27" s="13">
        <v>0.5055555555555555</v>
      </c>
      <c r="R27" s="8">
        <v>0.5416666666666666</v>
      </c>
      <c r="S27" s="14">
        <f t="shared" si="7"/>
        <v>0.03888888889</v>
      </c>
      <c r="X27" s="17"/>
      <c r="AD27" s="1">
        <f t="shared" si="2"/>
        <v>0</v>
      </c>
      <c r="AJ27">
        <f t="shared" si="3"/>
        <v>0</v>
      </c>
    </row>
    <row r="28" ht="15.75" customHeight="1">
      <c r="A28" s="1">
        <v>28.0</v>
      </c>
      <c r="B28" s="1" t="str">
        <f t="shared" si="1"/>
        <v>25.10_para_40.4_28</v>
      </c>
      <c r="C28" s="1" t="s">
        <v>56</v>
      </c>
      <c r="D28" s="1">
        <v>25.0</v>
      </c>
      <c r="E28" s="1">
        <v>10.0</v>
      </c>
      <c r="F28" s="1">
        <v>40.0</v>
      </c>
      <c r="G28" s="1">
        <v>4.0</v>
      </c>
      <c r="H28" s="7">
        <v>43143.0</v>
      </c>
      <c r="I28" s="7">
        <v>43128.0</v>
      </c>
      <c r="J28" s="7">
        <v>43133.0</v>
      </c>
      <c r="K28" s="8">
        <v>0.5131944444444444</v>
      </c>
      <c r="L28" s="1">
        <v>2.0</v>
      </c>
      <c r="N28" s="7">
        <v>43133.0</v>
      </c>
      <c r="O28" s="1">
        <v>43.85</v>
      </c>
      <c r="P28" s="7">
        <v>43133.0</v>
      </c>
      <c r="Q28" s="13">
        <v>0.5152777777777777</v>
      </c>
      <c r="R28" s="8">
        <v>0.5416666666666666</v>
      </c>
      <c r="S28" s="14">
        <f t="shared" si="7"/>
        <v>0.02847222222</v>
      </c>
      <c r="T28" s="7">
        <v>43136.0</v>
      </c>
      <c r="U28" s="8">
        <v>0.8055555555555556</v>
      </c>
      <c r="X28" s="17"/>
      <c r="AD28" s="1">
        <f t="shared" si="2"/>
        <v>0</v>
      </c>
      <c r="AJ28">
        <f t="shared" si="3"/>
        <v>0</v>
      </c>
    </row>
    <row r="29" ht="15.75" customHeight="1">
      <c r="A29" s="1">
        <v>29.0</v>
      </c>
      <c r="B29" s="1" t="str">
        <f t="shared" si="1"/>
        <v>25.10_para_42.4_29</v>
      </c>
      <c r="C29" s="1" t="s">
        <v>56</v>
      </c>
      <c r="D29" s="1">
        <v>25.0</v>
      </c>
      <c r="E29" s="1">
        <v>10.0</v>
      </c>
      <c r="F29" s="1">
        <v>42.0</v>
      </c>
      <c r="G29" s="1">
        <v>4.0</v>
      </c>
      <c r="I29" s="7">
        <v>43128.0</v>
      </c>
      <c r="J29" s="7">
        <v>43133.0</v>
      </c>
      <c r="K29" s="8">
        <v>0.5215277777777778</v>
      </c>
      <c r="L29" s="1">
        <v>1.0</v>
      </c>
      <c r="N29" s="7">
        <v>43133.0</v>
      </c>
      <c r="O29" s="1">
        <v>68.76</v>
      </c>
      <c r="P29" s="7">
        <v>43133.0</v>
      </c>
      <c r="Q29" s="13">
        <v>0.5243055555555556</v>
      </c>
      <c r="R29" s="8">
        <v>0.5416666666666666</v>
      </c>
      <c r="S29" s="14">
        <f t="shared" si="7"/>
        <v>0.02013888889</v>
      </c>
      <c r="T29" s="7">
        <v>43136.0</v>
      </c>
      <c r="U29" s="8">
        <v>0.8055555555555556</v>
      </c>
      <c r="V29" s="7">
        <v>43136.0</v>
      </c>
      <c r="W29" s="1">
        <v>177.59</v>
      </c>
      <c r="X29" s="10">
        <v>43140.0</v>
      </c>
      <c r="Y29" s="1">
        <v>640.31</v>
      </c>
      <c r="AD29" s="1">
        <f t="shared" si="2"/>
        <v>0</v>
      </c>
      <c r="AJ29">
        <f t="shared" si="3"/>
        <v>0</v>
      </c>
      <c r="AK29" s="7"/>
      <c r="AL29" s="7">
        <v>43154.0</v>
      </c>
      <c r="AM29" s="1">
        <v>8899.95</v>
      </c>
      <c r="AN29" s="1">
        <v>1.0</v>
      </c>
      <c r="AO29" s="1">
        <v>0.0</v>
      </c>
      <c r="AP29" s="1">
        <v>5.0</v>
      </c>
      <c r="AV29" s="1"/>
      <c r="AW29" s="1"/>
      <c r="AX29" s="1"/>
      <c r="AY29" s="1" t="s">
        <v>60</v>
      </c>
    </row>
    <row r="30" ht="15.75" customHeight="1">
      <c r="A30" s="1">
        <v>30.0</v>
      </c>
      <c r="B30" s="1" t="str">
        <f t="shared" si="1"/>
        <v>25.10_para_0.0_30</v>
      </c>
      <c r="C30" s="1" t="s">
        <v>56</v>
      </c>
      <c r="D30" s="1">
        <v>25.0</v>
      </c>
      <c r="E30" s="1">
        <v>10.0</v>
      </c>
      <c r="F30" s="1">
        <v>0.0</v>
      </c>
      <c r="G30" s="1">
        <v>0.0</v>
      </c>
      <c r="I30" s="7">
        <v>43128.0</v>
      </c>
      <c r="J30" s="7">
        <v>43133.0</v>
      </c>
      <c r="K30" s="8">
        <v>0.5513888888888889</v>
      </c>
      <c r="L30" s="1">
        <v>1.0</v>
      </c>
      <c r="N30" s="7">
        <v>43133.0</v>
      </c>
      <c r="O30" s="1">
        <v>77.85</v>
      </c>
      <c r="Q30" s="9"/>
      <c r="R30" s="8"/>
      <c r="V30" s="7">
        <v>43137.0</v>
      </c>
      <c r="W30" s="1">
        <v>230.19</v>
      </c>
      <c r="X30" s="17"/>
      <c r="Z30" s="7">
        <v>43146.0</v>
      </c>
      <c r="AA30" s="1">
        <v>4.0</v>
      </c>
      <c r="AB30" s="1">
        <v>0.0</v>
      </c>
      <c r="AC30" s="1">
        <v>886.35</v>
      </c>
      <c r="AD30" s="1">
        <f t="shared" si="2"/>
        <v>7</v>
      </c>
      <c r="AE30" s="1">
        <v>7.0</v>
      </c>
      <c r="AF30" s="1">
        <v>0.0</v>
      </c>
      <c r="AG30" s="7">
        <v>43152.0</v>
      </c>
      <c r="AH30" s="1">
        <v>7.0</v>
      </c>
      <c r="AJ30">
        <f t="shared" si="3"/>
        <v>7</v>
      </c>
      <c r="AV30" s="1"/>
      <c r="AW30" s="1"/>
      <c r="AX30" s="1"/>
      <c r="AY30" s="1" t="s">
        <v>83</v>
      </c>
    </row>
    <row r="31" ht="15.75" customHeight="1">
      <c r="A31" s="1">
        <v>31.0</v>
      </c>
      <c r="B31" s="1" t="str">
        <f t="shared" si="1"/>
        <v>25.10_para_40.1_31</v>
      </c>
      <c r="C31" s="1" t="s">
        <v>56</v>
      </c>
      <c r="D31" s="1">
        <v>25.0</v>
      </c>
      <c r="E31" s="1">
        <v>10.0</v>
      </c>
      <c r="F31" s="1">
        <v>40.0</v>
      </c>
      <c r="G31" s="1">
        <v>1.0</v>
      </c>
      <c r="I31" s="7">
        <v>43128.0</v>
      </c>
      <c r="J31" s="7">
        <v>43133.0</v>
      </c>
      <c r="K31" s="8">
        <v>0.45069444444444445</v>
      </c>
      <c r="L31" s="1">
        <v>1.0</v>
      </c>
      <c r="N31" s="7">
        <v>43133.0</v>
      </c>
      <c r="O31" s="1">
        <v>39.88</v>
      </c>
      <c r="P31" s="7">
        <v>43133.0</v>
      </c>
      <c r="Q31" s="13">
        <v>0.4527777777777778</v>
      </c>
      <c r="R31" s="8">
        <v>0.5416666666666666</v>
      </c>
      <c r="S31" s="14">
        <f t="shared" ref="S31:S87" si="8">R31-K31</f>
        <v>0.09097222222</v>
      </c>
      <c r="T31" s="7">
        <v>43133.0</v>
      </c>
      <c r="U31" s="8">
        <v>0.7986111111111112</v>
      </c>
      <c r="V31" s="7">
        <v>43137.0</v>
      </c>
      <c r="W31" s="1">
        <v>265.13</v>
      </c>
      <c r="X31" s="10">
        <v>43142.0</v>
      </c>
      <c r="Y31" s="1">
        <v>1002.17</v>
      </c>
      <c r="Z31" s="7">
        <v>43147.0</v>
      </c>
      <c r="AA31" s="1">
        <v>5.0</v>
      </c>
      <c r="AB31" s="1">
        <v>0.0</v>
      </c>
      <c r="AC31" s="1">
        <v>1886.98</v>
      </c>
      <c r="AD31" s="1">
        <f t="shared" si="2"/>
        <v>18</v>
      </c>
      <c r="AE31" s="1">
        <v>15.0</v>
      </c>
      <c r="AF31" s="1">
        <v>3.0</v>
      </c>
      <c r="AG31" s="7">
        <v>43153.0</v>
      </c>
      <c r="AH31" s="1">
        <v>14.0</v>
      </c>
      <c r="AI31" s="1">
        <v>5.0</v>
      </c>
      <c r="AJ31">
        <f t="shared" si="3"/>
        <v>23</v>
      </c>
      <c r="AK31" s="1">
        <v>1.0</v>
      </c>
      <c r="AQ31" s="1">
        <v>1.0</v>
      </c>
      <c r="AR31" s="1" t="s">
        <v>73</v>
      </c>
      <c r="AS31" s="1">
        <v>5.0</v>
      </c>
      <c r="AT31" s="1">
        <v>1.0</v>
      </c>
      <c r="AV31" s="1"/>
      <c r="AW31" s="1"/>
      <c r="AX31" s="1"/>
      <c r="AY31" s="1" t="s">
        <v>76</v>
      </c>
      <c r="AZ31" s="1" t="s">
        <v>84</v>
      </c>
    </row>
    <row r="32" ht="15.75" customHeight="1">
      <c r="A32" s="1">
        <v>32.0</v>
      </c>
      <c r="B32" s="1" t="str">
        <f t="shared" si="1"/>
        <v>25.10_para_42.1_32</v>
      </c>
      <c r="C32" s="1" t="s">
        <v>56</v>
      </c>
      <c r="D32" s="1">
        <v>25.0</v>
      </c>
      <c r="E32" s="1">
        <v>10.0</v>
      </c>
      <c r="F32" s="1">
        <v>42.0</v>
      </c>
      <c r="G32" s="1">
        <v>1.0</v>
      </c>
      <c r="H32" s="7">
        <v>43135.0</v>
      </c>
      <c r="I32" s="7">
        <v>43128.0</v>
      </c>
      <c r="J32" s="7">
        <v>43133.0</v>
      </c>
      <c r="K32" s="8">
        <v>0.46041666666666664</v>
      </c>
      <c r="L32" s="1">
        <v>1.0</v>
      </c>
      <c r="N32" s="7">
        <v>43133.0</v>
      </c>
      <c r="O32" s="1">
        <v>55.99</v>
      </c>
      <c r="P32" s="7">
        <v>43133.0</v>
      </c>
      <c r="Q32" s="13">
        <v>0.46319444444444446</v>
      </c>
      <c r="R32" s="8">
        <v>0.5416666666666666</v>
      </c>
      <c r="S32" s="14">
        <f t="shared" si="8"/>
        <v>0.08125</v>
      </c>
      <c r="T32" s="7">
        <v>43133.0</v>
      </c>
      <c r="U32" s="8">
        <v>0.7986111111111112</v>
      </c>
      <c r="X32" s="17"/>
      <c r="AD32" s="1">
        <f t="shared" si="2"/>
        <v>0</v>
      </c>
      <c r="AJ32">
        <f t="shared" si="3"/>
        <v>0</v>
      </c>
    </row>
    <row r="33" ht="15.75" customHeight="1">
      <c r="A33" s="1">
        <v>33.0</v>
      </c>
      <c r="B33" s="1" t="str">
        <f t="shared" si="1"/>
        <v>25.10_para_40.2_33</v>
      </c>
      <c r="C33" s="1" t="s">
        <v>56</v>
      </c>
      <c r="D33" s="1">
        <v>25.0</v>
      </c>
      <c r="E33" s="1">
        <v>10.0</v>
      </c>
      <c r="F33" s="1">
        <v>40.0</v>
      </c>
      <c r="G33" s="1">
        <v>2.0</v>
      </c>
      <c r="I33" s="7">
        <v>43128.0</v>
      </c>
      <c r="J33" s="7">
        <v>43133.0</v>
      </c>
      <c r="K33" s="8">
        <v>0.47152777777777777</v>
      </c>
      <c r="L33" s="1">
        <v>2.0</v>
      </c>
      <c r="N33" s="7">
        <v>43133.0</v>
      </c>
      <c r="O33" s="1">
        <v>76.55</v>
      </c>
      <c r="P33" s="7">
        <v>43133.0</v>
      </c>
      <c r="Q33" s="13">
        <v>0.475</v>
      </c>
      <c r="R33" s="8">
        <v>0.5416666666666666</v>
      </c>
      <c r="S33" s="14">
        <f t="shared" si="8"/>
        <v>0.07013888889</v>
      </c>
      <c r="T33" s="7">
        <v>43134.0</v>
      </c>
      <c r="U33" s="8">
        <v>0.7534722222222222</v>
      </c>
      <c r="V33" s="7">
        <v>43137.0</v>
      </c>
      <c r="W33" s="1">
        <v>143.38</v>
      </c>
      <c r="X33" s="10">
        <v>43143.0</v>
      </c>
      <c r="Y33" s="1">
        <v>477.06</v>
      </c>
      <c r="Z33" s="7">
        <v>43147.0</v>
      </c>
      <c r="AA33" s="1">
        <v>5.0</v>
      </c>
      <c r="AB33" s="1">
        <v>0.0</v>
      </c>
      <c r="AC33" s="1">
        <v>843.95</v>
      </c>
      <c r="AD33" s="1">
        <f t="shared" si="2"/>
        <v>23</v>
      </c>
      <c r="AE33" s="1">
        <v>16.0</v>
      </c>
      <c r="AF33" s="1">
        <v>7.0</v>
      </c>
      <c r="AG33" s="7">
        <v>43153.0</v>
      </c>
      <c r="AH33" s="1">
        <v>14.0</v>
      </c>
      <c r="AI33" s="1">
        <v>15.0</v>
      </c>
      <c r="AJ33">
        <f t="shared" si="3"/>
        <v>38</v>
      </c>
      <c r="AQ33" s="1">
        <v>1.0</v>
      </c>
      <c r="AR33" s="1" t="s">
        <v>73</v>
      </c>
      <c r="AS33" s="1"/>
      <c r="AT33" s="1">
        <v>0.0</v>
      </c>
      <c r="AV33" s="1"/>
      <c r="AW33" s="1"/>
      <c r="AX33" s="1"/>
      <c r="AY33" s="1" t="s">
        <v>76</v>
      </c>
      <c r="AZ33" s="1" t="s">
        <v>85</v>
      </c>
    </row>
    <row r="34" ht="15.75" customHeight="1">
      <c r="A34" s="1">
        <v>34.0</v>
      </c>
      <c r="B34" s="1" t="str">
        <f t="shared" si="1"/>
        <v>25.10_para_42.2_34</v>
      </c>
      <c r="C34" s="1" t="s">
        <v>56</v>
      </c>
      <c r="D34" s="1">
        <v>25.0</v>
      </c>
      <c r="E34" s="1">
        <v>10.0</v>
      </c>
      <c r="F34" s="1">
        <v>42.0</v>
      </c>
      <c r="G34" s="1">
        <v>2.0</v>
      </c>
      <c r="I34" s="7">
        <v>43128.0</v>
      </c>
      <c r="J34" s="7">
        <v>43133.0</v>
      </c>
      <c r="K34" s="8">
        <v>0.48055555555555557</v>
      </c>
      <c r="L34" s="1">
        <v>1.0</v>
      </c>
      <c r="N34" s="7">
        <v>43133.0</v>
      </c>
      <c r="O34" s="1">
        <v>43.41</v>
      </c>
      <c r="P34" s="7">
        <v>43133.0</v>
      </c>
      <c r="Q34" s="13">
        <v>0.48333333333333334</v>
      </c>
      <c r="R34" s="8">
        <v>0.5416666666666666</v>
      </c>
      <c r="S34" s="14">
        <f t="shared" si="8"/>
        <v>0.06111111111</v>
      </c>
      <c r="T34" s="7">
        <v>43134.0</v>
      </c>
      <c r="U34" s="8">
        <v>0.7534722222222222</v>
      </c>
      <c r="V34" s="7">
        <v>43136.0</v>
      </c>
      <c r="W34" s="1">
        <v>241.78</v>
      </c>
      <c r="X34" s="10">
        <v>43139.0</v>
      </c>
      <c r="Y34" s="1">
        <v>1298.73</v>
      </c>
      <c r="AD34" s="1">
        <f t="shared" si="2"/>
        <v>0</v>
      </c>
      <c r="AJ34">
        <f t="shared" si="3"/>
        <v>0</v>
      </c>
      <c r="AU34" s="1">
        <v>1.0</v>
      </c>
      <c r="AV34" s="1">
        <v>1.0</v>
      </c>
      <c r="AX34" s="19">
        <v>43145.0</v>
      </c>
      <c r="AY34" s="1" t="s">
        <v>86</v>
      </c>
    </row>
    <row r="35" ht="15.75" customHeight="1">
      <c r="A35" s="1">
        <v>35.0</v>
      </c>
      <c r="B35" s="1" t="str">
        <f t="shared" si="1"/>
        <v>25.10_para_40.3_35</v>
      </c>
      <c r="C35" s="1" t="s">
        <v>56</v>
      </c>
      <c r="D35" s="1">
        <v>25.0</v>
      </c>
      <c r="E35" s="1">
        <v>10.0</v>
      </c>
      <c r="F35" s="1">
        <v>40.0</v>
      </c>
      <c r="G35" s="1">
        <v>3.0</v>
      </c>
      <c r="I35" s="7">
        <v>43128.0</v>
      </c>
      <c r="J35" s="7">
        <v>43133.0</v>
      </c>
      <c r="K35" s="8">
        <v>0.4888888888888889</v>
      </c>
      <c r="L35" s="1">
        <v>1.0</v>
      </c>
      <c r="N35" s="7">
        <v>43133.0</v>
      </c>
      <c r="O35" s="1">
        <v>52.93</v>
      </c>
      <c r="P35" s="7">
        <v>43133.0</v>
      </c>
      <c r="Q35" s="13">
        <v>0.49236111111111114</v>
      </c>
      <c r="R35" s="8">
        <v>0.5416666666666666</v>
      </c>
      <c r="S35" s="14">
        <f t="shared" si="8"/>
        <v>0.05277777778</v>
      </c>
      <c r="T35" s="7">
        <v>43135.0</v>
      </c>
      <c r="U35" s="8">
        <v>0.8125</v>
      </c>
      <c r="V35" s="7">
        <v>43136.0</v>
      </c>
      <c r="W35" s="1">
        <v>213.29</v>
      </c>
      <c r="X35" s="10">
        <v>43142.0</v>
      </c>
      <c r="Y35" s="1">
        <v>1618.69</v>
      </c>
      <c r="AD35" s="1">
        <f t="shared" si="2"/>
        <v>0</v>
      </c>
      <c r="AJ35">
        <f t="shared" si="3"/>
        <v>0</v>
      </c>
      <c r="AK35" s="7"/>
      <c r="AL35" s="7">
        <v>43156.0</v>
      </c>
      <c r="AM35" s="1">
        <v>4849.89</v>
      </c>
      <c r="AN35" s="1">
        <v>1.0</v>
      </c>
      <c r="AO35" s="1">
        <v>0.0</v>
      </c>
      <c r="AP35" s="1">
        <v>5.0</v>
      </c>
      <c r="AV35" s="1"/>
      <c r="AW35" s="1"/>
      <c r="AX35" s="1"/>
      <c r="AY35" s="1" t="s">
        <v>76</v>
      </c>
    </row>
    <row r="36" ht="15.75" customHeight="1">
      <c r="A36" s="1">
        <v>36.0</v>
      </c>
      <c r="B36" s="1" t="str">
        <f t="shared" si="1"/>
        <v>25.10_para_42.3_36</v>
      </c>
      <c r="C36" s="1" t="s">
        <v>56</v>
      </c>
      <c r="D36" s="1">
        <v>25.0</v>
      </c>
      <c r="E36" s="1">
        <v>10.0</v>
      </c>
      <c r="F36" s="1">
        <v>42.0</v>
      </c>
      <c r="G36" s="1">
        <v>3.0</v>
      </c>
      <c r="I36" s="7">
        <v>43128.0</v>
      </c>
      <c r="J36" s="7">
        <v>43133.0</v>
      </c>
      <c r="K36" s="8">
        <v>0.5013888888888889</v>
      </c>
      <c r="L36" s="1">
        <v>1.0</v>
      </c>
      <c r="N36" s="7">
        <v>43133.0</v>
      </c>
      <c r="O36" s="1">
        <v>36.2</v>
      </c>
      <c r="P36" s="7">
        <v>43133.0</v>
      </c>
      <c r="Q36" s="13">
        <v>0.5055555555555555</v>
      </c>
      <c r="R36" s="8">
        <v>0.5416666666666666</v>
      </c>
      <c r="S36" s="14">
        <f t="shared" si="8"/>
        <v>0.04027777778</v>
      </c>
      <c r="T36" s="7">
        <v>43135.0</v>
      </c>
      <c r="U36" s="8">
        <v>0.8125</v>
      </c>
      <c r="V36" s="7">
        <v>43137.0</v>
      </c>
      <c r="W36" s="1">
        <v>225.05</v>
      </c>
      <c r="X36" s="10">
        <v>43142.0</v>
      </c>
      <c r="Y36" s="1">
        <v>2192.31</v>
      </c>
      <c r="AD36" s="1">
        <f t="shared" si="2"/>
        <v>0</v>
      </c>
      <c r="AJ36">
        <f t="shared" si="3"/>
        <v>0</v>
      </c>
      <c r="AK36" s="7"/>
      <c r="AL36" s="7">
        <v>43156.0</v>
      </c>
      <c r="AM36" s="1">
        <v>13919.83</v>
      </c>
      <c r="AN36" s="1">
        <v>1.0</v>
      </c>
      <c r="AO36" s="1">
        <v>0.0</v>
      </c>
      <c r="AP36" s="1">
        <v>5.0</v>
      </c>
      <c r="AV36" s="1"/>
      <c r="AW36" s="1"/>
      <c r="AX36" s="1"/>
      <c r="AY36" s="1" t="s">
        <v>76</v>
      </c>
    </row>
    <row r="37" ht="15.75" customHeight="1">
      <c r="A37" s="1">
        <v>37.0</v>
      </c>
      <c r="B37" s="1" t="str">
        <f t="shared" si="1"/>
        <v>25.10_para_40.4_37</v>
      </c>
      <c r="C37" s="1" t="s">
        <v>56</v>
      </c>
      <c r="D37" s="1">
        <v>25.0</v>
      </c>
      <c r="E37" s="1">
        <v>10.0</v>
      </c>
      <c r="F37" s="1">
        <v>40.0</v>
      </c>
      <c r="G37" s="1">
        <v>4.0</v>
      </c>
      <c r="H37" s="7">
        <v>43144.0</v>
      </c>
      <c r="I37" s="7">
        <v>43128.0</v>
      </c>
      <c r="J37" s="7">
        <v>43133.0</v>
      </c>
      <c r="K37" s="8">
        <v>0.5111111111111111</v>
      </c>
      <c r="L37" s="1">
        <v>1.0</v>
      </c>
      <c r="N37" s="7">
        <v>43133.0</v>
      </c>
      <c r="O37" s="1">
        <v>42.74</v>
      </c>
      <c r="P37" s="7">
        <v>43133.0</v>
      </c>
      <c r="Q37" s="13">
        <v>0.5152777777777777</v>
      </c>
      <c r="R37" s="8">
        <v>0.5416666666666666</v>
      </c>
      <c r="S37" s="14">
        <f t="shared" si="8"/>
        <v>0.03055555556</v>
      </c>
      <c r="T37" s="7">
        <v>43136.0</v>
      </c>
      <c r="U37" s="8">
        <v>0.8055555555555556</v>
      </c>
      <c r="X37" s="17"/>
      <c r="AD37" s="1">
        <f t="shared" si="2"/>
        <v>0</v>
      </c>
      <c r="AJ37">
        <f t="shared" si="3"/>
        <v>0</v>
      </c>
    </row>
    <row r="38" ht="15.75" customHeight="1">
      <c r="A38" s="1">
        <v>38.0</v>
      </c>
      <c r="B38" s="1" t="str">
        <f t="shared" si="1"/>
        <v>25.10_para_42.4_38</v>
      </c>
      <c r="C38" s="1" t="s">
        <v>56</v>
      </c>
      <c r="D38" s="1">
        <v>25.0</v>
      </c>
      <c r="E38" s="1">
        <v>10.0</v>
      </c>
      <c r="F38" s="1">
        <v>42.0</v>
      </c>
      <c r="G38" s="1">
        <v>4.0</v>
      </c>
      <c r="I38" s="7">
        <v>43128.0</v>
      </c>
      <c r="J38" s="7">
        <v>43133.0</v>
      </c>
      <c r="K38" s="8">
        <v>0.5208333333333334</v>
      </c>
      <c r="L38" s="1">
        <v>1.0</v>
      </c>
      <c r="N38" s="7">
        <v>43133.0</v>
      </c>
      <c r="O38" s="1">
        <v>61.08</v>
      </c>
      <c r="P38" s="7">
        <v>43133.0</v>
      </c>
      <c r="Q38" s="13">
        <v>0.5243055555555556</v>
      </c>
      <c r="R38" s="8">
        <v>0.5416666666666666</v>
      </c>
      <c r="S38" s="14">
        <f t="shared" si="8"/>
        <v>0.02083333333</v>
      </c>
      <c r="T38" s="7">
        <v>43136.0</v>
      </c>
      <c r="U38" s="8">
        <v>0.8055555555555556</v>
      </c>
      <c r="V38" s="7">
        <v>43136.0</v>
      </c>
      <c r="W38" s="1">
        <v>290.08</v>
      </c>
      <c r="X38" s="10">
        <v>43140.0</v>
      </c>
      <c r="Y38" s="1">
        <v>1274.89</v>
      </c>
      <c r="AD38" s="1">
        <f t="shared" si="2"/>
        <v>0</v>
      </c>
      <c r="AJ38">
        <f t="shared" si="3"/>
        <v>0</v>
      </c>
      <c r="AK38" s="7"/>
      <c r="AL38" s="7">
        <v>43154.0</v>
      </c>
      <c r="AM38" s="1">
        <v>16073.54</v>
      </c>
      <c r="AN38" s="1">
        <v>1.0</v>
      </c>
      <c r="AO38" s="1">
        <v>1.0</v>
      </c>
      <c r="AP38" s="1">
        <v>5.0</v>
      </c>
      <c r="AV38" s="1"/>
      <c r="AW38" s="1"/>
      <c r="AX38" s="1"/>
      <c r="AY38" s="1" t="s">
        <v>76</v>
      </c>
    </row>
    <row r="39" ht="15.75" customHeight="1">
      <c r="A39" s="1">
        <v>39.0</v>
      </c>
      <c r="B39" s="1" t="str">
        <f t="shared" si="1"/>
        <v>25.10_para_40.1_39</v>
      </c>
      <c r="C39" s="1" t="s">
        <v>56</v>
      </c>
      <c r="D39" s="1">
        <v>25.0</v>
      </c>
      <c r="E39" s="1">
        <v>10.0</v>
      </c>
      <c r="F39" s="1">
        <v>40.0</v>
      </c>
      <c r="G39" s="1">
        <v>1.0</v>
      </c>
      <c r="H39" s="7">
        <v>43135.0</v>
      </c>
      <c r="I39" s="7">
        <v>43128.0</v>
      </c>
      <c r="J39" s="7">
        <v>43133.0</v>
      </c>
      <c r="K39" s="8">
        <v>0.44930555555555557</v>
      </c>
      <c r="L39" s="1">
        <v>1.0</v>
      </c>
      <c r="N39" s="7">
        <v>43133.0</v>
      </c>
      <c r="O39" s="1">
        <v>57.39</v>
      </c>
      <c r="P39" s="7">
        <v>43133.0</v>
      </c>
      <c r="Q39" s="13">
        <v>0.4527777777777778</v>
      </c>
      <c r="R39" s="8">
        <v>0.5416666666666666</v>
      </c>
      <c r="S39" s="14">
        <f t="shared" si="8"/>
        <v>0.09236111111</v>
      </c>
      <c r="T39" s="7">
        <v>43133.0</v>
      </c>
      <c r="U39" s="8">
        <v>0.7986111111111112</v>
      </c>
      <c r="X39" s="17"/>
      <c r="AD39" s="1">
        <f t="shared" si="2"/>
        <v>0</v>
      </c>
      <c r="AJ39">
        <f t="shared" si="3"/>
        <v>0</v>
      </c>
    </row>
    <row r="40" ht="15.75" customHeight="1">
      <c r="A40" s="1">
        <v>40.0</v>
      </c>
      <c r="B40" s="1" t="str">
        <f t="shared" si="1"/>
        <v>25.10_para_42.1_40</v>
      </c>
      <c r="C40" s="1" t="s">
        <v>56</v>
      </c>
      <c r="D40" s="1">
        <v>25.0</v>
      </c>
      <c r="E40" s="1">
        <v>10.0</v>
      </c>
      <c r="F40" s="1">
        <v>42.0</v>
      </c>
      <c r="G40" s="1">
        <v>1.0</v>
      </c>
      <c r="I40" s="7">
        <v>43128.0</v>
      </c>
      <c r="J40" s="7">
        <v>43133.0</v>
      </c>
      <c r="K40" s="8">
        <v>0.45902777777777776</v>
      </c>
      <c r="L40" s="1">
        <v>1.0</v>
      </c>
      <c r="N40" s="7">
        <v>43133.0</v>
      </c>
      <c r="O40" s="1">
        <v>55.72</v>
      </c>
      <c r="P40" s="7">
        <v>43133.0</v>
      </c>
      <c r="Q40" s="13">
        <v>0.46319444444444446</v>
      </c>
      <c r="R40" s="8">
        <v>0.5416666666666666</v>
      </c>
      <c r="S40" s="14">
        <f t="shared" si="8"/>
        <v>0.08263888889</v>
      </c>
      <c r="T40" s="7">
        <v>43133.0</v>
      </c>
      <c r="U40" s="8">
        <v>0.7986111111111112</v>
      </c>
      <c r="V40" s="7">
        <v>43137.0</v>
      </c>
      <c r="W40" s="1">
        <v>302.05</v>
      </c>
      <c r="X40" s="10">
        <v>43142.0</v>
      </c>
      <c r="Y40" s="1">
        <v>1401.94</v>
      </c>
      <c r="AD40" s="1">
        <f t="shared" si="2"/>
        <v>0</v>
      </c>
      <c r="AJ40">
        <f t="shared" si="3"/>
        <v>0</v>
      </c>
      <c r="AK40" s="7"/>
      <c r="AL40" s="7">
        <v>43156.0</v>
      </c>
      <c r="AM40" s="1">
        <v>2572.94</v>
      </c>
      <c r="AN40" s="1">
        <v>1.0</v>
      </c>
      <c r="AO40" s="1">
        <v>0.0</v>
      </c>
      <c r="AP40" s="1">
        <v>5.0</v>
      </c>
      <c r="AV40" s="1"/>
      <c r="AW40" s="1"/>
      <c r="AX40" s="1"/>
      <c r="AY40" s="1" t="s">
        <v>89</v>
      </c>
    </row>
    <row r="41" ht="15.75" customHeight="1">
      <c r="A41" s="1">
        <v>41.0</v>
      </c>
      <c r="B41" s="1" t="str">
        <f t="shared" si="1"/>
        <v>25.10_para_40.2_41</v>
      </c>
      <c r="C41" s="1" t="s">
        <v>56</v>
      </c>
      <c r="D41" s="1">
        <v>25.0</v>
      </c>
      <c r="E41" s="1">
        <v>10.0</v>
      </c>
      <c r="F41" s="1">
        <v>40.0</v>
      </c>
      <c r="G41" s="1">
        <v>2.0</v>
      </c>
      <c r="I41" s="7">
        <v>43128.0</v>
      </c>
      <c r="J41" s="7">
        <v>43133.0</v>
      </c>
      <c r="K41" s="8">
        <v>0.4708333333333333</v>
      </c>
      <c r="L41" s="1">
        <v>1.0</v>
      </c>
      <c r="N41" s="7">
        <v>43133.0</v>
      </c>
      <c r="O41" s="1">
        <v>29.88</v>
      </c>
      <c r="P41" s="7">
        <v>43133.0</v>
      </c>
      <c r="Q41" s="13">
        <v>0.475</v>
      </c>
      <c r="R41" s="8">
        <v>0.5416666666666666</v>
      </c>
      <c r="S41" s="14">
        <f t="shared" si="8"/>
        <v>0.07083333333</v>
      </c>
      <c r="T41" s="7">
        <v>43134.0</v>
      </c>
      <c r="U41" s="8">
        <v>0.7534722222222222</v>
      </c>
      <c r="V41" s="7">
        <v>43138.0</v>
      </c>
      <c r="W41" s="1">
        <v>117.33</v>
      </c>
      <c r="X41" s="10">
        <v>43142.0</v>
      </c>
      <c r="Y41" s="1">
        <v>448.51</v>
      </c>
      <c r="Z41" s="11">
        <v>43147.0</v>
      </c>
      <c r="AA41" s="1">
        <v>5.0</v>
      </c>
      <c r="AB41" s="1">
        <v>0.0</v>
      </c>
      <c r="AC41" s="1">
        <v>1042.89</v>
      </c>
      <c r="AD41" s="1">
        <f t="shared" si="2"/>
        <v>21</v>
      </c>
      <c r="AE41" s="1">
        <v>21.0</v>
      </c>
      <c r="AF41" s="1">
        <v>0.0</v>
      </c>
      <c r="AG41" s="7">
        <v>43153.0</v>
      </c>
      <c r="AH41" s="1">
        <v>21.0</v>
      </c>
      <c r="AI41" s="1">
        <v>25.0</v>
      </c>
      <c r="AJ41">
        <f t="shared" si="3"/>
        <v>46</v>
      </c>
      <c r="AQ41" s="1">
        <v>1.0</v>
      </c>
      <c r="AR41" s="1" t="s">
        <v>73</v>
      </c>
      <c r="AS41" s="1"/>
      <c r="AT41" s="1">
        <v>0.0</v>
      </c>
      <c r="AV41" s="1"/>
      <c r="AW41" s="1"/>
      <c r="AX41" s="1"/>
      <c r="AY41" s="1" t="s">
        <v>76</v>
      </c>
      <c r="AZ41" s="1" t="s">
        <v>90</v>
      </c>
    </row>
    <row r="42" ht="15.75" customHeight="1">
      <c r="A42" s="1">
        <v>42.0</v>
      </c>
      <c r="B42" s="1" t="str">
        <f t="shared" si="1"/>
        <v>25.10_para_42.2_42</v>
      </c>
      <c r="C42" s="1" t="s">
        <v>56</v>
      </c>
      <c r="D42" s="1">
        <v>25.0</v>
      </c>
      <c r="E42" s="1">
        <v>10.0</v>
      </c>
      <c r="F42" s="1">
        <v>42.0</v>
      </c>
      <c r="G42" s="1">
        <v>2.0</v>
      </c>
      <c r="I42" s="7">
        <v>43128.0</v>
      </c>
      <c r="J42" s="7">
        <v>43133.0</v>
      </c>
      <c r="K42" s="8">
        <v>0.48055555555555557</v>
      </c>
      <c r="L42" s="1">
        <v>1.0</v>
      </c>
      <c r="N42" s="7">
        <v>43133.0</v>
      </c>
      <c r="O42" s="1">
        <v>44.93</v>
      </c>
      <c r="P42" s="7">
        <v>43133.0</v>
      </c>
      <c r="Q42" s="13">
        <v>0.48333333333333334</v>
      </c>
      <c r="R42" s="8">
        <v>0.5416666666666666</v>
      </c>
      <c r="S42" s="14">
        <f t="shared" si="8"/>
        <v>0.06111111111</v>
      </c>
      <c r="T42" s="7">
        <v>43134.0</v>
      </c>
      <c r="U42" s="8">
        <v>0.7534722222222222</v>
      </c>
      <c r="V42" s="7">
        <v>43138.0</v>
      </c>
      <c r="W42" s="1">
        <v>134.04</v>
      </c>
      <c r="X42" s="10">
        <v>43143.0</v>
      </c>
      <c r="Y42" s="1">
        <v>677.71</v>
      </c>
      <c r="AD42" s="1">
        <f t="shared" si="2"/>
        <v>0</v>
      </c>
      <c r="AJ42">
        <f t="shared" si="3"/>
        <v>0</v>
      </c>
      <c r="AU42" s="1">
        <v>1.0</v>
      </c>
      <c r="AV42" s="1">
        <v>1.0</v>
      </c>
      <c r="AW42" s="20">
        <v>6145.24</v>
      </c>
      <c r="AX42" s="19">
        <v>43159.0</v>
      </c>
      <c r="AY42" s="1" t="s">
        <v>91</v>
      </c>
    </row>
    <row r="43" ht="15.75" customHeight="1">
      <c r="A43" s="1">
        <v>43.0</v>
      </c>
      <c r="B43" s="1" t="str">
        <f t="shared" si="1"/>
        <v>25.10_para_40.3_43</v>
      </c>
      <c r="C43" s="1" t="s">
        <v>56</v>
      </c>
      <c r="D43" s="1">
        <v>25.0</v>
      </c>
      <c r="E43" s="1">
        <v>10.0</v>
      </c>
      <c r="F43" s="1">
        <v>40.0</v>
      </c>
      <c r="G43" s="1">
        <v>3.0</v>
      </c>
      <c r="I43" s="7">
        <v>43128.0</v>
      </c>
      <c r="J43" s="7">
        <v>43133.0</v>
      </c>
      <c r="K43" s="8">
        <v>0.48819444444444443</v>
      </c>
      <c r="L43" s="1">
        <v>1.0</v>
      </c>
      <c r="N43" s="7">
        <v>43133.0</v>
      </c>
      <c r="O43" s="1">
        <v>56.94</v>
      </c>
      <c r="P43" s="7">
        <v>43133.0</v>
      </c>
      <c r="Q43" s="13">
        <v>0.49236111111111114</v>
      </c>
      <c r="R43" s="8">
        <v>0.5416666666666666</v>
      </c>
      <c r="S43" s="14">
        <f t="shared" si="8"/>
        <v>0.05347222222</v>
      </c>
      <c r="T43" s="7">
        <v>43135.0</v>
      </c>
      <c r="U43" s="8">
        <v>0.8125</v>
      </c>
      <c r="V43" s="7">
        <v>43136.0</v>
      </c>
      <c r="W43" s="1">
        <v>278.95</v>
      </c>
      <c r="X43" s="10">
        <v>43140.0</v>
      </c>
      <c r="Y43" s="1">
        <v>1295.82</v>
      </c>
      <c r="AD43" s="1">
        <f t="shared" si="2"/>
        <v>0</v>
      </c>
      <c r="AJ43">
        <f t="shared" si="3"/>
        <v>0</v>
      </c>
      <c r="AK43" s="7"/>
      <c r="AL43" s="7">
        <v>43154.0</v>
      </c>
      <c r="AM43" s="1">
        <v>8974.76</v>
      </c>
      <c r="AN43" s="1">
        <v>1.0</v>
      </c>
      <c r="AO43" s="1">
        <v>0.0</v>
      </c>
      <c r="AP43" s="1">
        <v>5.0</v>
      </c>
      <c r="AV43" s="1"/>
      <c r="AW43" s="1"/>
      <c r="AX43" s="1"/>
      <c r="AY43" s="1" t="s">
        <v>60</v>
      </c>
    </row>
    <row r="44" ht="15.75" customHeight="1">
      <c r="A44" s="1">
        <v>44.0</v>
      </c>
      <c r="B44" s="1" t="str">
        <f t="shared" si="1"/>
        <v>25.10_para_42.3_44</v>
      </c>
      <c r="C44" s="1" t="s">
        <v>56</v>
      </c>
      <c r="D44" s="1">
        <v>25.0</v>
      </c>
      <c r="E44" s="1">
        <v>10.0</v>
      </c>
      <c r="F44" s="1">
        <v>42.0</v>
      </c>
      <c r="G44" s="1">
        <v>3.0</v>
      </c>
      <c r="H44" s="7">
        <v>43135.0</v>
      </c>
      <c r="I44" s="7">
        <v>43128.0</v>
      </c>
      <c r="J44" s="7">
        <v>43133.0</v>
      </c>
      <c r="K44" s="8">
        <v>0.5006944444444444</v>
      </c>
      <c r="L44" s="1">
        <v>2.0</v>
      </c>
      <c r="N44" s="7">
        <v>43133.0</v>
      </c>
      <c r="O44" s="1">
        <v>39.04</v>
      </c>
      <c r="P44" s="7">
        <v>43133.0</v>
      </c>
      <c r="Q44" s="13">
        <v>0.5055555555555555</v>
      </c>
      <c r="R44" s="8">
        <v>0.5416666666666666</v>
      </c>
      <c r="S44" s="14">
        <f t="shared" si="8"/>
        <v>0.04097222222</v>
      </c>
      <c r="X44" s="17"/>
      <c r="AD44" s="1">
        <f t="shared" si="2"/>
        <v>0</v>
      </c>
      <c r="AJ44">
        <f t="shared" si="3"/>
        <v>0</v>
      </c>
    </row>
    <row r="45" ht="15.75" customHeight="1">
      <c r="A45" s="1">
        <v>45.0</v>
      </c>
      <c r="B45" s="1" t="str">
        <f t="shared" si="1"/>
        <v>25.10_para_40.4_45</v>
      </c>
      <c r="C45" s="1" t="s">
        <v>56</v>
      </c>
      <c r="D45" s="1">
        <v>25.0</v>
      </c>
      <c r="E45" s="1">
        <v>10.0</v>
      </c>
      <c r="F45" s="1">
        <v>40.0</v>
      </c>
      <c r="G45" s="1">
        <v>4.0</v>
      </c>
      <c r="H45" s="7">
        <v>43154.0</v>
      </c>
      <c r="I45" s="7">
        <v>43128.0</v>
      </c>
      <c r="J45" s="7">
        <v>43133.0</v>
      </c>
      <c r="K45" s="8">
        <v>0.5104166666666666</v>
      </c>
      <c r="L45" s="1">
        <v>1.0</v>
      </c>
      <c r="N45" s="7">
        <v>43133.0</v>
      </c>
      <c r="O45" s="1">
        <v>63.42</v>
      </c>
      <c r="P45" s="7">
        <v>43133.0</v>
      </c>
      <c r="Q45" s="13">
        <v>0.5152777777777777</v>
      </c>
      <c r="R45" s="8">
        <v>0.5416666666666666</v>
      </c>
      <c r="S45" s="14">
        <f t="shared" si="8"/>
        <v>0.03125</v>
      </c>
      <c r="T45" s="7">
        <v>43136.0</v>
      </c>
      <c r="U45" s="8">
        <v>0.8055555555555556</v>
      </c>
      <c r="V45" s="7">
        <v>43136.0</v>
      </c>
      <c r="W45" s="1">
        <v>246.47</v>
      </c>
      <c r="X45" s="10">
        <v>43141.0</v>
      </c>
      <c r="Y45" s="1">
        <v>1166.65</v>
      </c>
      <c r="AD45" s="1">
        <f t="shared" si="2"/>
        <v>0</v>
      </c>
      <c r="AJ45">
        <f t="shared" si="3"/>
        <v>0</v>
      </c>
      <c r="AV45" s="1"/>
      <c r="AW45" s="1"/>
      <c r="AX45" s="1"/>
      <c r="AY45" s="1" t="s">
        <v>76</v>
      </c>
    </row>
    <row r="46" ht="15.75" customHeight="1">
      <c r="A46" s="1">
        <v>46.0</v>
      </c>
      <c r="B46" s="1" t="str">
        <f t="shared" si="1"/>
        <v>25.10_para_42.4_46</v>
      </c>
      <c r="C46" s="1" t="s">
        <v>56</v>
      </c>
      <c r="D46" s="1">
        <v>25.0</v>
      </c>
      <c r="E46" s="1">
        <v>10.0</v>
      </c>
      <c r="F46" s="1">
        <v>42.0</v>
      </c>
      <c r="G46" s="1">
        <v>4.0</v>
      </c>
      <c r="I46" s="7">
        <v>43128.0</v>
      </c>
      <c r="J46" s="7">
        <v>43133.0</v>
      </c>
      <c r="K46" s="8">
        <v>0.5201388888888889</v>
      </c>
      <c r="L46" s="1">
        <v>1.0</v>
      </c>
      <c r="N46" s="7">
        <v>43133.0</v>
      </c>
      <c r="O46" s="1">
        <v>64.43</v>
      </c>
      <c r="P46" s="7">
        <v>43133.0</v>
      </c>
      <c r="Q46" s="13">
        <v>0.5243055555555556</v>
      </c>
      <c r="R46" s="8">
        <v>0.5416666666666666</v>
      </c>
      <c r="S46" s="14">
        <f t="shared" si="8"/>
        <v>0.02152777778</v>
      </c>
      <c r="T46" s="7">
        <v>43136.0</v>
      </c>
      <c r="U46" s="8">
        <v>0.8055555555555556</v>
      </c>
      <c r="V46" s="7">
        <v>43137.0</v>
      </c>
      <c r="W46" s="1">
        <v>142.2</v>
      </c>
      <c r="X46" s="10">
        <v>43143.0</v>
      </c>
      <c r="Y46" s="1">
        <v>608.49</v>
      </c>
      <c r="AD46" s="1">
        <f t="shared" si="2"/>
        <v>0</v>
      </c>
      <c r="AJ46">
        <f t="shared" si="3"/>
        <v>0</v>
      </c>
      <c r="AK46" s="7"/>
      <c r="AL46" s="7">
        <v>43157.0</v>
      </c>
      <c r="AM46" s="1">
        <v>13933.58</v>
      </c>
      <c r="AN46" s="1">
        <v>1.0</v>
      </c>
      <c r="AO46" s="1">
        <v>0.0</v>
      </c>
      <c r="AP46" s="1">
        <v>6.0</v>
      </c>
      <c r="AV46" s="1"/>
      <c r="AW46" s="1"/>
      <c r="AX46" s="1"/>
      <c r="AY46" s="1" t="s">
        <v>92</v>
      </c>
    </row>
    <row r="47" ht="15.75" customHeight="1">
      <c r="A47" s="1">
        <v>47.0</v>
      </c>
      <c r="B47" s="1" t="str">
        <f t="shared" si="1"/>
        <v>25.10_para_40.1_47</v>
      </c>
      <c r="C47" s="1" t="s">
        <v>56</v>
      </c>
      <c r="D47" s="1">
        <v>25.0</v>
      </c>
      <c r="E47" s="1">
        <v>10.0</v>
      </c>
      <c r="F47" s="1">
        <v>40.0</v>
      </c>
      <c r="G47" s="1">
        <v>1.0</v>
      </c>
      <c r="I47" s="7">
        <v>43128.0</v>
      </c>
      <c r="J47" s="7">
        <v>43133.0</v>
      </c>
      <c r="K47" s="8">
        <v>0.4486111111111111</v>
      </c>
      <c r="L47" s="1">
        <v>1.0</v>
      </c>
      <c r="N47" s="7">
        <v>43133.0</v>
      </c>
      <c r="O47" s="1">
        <v>53.29</v>
      </c>
      <c r="P47" s="7">
        <v>43133.0</v>
      </c>
      <c r="Q47" s="13">
        <v>0.4527777777777778</v>
      </c>
      <c r="R47" s="8">
        <v>0.5416666666666666</v>
      </c>
      <c r="S47" s="14">
        <f t="shared" si="8"/>
        <v>0.09305555556</v>
      </c>
      <c r="T47" s="7">
        <v>43133.0</v>
      </c>
      <c r="U47" s="8">
        <v>0.7986111111111112</v>
      </c>
      <c r="V47" s="7">
        <v>43136.0</v>
      </c>
      <c r="W47" s="1">
        <v>260.29</v>
      </c>
      <c r="X47" s="10">
        <v>43140.0</v>
      </c>
      <c r="Y47" s="1">
        <v>1059.37</v>
      </c>
      <c r="Z47" s="7">
        <v>43146.0</v>
      </c>
      <c r="AA47" s="1">
        <v>5.0</v>
      </c>
      <c r="AB47" s="1">
        <v>0.0</v>
      </c>
      <c r="AC47" s="1">
        <v>2598.82</v>
      </c>
      <c r="AD47" s="1">
        <f t="shared" si="2"/>
        <v>4</v>
      </c>
      <c r="AE47" s="1">
        <v>4.0</v>
      </c>
      <c r="AF47" s="1">
        <v>0.0</v>
      </c>
      <c r="AG47" s="7">
        <v>43153.0</v>
      </c>
      <c r="AH47" s="1">
        <v>4.0</v>
      </c>
      <c r="AI47" s="1">
        <v>75.0</v>
      </c>
      <c r="AJ47">
        <f t="shared" si="3"/>
        <v>79</v>
      </c>
      <c r="AQ47" s="1">
        <v>1.0</v>
      </c>
      <c r="AR47" s="1" t="s">
        <v>73</v>
      </c>
      <c r="AS47" s="1"/>
      <c r="AT47" s="1">
        <v>1.0</v>
      </c>
      <c r="AV47" s="1"/>
      <c r="AW47" s="1"/>
      <c r="AX47" s="1"/>
      <c r="AY47" s="1" t="s">
        <v>60</v>
      </c>
      <c r="AZ47" s="1" t="s">
        <v>93</v>
      </c>
    </row>
    <row r="48" ht="15.75" customHeight="1">
      <c r="A48" s="1">
        <v>48.0</v>
      </c>
      <c r="B48" s="1" t="str">
        <f t="shared" si="1"/>
        <v>25.10_para_42.1_48</v>
      </c>
      <c r="C48" s="1" t="s">
        <v>56</v>
      </c>
      <c r="D48" s="1">
        <v>25.0</v>
      </c>
      <c r="E48" s="1">
        <v>10.0</v>
      </c>
      <c r="F48" s="1">
        <v>42.0</v>
      </c>
      <c r="G48" s="1">
        <v>1.0</v>
      </c>
      <c r="H48" s="7">
        <v>43135.0</v>
      </c>
      <c r="I48" s="7">
        <v>43128.0</v>
      </c>
      <c r="J48" s="7">
        <v>43133.0</v>
      </c>
      <c r="K48" s="8">
        <v>0.4583333333333333</v>
      </c>
      <c r="L48" s="1">
        <v>1.0</v>
      </c>
      <c r="N48" s="7">
        <v>43133.0</v>
      </c>
      <c r="O48" s="1">
        <v>55.44</v>
      </c>
      <c r="P48" s="7">
        <v>43133.0</v>
      </c>
      <c r="Q48" s="13">
        <v>0.46319444444444446</v>
      </c>
      <c r="R48" s="8">
        <v>0.5416666666666666</v>
      </c>
      <c r="S48" s="14">
        <f t="shared" si="8"/>
        <v>0.08333333333</v>
      </c>
      <c r="T48" s="7">
        <v>43133.0</v>
      </c>
      <c r="U48" s="8">
        <v>0.7986111111111112</v>
      </c>
      <c r="X48" s="17"/>
      <c r="AD48" s="1">
        <f t="shared" si="2"/>
        <v>0</v>
      </c>
      <c r="AJ48">
        <f t="shared" si="3"/>
        <v>0</v>
      </c>
    </row>
    <row r="49" ht="15.75" customHeight="1">
      <c r="A49" s="1">
        <v>49.0</v>
      </c>
      <c r="B49" s="1" t="str">
        <f t="shared" si="1"/>
        <v>25.10_para_40.2_49</v>
      </c>
      <c r="C49" s="1" t="s">
        <v>56</v>
      </c>
      <c r="D49" s="1">
        <v>25.0</v>
      </c>
      <c r="E49" s="1">
        <v>10.0</v>
      </c>
      <c r="F49" s="1">
        <v>40.0</v>
      </c>
      <c r="G49" s="1">
        <v>2.0</v>
      </c>
      <c r="I49" s="7">
        <v>43128.0</v>
      </c>
      <c r="J49" s="7">
        <v>43133.0</v>
      </c>
      <c r="K49" s="8">
        <v>0.4701388888888889</v>
      </c>
      <c r="L49" s="1">
        <v>1.0</v>
      </c>
      <c r="N49" s="7">
        <v>43133.0</v>
      </c>
      <c r="O49" s="1">
        <v>79.02</v>
      </c>
      <c r="P49" s="7">
        <v>43133.0</v>
      </c>
      <c r="Q49" s="13">
        <v>0.475</v>
      </c>
      <c r="R49" s="8">
        <v>0.5416666666666666</v>
      </c>
      <c r="S49" s="14">
        <f t="shared" si="8"/>
        <v>0.07152777778</v>
      </c>
      <c r="T49" s="7">
        <v>43134.0</v>
      </c>
      <c r="U49" s="8">
        <v>0.7534722222222222</v>
      </c>
      <c r="V49" s="7">
        <v>43137.0</v>
      </c>
      <c r="W49" s="1">
        <v>168.87</v>
      </c>
      <c r="X49" s="10">
        <v>43142.0</v>
      </c>
      <c r="Y49" s="1">
        <v>616.14</v>
      </c>
      <c r="AD49" s="1">
        <f t="shared" si="2"/>
        <v>0</v>
      </c>
      <c r="AJ49">
        <f t="shared" si="3"/>
        <v>0</v>
      </c>
      <c r="AK49" s="7"/>
      <c r="AL49" s="7">
        <v>43156.0</v>
      </c>
      <c r="AM49" s="1">
        <v>1323.88</v>
      </c>
      <c r="AN49" s="1">
        <v>1.0</v>
      </c>
      <c r="AO49" s="1">
        <v>0.0</v>
      </c>
      <c r="AP49" s="1">
        <v>5.0</v>
      </c>
      <c r="AV49" s="1"/>
      <c r="AW49" s="1"/>
      <c r="AX49" s="1"/>
      <c r="AY49" s="1" t="s">
        <v>76</v>
      </c>
    </row>
    <row r="50" ht="15.75" customHeight="1">
      <c r="A50" s="1">
        <v>50.0</v>
      </c>
      <c r="B50" s="1" t="str">
        <f t="shared" si="1"/>
        <v>25.10_para_42.2_50</v>
      </c>
      <c r="C50" s="1" t="s">
        <v>56</v>
      </c>
      <c r="D50" s="1">
        <v>25.0</v>
      </c>
      <c r="E50" s="1">
        <v>10.0</v>
      </c>
      <c r="F50" s="1">
        <v>42.0</v>
      </c>
      <c r="G50" s="1">
        <v>2.0</v>
      </c>
      <c r="H50" s="7">
        <v>43135.0</v>
      </c>
      <c r="I50" s="7">
        <v>43128.0</v>
      </c>
      <c r="J50" s="7">
        <v>43133.0</v>
      </c>
      <c r="K50" s="8">
        <v>0.4798611111111111</v>
      </c>
      <c r="L50" s="1">
        <v>2.0</v>
      </c>
      <c r="N50" s="7">
        <v>43133.0</v>
      </c>
      <c r="O50" s="1">
        <v>42.5</v>
      </c>
      <c r="P50" s="7">
        <v>43133.0</v>
      </c>
      <c r="Q50" s="13">
        <v>0.48333333333333334</v>
      </c>
      <c r="R50" s="8">
        <v>0.5416666666666666</v>
      </c>
      <c r="S50" s="14">
        <f t="shared" si="8"/>
        <v>0.06180555556</v>
      </c>
      <c r="T50" s="7">
        <v>43134.0</v>
      </c>
      <c r="U50" s="8">
        <v>0.7534722222222222</v>
      </c>
      <c r="X50" s="17"/>
      <c r="AD50" s="1">
        <f t="shared" si="2"/>
        <v>0</v>
      </c>
      <c r="AJ50">
        <f t="shared" si="3"/>
        <v>0</v>
      </c>
    </row>
    <row r="51" ht="15.75" customHeight="1">
      <c r="A51" s="1">
        <v>51.0</v>
      </c>
      <c r="B51" s="1" t="str">
        <f t="shared" si="1"/>
        <v>25.10_para_40.3_51</v>
      </c>
      <c r="C51" s="1" t="s">
        <v>56</v>
      </c>
      <c r="D51" s="1">
        <v>25.0</v>
      </c>
      <c r="E51" s="1">
        <v>10.0</v>
      </c>
      <c r="F51" s="1">
        <v>40.0</v>
      </c>
      <c r="G51" s="1">
        <v>3.0</v>
      </c>
      <c r="I51" s="7">
        <v>43128.0</v>
      </c>
      <c r="J51" s="7">
        <v>43133.0</v>
      </c>
      <c r="K51" s="8">
        <v>0.4875</v>
      </c>
      <c r="L51" s="1">
        <v>1.0</v>
      </c>
      <c r="N51" s="7">
        <v>43133.0</v>
      </c>
      <c r="O51" s="1">
        <v>43.72</v>
      </c>
      <c r="P51" s="7">
        <v>43133.0</v>
      </c>
      <c r="Q51" s="13">
        <v>0.49236111111111114</v>
      </c>
      <c r="R51" s="8">
        <v>0.5416666666666666</v>
      </c>
      <c r="S51" s="14">
        <f t="shared" si="8"/>
        <v>0.05416666667</v>
      </c>
      <c r="T51" s="7">
        <v>43135.0</v>
      </c>
      <c r="U51" s="8">
        <v>0.8125</v>
      </c>
      <c r="V51" s="7">
        <v>43136.0</v>
      </c>
      <c r="W51" s="1">
        <v>238.82</v>
      </c>
      <c r="X51" s="10">
        <v>43140.0</v>
      </c>
      <c r="Y51" s="1">
        <v>1350.25</v>
      </c>
      <c r="AD51" s="1">
        <f t="shared" si="2"/>
        <v>0</v>
      </c>
      <c r="AJ51">
        <f t="shared" si="3"/>
        <v>0</v>
      </c>
      <c r="AK51" s="7"/>
      <c r="AL51" s="7">
        <v>43154.0</v>
      </c>
      <c r="AM51" s="1">
        <v>16796.23</v>
      </c>
      <c r="AN51" s="1">
        <v>1.0</v>
      </c>
      <c r="AO51" s="1">
        <v>1.0</v>
      </c>
      <c r="AP51" s="1">
        <v>5.0</v>
      </c>
      <c r="AV51" s="1"/>
      <c r="AW51" s="1"/>
      <c r="AX51" s="1"/>
      <c r="AY51" s="1" t="s">
        <v>60</v>
      </c>
    </row>
    <row r="52" ht="15.75" customHeight="1">
      <c r="A52" s="1">
        <v>52.0</v>
      </c>
      <c r="B52" s="1" t="str">
        <f t="shared" si="1"/>
        <v>25.10_para_42.3_52</v>
      </c>
      <c r="C52" s="1" t="s">
        <v>56</v>
      </c>
      <c r="D52" s="1">
        <v>25.0</v>
      </c>
      <c r="E52" s="1">
        <v>10.0</v>
      </c>
      <c r="F52" s="1">
        <v>42.0</v>
      </c>
      <c r="G52" s="1">
        <v>3.0</v>
      </c>
      <c r="I52" s="7">
        <v>43128.0</v>
      </c>
      <c r="J52" s="7">
        <v>43133.0</v>
      </c>
      <c r="K52" s="8">
        <v>0.5</v>
      </c>
      <c r="L52" s="1">
        <v>2.0</v>
      </c>
      <c r="N52" s="7">
        <v>43133.0</v>
      </c>
      <c r="O52" s="1">
        <v>59.45</v>
      </c>
      <c r="P52" s="7">
        <v>43133.0</v>
      </c>
      <c r="Q52" s="13">
        <v>0.5055555555555555</v>
      </c>
      <c r="R52" s="8">
        <v>0.5416666666666666</v>
      </c>
      <c r="S52" s="14">
        <f t="shared" si="8"/>
        <v>0.04166666667</v>
      </c>
      <c r="T52" s="7">
        <v>43135.0</v>
      </c>
      <c r="U52" s="8">
        <v>0.8125</v>
      </c>
      <c r="V52" s="7">
        <v>43136.0</v>
      </c>
      <c r="W52" s="1">
        <v>269.18</v>
      </c>
      <c r="X52" s="10">
        <v>43140.0</v>
      </c>
      <c r="Y52" s="1">
        <v>1335.21</v>
      </c>
      <c r="AD52" s="1">
        <f t="shared" si="2"/>
        <v>0</v>
      </c>
      <c r="AJ52">
        <f t="shared" si="3"/>
        <v>0</v>
      </c>
      <c r="AK52" s="7"/>
      <c r="AL52" s="7">
        <v>43154.0</v>
      </c>
      <c r="AM52" s="1">
        <v>15976.06</v>
      </c>
      <c r="AN52" s="1">
        <v>1.0</v>
      </c>
      <c r="AO52" s="1">
        <v>1.0</v>
      </c>
      <c r="AP52" s="1">
        <v>5.0</v>
      </c>
      <c r="AV52" s="1"/>
      <c r="AW52" s="1"/>
      <c r="AX52" s="1"/>
      <c r="AY52" s="1" t="s">
        <v>60</v>
      </c>
    </row>
    <row r="53" ht="15.75" customHeight="1">
      <c r="A53" s="1">
        <v>53.0</v>
      </c>
      <c r="B53" s="1" t="str">
        <f t="shared" si="1"/>
        <v>25.10_para_40.4_53</v>
      </c>
      <c r="C53" s="1" t="s">
        <v>56</v>
      </c>
      <c r="D53" s="1">
        <v>25.0</v>
      </c>
      <c r="E53" s="1">
        <v>10.0</v>
      </c>
      <c r="F53" s="1">
        <v>40.0</v>
      </c>
      <c r="G53" s="1">
        <v>4.0</v>
      </c>
      <c r="I53" s="7">
        <v>43128.0</v>
      </c>
      <c r="J53" s="7">
        <v>43133.0</v>
      </c>
      <c r="K53" s="8">
        <v>0.5097222222222222</v>
      </c>
      <c r="L53" s="1">
        <v>1.0</v>
      </c>
      <c r="N53" s="7">
        <v>43133.0</v>
      </c>
      <c r="O53" s="1">
        <v>48.98</v>
      </c>
      <c r="P53" s="7">
        <v>43133.0</v>
      </c>
      <c r="Q53" s="13">
        <v>0.5152777777777777</v>
      </c>
      <c r="R53" s="8">
        <v>0.5416666666666666</v>
      </c>
      <c r="S53" s="14">
        <f t="shared" si="8"/>
        <v>0.03194444444</v>
      </c>
      <c r="T53" s="7">
        <v>43136.0</v>
      </c>
      <c r="U53" s="8">
        <v>0.8055555555555556</v>
      </c>
      <c r="V53" s="7">
        <v>43136.0</v>
      </c>
      <c r="W53" s="1">
        <v>335.79</v>
      </c>
      <c r="X53" s="10">
        <v>43140.0</v>
      </c>
      <c r="Y53" s="1">
        <v>1328.18</v>
      </c>
      <c r="AD53" s="1">
        <f t="shared" si="2"/>
        <v>0</v>
      </c>
      <c r="AJ53">
        <f t="shared" si="3"/>
        <v>0</v>
      </c>
      <c r="AK53" s="7"/>
      <c r="AL53" s="7">
        <v>43154.0</v>
      </c>
      <c r="AM53" s="1">
        <v>10715.01</v>
      </c>
      <c r="AN53" s="1">
        <v>1.0</v>
      </c>
      <c r="AO53" s="1">
        <v>0.0</v>
      </c>
      <c r="AP53" s="1">
        <v>5.0</v>
      </c>
      <c r="AV53" s="1"/>
      <c r="AW53" s="1"/>
      <c r="AX53" s="1"/>
      <c r="AY53" s="1" t="s">
        <v>60</v>
      </c>
    </row>
    <row r="54" ht="15.75" customHeight="1">
      <c r="A54" s="1">
        <v>54.0</v>
      </c>
      <c r="B54" s="1" t="str">
        <f t="shared" si="1"/>
        <v>25.10_para_42.4_54</v>
      </c>
      <c r="C54" s="1" t="s">
        <v>56</v>
      </c>
      <c r="D54" s="1">
        <v>25.0</v>
      </c>
      <c r="E54" s="1">
        <v>10.0</v>
      </c>
      <c r="F54" s="1">
        <v>42.0</v>
      </c>
      <c r="G54" s="1">
        <v>4.0</v>
      </c>
      <c r="I54" s="7">
        <v>43128.0</v>
      </c>
      <c r="J54" s="7">
        <v>43133.0</v>
      </c>
      <c r="K54" s="8">
        <v>0.5194444444444445</v>
      </c>
      <c r="L54" s="1">
        <v>1.0</v>
      </c>
      <c r="N54" s="7">
        <v>43133.0</v>
      </c>
      <c r="O54" s="1">
        <v>53.98</v>
      </c>
      <c r="P54" s="7">
        <v>43133.0</v>
      </c>
      <c r="Q54" s="13">
        <v>0.5243055555555556</v>
      </c>
      <c r="R54" s="8">
        <v>0.5416666666666666</v>
      </c>
      <c r="S54" s="14">
        <f t="shared" si="8"/>
        <v>0.02222222222</v>
      </c>
      <c r="T54" s="7">
        <v>43136.0</v>
      </c>
      <c r="U54" s="8">
        <v>0.8055555555555556</v>
      </c>
      <c r="V54" s="7">
        <v>43136.0</v>
      </c>
      <c r="W54" s="1">
        <v>180.77</v>
      </c>
      <c r="X54" s="10">
        <v>43140.0</v>
      </c>
      <c r="Y54" s="1">
        <v>1259.02</v>
      </c>
      <c r="AD54" s="1">
        <f t="shared" si="2"/>
        <v>0</v>
      </c>
      <c r="AJ54">
        <f t="shared" si="3"/>
        <v>0</v>
      </c>
      <c r="AK54" s="7"/>
      <c r="AL54" s="7">
        <v>43154.0</v>
      </c>
      <c r="AM54" s="1">
        <v>15428.34</v>
      </c>
      <c r="AN54" s="1">
        <v>1.0</v>
      </c>
      <c r="AO54" s="1">
        <v>1.0</v>
      </c>
      <c r="AP54" s="1">
        <v>5.0</v>
      </c>
      <c r="AV54" s="1"/>
      <c r="AW54" s="1"/>
      <c r="AX54" s="1"/>
      <c r="AY54" s="1" t="s">
        <v>77</v>
      </c>
    </row>
    <row r="55" ht="15.75" customHeight="1">
      <c r="A55" s="1">
        <v>55.0</v>
      </c>
      <c r="B55" s="1" t="str">
        <f t="shared" si="1"/>
        <v>25.10_para_40.1_55</v>
      </c>
      <c r="C55" s="1" t="s">
        <v>56</v>
      </c>
      <c r="D55" s="1">
        <v>25.0</v>
      </c>
      <c r="E55" s="1">
        <v>10.0</v>
      </c>
      <c r="F55" s="1">
        <v>40.0</v>
      </c>
      <c r="G55" s="1">
        <v>1.0</v>
      </c>
      <c r="I55" s="7">
        <v>43128.0</v>
      </c>
      <c r="J55" s="7">
        <v>43133.0</v>
      </c>
      <c r="K55" s="8">
        <v>0.4479166666666667</v>
      </c>
      <c r="L55" s="1">
        <v>1.0</v>
      </c>
      <c r="N55" s="7">
        <v>43133.0</v>
      </c>
      <c r="O55" s="1">
        <v>47.51</v>
      </c>
      <c r="P55" s="7">
        <v>43133.0</v>
      </c>
      <c r="Q55" s="13">
        <v>0.4527777777777778</v>
      </c>
      <c r="R55" s="8">
        <v>0.5416666666666666</v>
      </c>
      <c r="S55" s="14">
        <f t="shared" si="8"/>
        <v>0.09375</v>
      </c>
      <c r="T55" s="7">
        <v>43133.0</v>
      </c>
      <c r="U55" s="8">
        <v>0.7986111111111112</v>
      </c>
      <c r="V55" s="7">
        <v>43137.0</v>
      </c>
      <c r="W55" s="1">
        <v>198.34</v>
      </c>
      <c r="X55" s="10">
        <v>43142.0</v>
      </c>
      <c r="Y55" s="1">
        <v>1000.34</v>
      </c>
      <c r="Z55" s="7">
        <v>43147.0</v>
      </c>
      <c r="AA55" s="1">
        <v>5.0</v>
      </c>
      <c r="AB55" s="1">
        <v>0.0</v>
      </c>
      <c r="AC55" s="1">
        <v>2168.99</v>
      </c>
      <c r="AD55" s="1">
        <f t="shared" si="2"/>
        <v>38</v>
      </c>
      <c r="AE55" s="1">
        <v>33.0</v>
      </c>
      <c r="AF55" s="1">
        <v>5.0</v>
      </c>
      <c r="AG55" s="7">
        <v>43152.0</v>
      </c>
      <c r="AH55" s="1">
        <v>30.0</v>
      </c>
      <c r="AJ55">
        <f t="shared" si="3"/>
        <v>38</v>
      </c>
      <c r="AQ55" s="1">
        <v>1.0</v>
      </c>
      <c r="AR55" s="1" t="s">
        <v>73</v>
      </c>
      <c r="AS55" s="1"/>
      <c r="AT55" s="1">
        <v>1.0</v>
      </c>
      <c r="AV55" s="1"/>
      <c r="AW55" s="1"/>
      <c r="AX55" s="1"/>
      <c r="AY55" s="1" t="s">
        <v>76</v>
      </c>
      <c r="AZ55" s="1" t="s">
        <v>95</v>
      </c>
    </row>
    <row r="56" ht="15.75" customHeight="1">
      <c r="A56" s="1">
        <v>56.0</v>
      </c>
      <c r="B56" s="1" t="str">
        <f t="shared" si="1"/>
        <v>25.10_para_42.1_56</v>
      </c>
      <c r="C56" s="1" t="s">
        <v>56</v>
      </c>
      <c r="D56" s="1">
        <v>25.0</v>
      </c>
      <c r="E56" s="1">
        <v>10.0</v>
      </c>
      <c r="F56" s="1">
        <v>42.0</v>
      </c>
      <c r="G56" s="1">
        <v>1.0</v>
      </c>
      <c r="H56" s="7">
        <v>43136.0</v>
      </c>
      <c r="I56" s="7">
        <v>43128.0</v>
      </c>
      <c r="J56" s="7">
        <v>43133.0</v>
      </c>
      <c r="K56" s="8">
        <v>0.4576388888888889</v>
      </c>
      <c r="L56" s="1">
        <v>2.0</v>
      </c>
      <c r="N56" s="7">
        <v>43133.0</v>
      </c>
      <c r="O56" s="1">
        <v>35.65</v>
      </c>
      <c r="P56" s="7">
        <v>43133.0</v>
      </c>
      <c r="Q56" s="13">
        <v>0.46319444444444446</v>
      </c>
      <c r="R56" s="8">
        <v>0.5416666666666666</v>
      </c>
      <c r="S56" s="14">
        <f t="shared" si="8"/>
        <v>0.08402777778</v>
      </c>
      <c r="T56" s="7">
        <v>43133.0</v>
      </c>
      <c r="U56" s="8">
        <v>0.7986111111111112</v>
      </c>
      <c r="X56" s="17"/>
      <c r="AD56" s="1">
        <f t="shared" si="2"/>
        <v>0</v>
      </c>
      <c r="AJ56">
        <f t="shared" si="3"/>
        <v>0</v>
      </c>
    </row>
    <row r="57" ht="15.75" customHeight="1">
      <c r="A57" s="1">
        <v>57.0</v>
      </c>
      <c r="B57" s="1" t="str">
        <f t="shared" si="1"/>
        <v>25.10_para_40.2_57</v>
      </c>
      <c r="C57" s="1" t="s">
        <v>56</v>
      </c>
      <c r="D57" s="1">
        <v>25.0</v>
      </c>
      <c r="E57" s="1">
        <v>10.0</v>
      </c>
      <c r="F57" s="1">
        <v>40.0</v>
      </c>
      <c r="G57" s="1">
        <v>2.0</v>
      </c>
      <c r="I57" s="7">
        <v>43128.0</v>
      </c>
      <c r="J57" s="7">
        <v>43133.0</v>
      </c>
      <c r="K57" s="8">
        <v>0.46944444444444444</v>
      </c>
      <c r="L57" s="1">
        <v>1.0</v>
      </c>
      <c r="N57" s="7">
        <v>43133.0</v>
      </c>
      <c r="O57" s="1">
        <v>66.03</v>
      </c>
      <c r="P57" s="7">
        <v>43133.0</v>
      </c>
      <c r="Q57" s="13">
        <v>0.475</v>
      </c>
      <c r="R57" s="8">
        <v>0.5416666666666666</v>
      </c>
      <c r="S57" s="14">
        <f t="shared" si="8"/>
        <v>0.07222222222</v>
      </c>
      <c r="T57" s="7">
        <v>43134.0</v>
      </c>
      <c r="U57" s="8">
        <v>0.7534722222222222</v>
      </c>
      <c r="V57" s="7">
        <v>43138.0</v>
      </c>
      <c r="W57" s="1">
        <v>127.05</v>
      </c>
      <c r="X57" s="10">
        <v>43144.0</v>
      </c>
      <c r="Y57" s="1">
        <v>431.35</v>
      </c>
      <c r="AD57" s="1">
        <f t="shared" si="2"/>
        <v>0</v>
      </c>
      <c r="AJ57">
        <f t="shared" si="3"/>
        <v>0</v>
      </c>
      <c r="AK57" s="7"/>
      <c r="AL57" s="7">
        <v>43166.0</v>
      </c>
      <c r="AM57" s="1">
        <v>12193.29</v>
      </c>
      <c r="AN57" s="1">
        <v>1.0</v>
      </c>
      <c r="AO57" s="1">
        <v>0.0</v>
      </c>
      <c r="AP57" s="1">
        <v>6.0</v>
      </c>
      <c r="AV57" s="1"/>
      <c r="AW57" s="1"/>
      <c r="AX57" s="1"/>
      <c r="AY57" s="1" t="s">
        <v>96</v>
      </c>
    </row>
    <row r="58" ht="15.75" customHeight="1">
      <c r="A58" s="1">
        <v>58.0</v>
      </c>
      <c r="B58" s="1" t="str">
        <f t="shared" si="1"/>
        <v>25.10_para_42.2_58</v>
      </c>
      <c r="C58" s="1" t="s">
        <v>56</v>
      </c>
      <c r="D58" s="1">
        <v>25.0</v>
      </c>
      <c r="E58" s="1">
        <v>10.0</v>
      </c>
      <c r="F58" s="1">
        <v>42.0</v>
      </c>
      <c r="G58" s="1">
        <v>2.0</v>
      </c>
      <c r="I58" s="7">
        <v>43128.0</v>
      </c>
      <c r="J58" s="7">
        <v>43133.0</v>
      </c>
      <c r="K58" s="8">
        <v>0.4791666666666667</v>
      </c>
      <c r="L58" s="1">
        <v>1.0</v>
      </c>
      <c r="N58" s="7">
        <v>43133.0</v>
      </c>
      <c r="O58" s="1">
        <v>72.98</v>
      </c>
      <c r="P58" s="7">
        <v>43133.0</v>
      </c>
      <c r="Q58" s="13">
        <v>0.48333333333333334</v>
      </c>
      <c r="R58" s="8">
        <v>0.5416666666666666</v>
      </c>
      <c r="S58" s="14">
        <f t="shared" si="8"/>
        <v>0.0625</v>
      </c>
      <c r="T58" s="7">
        <v>43134.0</v>
      </c>
      <c r="U58" s="8">
        <v>0.7534722222222222</v>
      </c>
      <c r="V58" s="7">
        <v>43136.0</v>
      </c>
      <c r="W58" s="1">
        <v>296.6</v>
      </c>
      <c r="X58" s="10">
        <v>43140.0</v>
      </c>
      <c r="Y58" s="1">
        <v>1497.31</v>
      </c>
      <c r="AD58" s="1">
        <f t="shared" si="2"/>
        <v>0</v>
      </c>
      <c r="AJ58">
        <f t="shared" si="3"/>
        <v>0</v>
      </c>
      <c r="AK58" s="7"/>
      <c r="AL58" s="7">
        <v>43154.0</v>
      </c>
      <c r="AM58" s="1">
        <v>11566.77</v>
      </c>
      <c r="AN58" s="1">
        <v>1.0</v>
      </c>
      <c r="AO58" s="1">
        <v>0.0</v>
      </c>
      <c r="AP58" s="1">
        <v>5.0</v>
      </c>
      <c r="AV58" s="1"/>
      <c r="AW58" s="1"/>
      <c r="AX58" s="1"/>
      <c r="AY58" s="1" t="s">
        <v>60</v>
      </c>
    </row>
    <row r="59" ht="15.75" customHeight="1">
      <c r="A59" s="1">
        <v>59.0</v>
      </c>
      <c r="B59" s="1" t="str">
        <f t="shared" si="1"/>
        <v>25.10_para_40.3_59</v>
      </c>
      <c r="C59" s="1" t="s">
        <v>56</v>
      </c>
      <c r="D59" s="1">
        <v>25.0</v>
      </c>
      <c r="E59" s="1">
        <v>10.0</v>
      </c>
      <c r="F59" s="1">
        <v>40.0</v>
      </c>
      <c r="G59" s="1">
        <v>3.0</v>
      </c>
      <c r="I59" s="7">
        <v>43128.0</v>
      </c>
      <c r="J59" s="7">
        <v>43133.0</v>
      </c>
      <c r="K59" s="8">
        <v>0.48680555555555555</v>
      </c>
      <c r="L59" s="1">
        <v>1.0</v>
      </c>
      <c r="N59" s="7">
        <v>43133.0</v>
      </c>
      <c r="O59" s="1">
        <v>78.16</v>
      </c>
      <c r="P59" s="7">
        <v>43133.0</v>
      </c>
      <c r="Q59" s="13">
        <v>0.49236111111111114</v>
      </c>
      <c r="R59" s="8">
        <v>0.5416666666666666</v>
      </c>
      <c r="S59" s="14">
        <f t="shared" si="8"/>
        <v>0.05486111111</v>
      </c>
      <c r="T59" s="7">
        <v>43135.0</v>
      </c>
      <c r="U59" s="8">
        <v>0.8125</v>
      </c>
      <c r="V59" s="7">
        <v>43136.0</v>
      </c>
      <c r="W59" s="1">
        <v>344.13</v>
      </c>
      <c r="X59" s="10">
        <v>43141.0</v>
      </c>
      <c r="Y59" s="1">
        <v>1809.95</v>
      </c>
      <c r="AD59" s="1">
        <f t="shared" si="2"/>
        <v>0</v>
      </c>
      <c r="AJ59">
        <f t="shared" si="3"/>
        <v>0</v>
      </c>
      <c r="AK59" s="7"/>
      <c r="AL59" s="7">
        <v>43155.0</v>
      </c>
      <c r="AM59" s="1">
        <v>10744.65</v>
      </c>
      <c r="AN59" s="1">
        <v>1.0</v>
      </c>
      <c r="AO59" s="1">
        <v>0.0</v>
      </c>
      <c r="AP59" s="1">
        <v>5.0</v>
      </c>
      <c r="AV59" s="1"/>
      <c r="AW59" s="1"/>
      <c r="AX59" s="1"/>
      <c r="AY59" s="1" t="s">
        <v>76</v>
      </c>
    </row>
    <row r="60" ht="15.75" customHeight="1">
      <c r="A60" s="1">
        <v>60.0</v>
      </c>
      <c r="B60" s="1" t="str">
        <f t="shared" si="1"/>
        <v>25.10_para_42.3_60</v>
      </c>
      <c r="C60" s="1" t="s">
        <v>56</v>
      </c>
      <c r="D60" s="1">
        <v>25.0</v>
      </c>
      <c r="E60" s="1">
        <v>10.0</v>
      </c>
      <c r="F60" s="1">
        <v>42.0</v>
      </c>
      <c r="G60" s="1">
        <v>3.0</v>
      </c>
      <c r="I60" s="7">
        <v>43128.0</v>
      </c>
      <c r="J60" s="7">
        <v>43133.0</v>
      </c>
      <c r="K60" s="8">
        <v>0.49722222222222223</v>
      </c>
      <c r="L60" s="1">
        <v>1.0</v>
      </c>
      <c r="N60" s="7">
        <v>43133.0</v>
      </c>
      <c r="O60" s="1">
        <v>77.1</v>
      </c>
      <c r="P60" s="7">
        <v>43133.0</v>
      </c>
      <c r="Q60" s="13">
        <v>0.5055555555555555</v>
      </c>
      <c r="R60" s="8">
        <v>0.5416666666666666</v>
      </c>
      <c r="S60" s="14">
        <f t="shared" si="8"/>
        <v>0.04444444444</v>
      </c>
      <c r="T60" s="7">
        <v>43135.0</v>
      </c>
      <c r="U60" s="8">
        <v>0.8125</v>
      </c>
      <c r="V60" s="7">
        <v>43136.0</v>
      </c>
      <c r="W60" s="1">
        <v>138.83</v>
      </c>
      <c r="X60" s="10">
        <v>43140.0</v>
      </c>
      <c r="Y60" s="1">
        <v>692.33</v>
      </c>
      <c r="AD60" s="1">
        <f t="shared" si="2"/>
        <v>0</v>
      </c>
      <c r="AJ60">
        <f t="shared" si="3"/>
        <v>0</v>
      </c>
      <c r="AK60" s="7"/>
      <c r="AL60" s="7">
        <v>43154.0</v>
      </c>
      <c r="AM60" s="1">
        <v>11767.96</v>
      </c>
      <c r="AN60" s="1">
        <v>1.0</v>
      </c>
      <c r="AO60" s="1">
        <v>0.0</v>
      </c>
      <c r="AP60" s="1">
        <v>5.0</v>
      </c>
      <c r="AV60" s="1"/>
      <c r="AW60" s="1"/>
      <c r="AX60" s="1"/>
      <c r="AY60" s="1" t="s">
        <v>60</v>
      </c>
    </row>
    <row r="61" ht="15.75" customHeight="1">
      <c r="A61" s="1">
        <v>61.0</v>
      </c>
      <c r="B61" s="1" t="str">
        <f t="shared" si="1"/>
        <v>25.10_para_40.4_61</v>
      </c>
      <c r="C61" s="1" t="s">
        <v>56</v>
      </c>
      <c r="D61" s="1">
        <v>25.0</v>
      </c>
      <c r="E61" s="1">
        <v>10.0</v>
      </c>
      <c r="F61" s="1">
        <v>40.0</v>
      </c>
      <c r="G61" s="1">
        <v>4.0</v>
      </c>
      <c r="I61" s="7">
        <v>43128.0</v>
      </c>
      <c r="J61" s="7">
        <v>43133.0</v>
      </c>
      <c r="K61" s="8">
        <v>0.5083333333333333</v>
      </c>
      <c r="L61" s="1">
        <v>1.0</v>
      </c>
      <c r="N61" s="7">
        <v>43133.0</v>
      </c>
      <c r="O61" s="1">
        <v>51.65</v>
      </c>
      <c r="P61" s="7">
        <v>43133.0</v>
      </c>
      <c r="Q61" s="13">
        <v>0.5152777777777777</v>
      </c>
      <c r="R61" s="8">
        <v>0.5416666666666666</v>
      </c>
      <c r="S61" s="14">
        <f t="shared" si="8"/>
        <v>0.03333333333</v>
      </c>
      <c r="T61" s="7">
        <v>43136.0</v>
      </c>
      <c r="U61" s="8">
        <v>0.8055555555555556</v>
      </c>
      <c r="V61" s="7">
        <v>43137.0</v>
      </c>
      <c r="W61" s="1">
        <v>121.0</v>
      </c>
      <c r="X61" s="10">
        <v>43142.0</v>
      </c>
      <c r="Y61" s="1">
        <v>431.84</v>
      </c>
      <c r="AD61" s="1">
        <f t="shared" si="2"/>
        <v>0</v>
      </c>
      <c r="AJ61">
        <f t="shared" si="3"/>
        <v>0</v>
      </c>
      <c r="AK61" s="7"/>
      <c r="AL61" s="7">
        <v>43156.0</v>
      </c>
      <c r="AM61" s="1">
        <v>781.73</v>
      </c>
      <c r="AN61" s="1">
        <v>1.0</v>
      </c>
      <c r="AO61" s="1">
        <v>0.0</v>
      </c>
      <c r="AP61" s="1">
        <v>5.0</v>
      </c>
      <c r="AV61" s="1"/>
      <c r="AW61" s="1"/>
      <c r="AX61" s="1"/>
      <c r="AY61" s="1" t="s">
        <v>76</v>
      </c>
    </row>
    <row r="62" ht="15.75" customHeight="1">
      <c r="A62" s="1">
        <v>62.0</v>
      </c>
      <c r="B62" s="1" t="str">
        <f t="shared" si="1"/>
        <v>25.10_para_42.4_62</v>
      </c>
      <c r="C62" s="1" t="s">
        <v>56</v>
      </c>
      <c r="D62" s="1">
        <v>25.0</v>
      </c>
      <c r="E62" s="1">
        <v>10.0</v>
      </c>
      <c r="F62" s="1">
        <v>42.0</v>
      </c>
      <c r="G62" s="1">
        <v>4.0</v>
      </c>
      <c r="I62" s="7">
        <v>43128.0</v>
      </c>
      <c r="J62" s="7">
        <v>43133.0</v>
      </c>
      <c r="K62" s="8">
        <v>0.51875</v>
      </c>
      <c r="L62" s="1">
        <v>1.0</v>
      </c>
      <c r="N62" s="7">
        <v>43133.0</v>
      </c>
      <c r="O62" s="1">
        <v>75.32</v>
      </c>
      <c r="P62" s="7">
        <v>43133.0</v>
      </c>
      <c r="Q62" s="13">
        <v>0.5243055555555556</v>
      </c>
      <c r="R62" s="8">
        <v>0.5416666666666666</v>
      </c>
      <c r="S62" s="14">
        <f t="shared" si="8"/>
        <v>0.02291666667</v>
      </c>
      <c r="T62" s="7">
        <v>43136.0</v>
      </c>
      <c r="U62" s="8">
        <v>0.8055555555555556</v>
      </c>
      <c r="V62" s="7">
        <v>43136.0</v>
      </c>
      <c r="W62" s="1">
        <v>388.67</v>
      </c>
      <c r="X62" s="10">
        <v>43140.0</v>
      </c>
      <c r="Y62" s="1">
        <v>1436.65</v>
      </c>
      <c r="AD62" s="1">
        <f t="shared" si="2"/>
        <v>0</v>
      </c>
      <c r="AJ62">
        <f t="shared" si="3"/>
        <v>0</v>
      </c>
      <c r="AK62" s="7"/>
      <c r="AL62" s="7">
        <v>43154.0</v>
      </c>
      <c r="AM62" s="1">
        <v>14074.79</v>
      </c>
      <c r="AN62" s="1">
        <v>1.0</v>
      </c>
      <c r="AO62" s="1">
        <v>1.0</v>
      </c>
      <c r="AP62" s="1">
        <v>5.0</v>
      </c>
      <c r="AV62" s="1"/>
      <c r="AW62" s="1"/>
      <c r="AX62" s="1"/>
      <c r="AY62" s="1" t="s">
        <v>60</v>
      </c>
    </row>
    <row r="63" ht="15.75" customHeight="1">
      <c r="A63" s="1">
        <v>63.0</v>
      </c>
      <c r="B63" s="1" t="str">
        <f t="shared" si="1"/>
        <v>25.10_para_40.1_63</v>
      </c>
      <c r="C63" s="1" t="s">
        <v>56</v>
      </c>
      <c r="D63" s="1">
        <v>25.0</v>
      </c>
      <c r="E63" s="1">
        <v>10.0</v>
      </c>
      <c r="F63" s="1">
        <v>40.0</v>
      </c>
      <c r="G63" s="1">
        <v>1.0</v>
      </c>
      <c r="I63" s="7">
        <v>43128.0</v>
      </c>
      <c r="J63" s="7">
        <v>43133.0</v>
      </c>
      <c r="K63" s="8">
        <v>0.4479166666666667</v>
      </c>
      <c r="L63" s="1">
        <v>1.0</v>
      </c>
      <c r="N63" s="7">
        <v>43133.0</v>
      </c>
      <c r="O63" s="1">
        <v>56.22</v>
      </c>
      <c r="P63" s="7">
        <v>43133.0</v>
      </c>
      <c r="Q63" s="13">
        <v>0.4527777777777778</v>
      </c>
      <c r="R63" s="8">
        <v>0.5416666666666666</v>
      </c>
      <c r="S63" s="14">
        <f t="shared" si="8"/>
        <v>0.09375</v>
      </c>
      <c r="T63" s="7">
        <v>43133.0</v>
      </c>
      <c r="U63" s="8">
        <v>0.7986111111111112</v>
      </c>
      <c r="V63" s="7">
        <v>43137.0</v>
      </c>
      <c r="W63" s="1">
        <v>373.72</v>
      </c>
      <c r="X63" s="10">
        <v>43142.0</v>
      </c>
      <c r="Y63" s="1">
        <v>1226.78</v>
      </c>
      <c r="Z63" s="7">
        <v>43147.0</v>
      </c>
      <c r="AA63" s="1">
        <v>5.0</v>
      </c>
      <c r="AB63" s="1">
        <v>0.0</v>
      </c>
      <c r="AC63" s="1">
        <v>2504.1</v>
      </c>
      <c r="AD63" s="1">
        <f t="shared" si="2"/>
        <v>24</v>
      </c>
      <c r="AE63" s="1">
        <v>21.0</v>
      </c>
      <c r="AF63" s="1">
        <v>3.0</v>
      </c>
      <c r="AG63" s="7">
        <v>43153.0</v>
      </c>
      <c r="AH63" s="1">
        <v>18.0</v>
      </c>
      <c r="AI63" s="1">
        <v>4.0</v>
      </c>
      <c r="AJ63">
        <f t="shared" si="3"/>
        <v>28</v>
      </c>
      <c r="AK63" s="1">
        <v>1.0</v>
      </c>
      <c r="AQ63" s="1">
        <v>1.0</v>
      </c>
      <c r="AR63" s="1" t="s">
        <v>73</v>
      </c>
      <c r="AS63" s="1">
        <v>4.0</v>
      </c>
      <c r="AT63" s="1">
        <v>1.0</v>
      </c>
      <c r="AV63" s="1"/>
      <c r="AW63" s="1"/>
      <c r="AX63" s="1"/>
      <c r="AY63" s="1" t="s">
        <v>76</v>
      </c>
      <c r="AZ63" s="1" t="s">
        <v>97</v>
      </c>
    </row>
    <row r="64" ht="15.75" customHeight="1">
      <c r="A64" s="1">
        <v>64.0</v>
      </c>
      <c r="B64" s="1" t="str">
        <f t="shared" si="1"/>
        <v>25.10_para_42.1_64</v>
      </c>
      <c r="C64" s="1" t="s">
        <v>56</v>
      </c>
      <c r="D64" s="1">
        <v>25.0</v>
      </c>
      <c r="E64" s="1">
        <v>10.0</v>
      </c>
      <c r="F64" s="1">
        <v>42.0</v>
      </c>
      <c r="G64" s="1">
        <v>1.0</v>
      </c>
      <c r="I64" s="7">
        <v>43128.0</v>
      </c>
      <c r="J64" s="7">
        <v>43133.0</v>
      </c>
      <c r="K64" s="8">
        <v>0.45625</v>
      </c>
      <c r="L64" s="1">
        <v>1.0</v>
      </c>
      <c r="N64" s="7">
        <v>43133.0</v>
      </c>
      <c r="O64" s="1">
        <v>47.38</v>
      </c>
      <c r="P64" s="7">
        <v>43133.0</v>
      </c>
      <c r="Q64" s="13">
        <v>0.46319444444444446</v>
      </c>
      <c r="R64" s="8">
        <v>0.5416666666666666</v>
      </c>
      <c r="S64" s="14">
        <f t="shared" si="8"/>
        <v>0.08541666667</v>
      </c>
      <c r="T64" s="7">
        <v>43133.0</v>
      </c>
      <c r="U64" s="8">
        <v>0.7986111111111112</v>
      </c>
      <c r="V64" s="7">
        <v>43137.0</v>
      </c>
      <c r="W64" s="1">
        <v>171.47</v>
      </c>
      <c r="X64" s="10">
        <v>43142.0</v>
      </c>
      <c r="Y64" s="1">
        <v>725.4</v>
      </c>
      <c r="AD64" s="1">
        <f t="shared" si="2"/>
        <v>0</v>
      </c>
      <c r="AJ64">
        <f t="shared" si="3"/>
        <v>0</v>
      </c>
      <c r="AK64" s="7"/>
      <c r="AL64" s="7">
        <v>43156.0</v>
      </c>
      <c r="AM64" s="1">
        <v>1426.88</v>
      </c>
      <c r="AN64" s="1">
        <v>1.0</v>
      </c>
      <c r="AO64" s="1">
        <v>0.0</v>
      </c>
      <c r="AP64" s="1">
        <v>5.0</v>
      </c>
      <c r="AV64" s="1"/>
      <c r="AW64" s="1"/>
      <c r="AX64" s="1"/>
      <c r="AY64" s="1" t="s">
        <v>99</v>
      </c>
    </row>
    <row r="65" ht="15.75" customHeight="1">
      <c r="A65" s="1">
        <v>65.0</v>
      </c>
      <c r="B65" s="1" t="str">
        <f t="shared" si="1"/>
        <v>25.10_para_40.2_65</v>
      </c>
      <c r="C65" s="1" t="s">
        <v>56</v>
      </c>
      <c r="D65" s="1">
        <v>25.0</v>
      </c>
      <c r="E65" s="1">
        <v>10.0</v>
      </c>
      <c r="F65" s="1">
        <v>40.0</v>
      </c>
      <c r="G65" s="1">
        <v>2.0</v>
      </c>
      <c r="I65" s="7">
        <v>43128.0</v>
      </c>
      <c r="J65" s="7">
        <v>43133.0</v>
      </c>
      <c r="K65" s="8">
        <v>0.46805555555555556</v>
      </c>
      <c r="L65" s="1">
        <v>2.0</v>
      </c>
      <c r="N65" s="7">
        <v>43133.0</v>
      </c>
      <c r="O65" s="1">
        <v>44.28</v>
      </c>
      <c r="P65" s="7">
        <v>43133.0</v>
      </c>
      <c r="Q65" s="13">
        <v>0.475</v>
      </c>
      <c r="R65" s="8">
        <v>0.5416666666666666</v>
      </c>
      <c r="S65" s="14">
        <f t="shared" si="8"/>
        <v>0.07361111111</v>
      </c>
      <c r="T65" s="7">
        <v>43134.0</v>
      </c>
      <c r="U65" s="8">
        <v>0.7534722222222222</v>
      </c>
      <c r="V65" s="7">
        <v>43137.0</v>
      </c>
      <c r="W65" s="1">
        <v>312.84</v>
      </c>
      <c r="X65" s="10">
        <v>43142.0</v>
      </c>
      <c r="Y65" s="1">
        <v>1112.85</v>
      </c>
      <c r="AD65" s="1">
        <f t="shared" si="2"/>
        <v>0</v>
      </c>
      <c r="AJ65">
        <f t="shared" si="3"/>
        <v>0</v>
      </c>
      <c r="AK65" s="7"/>
      <c r="AL65" s="7">
        <v>43156.0</v>
      </c>
      <c r="AM65" s="1">
        <v>1961.33</v>
      </c>
      <c r="AN65" s="1">
        <v>1.0</v>
      </c>
      <c r="AO65" s="1">
        <v>0.0</v>
      </c>
      <c r="AP65" s="1">
        <v>5.0</v>
      </c>
      <c r="AV65" s="1"/>
      <c r="AW65" s="1"/>
      <c r="AX65" s="1"/>
      <c r="AY65" s="1" t="s">
        <v>76</v>
      </c>
    </row>
    <row r="66" ht="15.75" customHeight="1">
      <c r="A66" s="1">
        <v>66.0</v>
      </c>
      <c r="B66" s="1" t="str">
        <f t="shared" si="1"/>
        <v>25.10_para_42.2_66</v>
      </c>
      <c r="C66" s="1" t="s">
        <v>56</v>
      </c>
      <c r="D66" s="1">
        <v>25.0</v>
      </c>
      <c r="E66" s="1">
        <v>10.0</v>
      </c>
      <c r="F66" s="1">
        <v>42.0</v>
      </c>
      <c r="G66" s="1">
        <v>2.0</v>
      </c>
      <c r="I66" s="7">
        <v>43128.0</v>
      </c>
      <c r="J66" s="7">
        <v>43133.0</v>
      </c>
      <c r="K66" s="8">
        <v>0.4777777777777778</v>
      </c>
      <c r="L66" s="1">
        <v>1.0</v>
      </c>
      <c r="N66" s="7">
        <v>43133.0</v>
      </c>
      <c r="O66" s="1">
        <v>46.35</v>
      </c>
      <c r="P66" s="7">
        <v>43133.0</v>
      </c>
      <c r="Q66" s="13">
        <v>0.48333333333333334</v>
      </c>
      <c r="R66" s="8">
        <v>0.5416666666666666</v>
      </c>
      <c r="S66" s="14">
        <f t="shared" si="8"/>
        <v>0.06388888889</v>
      </c>
      <c r="T66" s="7">
        <v>43134.0</v>
      </c>
      <c r="U66" s="8">
        <v>0.7534722222222222</v>
      </c>
      <c r="V66" s="7">
        <v>43137.0</v>
      </c>
      <c r="W66" s="1">
        <v>241.49</v>
      </c>
      <c r="X66" s="10">
        <v>43142.0</v>
      </c>
      <c r="Y66" s="1">
        <v>2279.67</v>
      </c>
      <c r="AD66" s="1">
        <f t="shared" si="2"/>
        <v>0</v>
      </c>
      <c r="AJ66">
        <f t="shared" si="3"/>
        <v>0</v>
      </c>
      <c r="AK66" s="7"/>
      <c r="AL66" s="7">
        <v>43156.0</v>
      </c>
      <c r="AM66" s="1">
        <v>16561.56</v>
      </c>
      <c r="AN66" s="1">
        <v>1.0</v>
      </c>
      <c r="AO66" s="1">
        <v>1.0</v>
      </c>
      <c r="AP66" s="1">
        <v>5.0</v>
      </c>
      <c r="AV66" s="1"/>
      <c r="AW66" s="1"/>
      <c r="AX66" s="1"/>
      <c r="AY66" s="1" t="s">
        <v>76</v>
      </c>
    </row>
    <row r="67" ht="15.75" customHeight="1">
      <c r="A67" s="1">
        <v>67.0</v>
      </c>
      <c r="B67" s="1" t="str">
        <f t="shared" si="1"/>
        <v>25.10_para_40.3_67</v>
      </c>
      <c r="C67" s="1" t="s">
        <v>56</v>
      </c>
      <c r="D67" s="1">
        <v>25.0</v>
      </c>
      <c r="E67" s="1">
        <v>10.0</v>
      </c>
      <c r="F67" s="1">
        <v>40.0</v>
      </c>
      <c r="G67" s="1">
        <v>3.0</v>
      </c>
      <c r="I67" s="7">
        <v>43128.0</v>
      </c>
      <c r="J67" s="7">
        <v>43133.0</v>
      </c>
      <c r="K67" s="8">
        <v>0.4861111111111111</v>
      </c>
      <c r="L67" s="1">
        <v>1.0</v>
      </c>
      <c r="N67" s="7">
        <v>43133.0</v>
      </c>
      <c r="O67" s="1">
        <v>58.6</v>
      </c>
      <c r="P67" s="7">
        <v>43133.0</v>
      </c>
      <c r="Q67" s="13">
        <v>0.49236111111111114</v>
      </c>
      <c r="R67" s="8">
        <v>0.5416666666666666</v>
      </c>
      <c r="S67" s="14">
        <f t="shared" si="8"/>
        <v>0.05555555556</v>
      </c>
      <c r="T67" s="7">
        <v>43135.0</v>
      </c>
      <c r="U67" s="8">
        <v>0.8125</v>
      </c>
      <c r="V67" s="7">
        <v>43137.0</v>
      </c>
      <c r="W67" s="1">
        <v>366.86</v>
      </c>
      <c r="X67" s="10">
        <v>43142.0</v>
      </c>
      <c r="Y67" s="1">
        <v>2532.24</v>
      </c>
      <c r="AD67" s="1">
        <f t="shared" si="2"/>
        <v>0</v>
      </c>
      <c r="AJ67">
        <f t="shared" si="3"/>
        <v>0</v>
      </c>
      <c r="AK67" s="7"/>
      <c r="AL67" s="7">
        <v>43156.0</v>
      </c>
      <c r="AM67" s="1">
        <v>15333.29</v>
      </c>
      <c r="AN67" s="1">
        <v>1.0</v>
      </c>
      <c r="AO67" s="1">
        <v>1.0</v>
      </c>
      <c r="AP67" s="1">
        <v>5.0</v>
      </c>
      <c r="AV67" s="1"/>
      <c r="AW67" s="1"/>
      <c r="AX67" s="1"/>
      <c r="AY67" s="1" t="s">
        <v>76</v>
      </c>
    </row>
    <row r="68" ht="15.75" customHeight="1">
      <c r="A68" s="1">
        <v>68.0</v>
      </c>
      <c r="B68" s="1" t="str">
        <f t="shared" si="1"/>
        <v>25.10_para_42.3_68</v>
      </c>
      <c r="C68" s="1" t="s">
        <v>56</v>
      </c>
      <c r="D68" s="1">
        <v>25.0</v>
      </c>
      <c r="E68" s="1">
        <v>10.0</v>
      </c>
      <c r="F68" s="1">
        <v>42.0</v>
      </c>
      <c r="G68" s="1">
        <v>3.0</v>
      </c>
      <c r="I68" s="7">
        <v>43128.0</v>
      </c>
      <c r="J68" s="7">
        <v>43133.0</v>
      </c>
      <c r="K68" s="8">
        <v>0.4965277777777778</v>
      </c>
      <c r="L68" s="1">
        <v>1.0</v>
      </c>
      <c r="N68" s="7">
        <v>43133.0</v>
      </c>
      <c r="O68" s="1">
        <v>58.63</v>
      </c>
      <c r="P68" s="7">
        <v>43133.0</v>
      </c>
      <c r="Q68" s="13">
        <v>0.5055555555555555</v>
      </c>
      <c r="R68" s="8">
        <v>0.5416666666666666</v>
      </c>
      <c r="S68" s="14">
        <f t="shared" si="8"/>
        <v>0.04513888889</v>
      </c>
      <c r="T68" s="7">
        <v>43135.0</v>
      </c>
      <c r="U68" s="8">
        <v>0.8125</v>
      </c>
      <c r="V68" s="7">
        <v>43136.0</v>
      </c>
      <c r="W68" s="1">
        <v>222.01</v>
      </c>
      <c r="X68" s="10">
        <v>43141.0</v>
      </c>
      <c r="Y68" s="1">
        <v>1177.98</v>
      </c>
      <c r="AD68" s="1">
        <f t="shared" si="2"/>
        <v>0</v>
      </c>
      <c r="AJ68">
        <f t="shared" si="3"/>
        <v>0</v>
      </c>
      <c r="AK68" s="7"/>
      <c r="AL68" s="7">
        <v>43155.0</v>
      </c>
      <c r="AM68" s="1">
        <v>14753.5</v>
      </c>
      <c r="AN68" s="1">
        <v>1.0</v>
      </c>
      <c r="AO68" s="1">
        <v>1.0</v>
      </c>
      <c r="AP68" s="1">
        <v>5.0</v>
      </c>
      <c r="AV68" s="1"/>
      <c r="AW68" s="1"/>
      <c r="AX68" s="1"/>
      <c r="AY68" s="1" t="s">
        <v>76</v>
      </c>
    </row>
    <row r="69" ht="15.75" customHeight="1">
      <c r="A69" s="1">
        <v>69.0</v>
      </c>
      <c r="B69" s="1" t="str">
        <f t="shared" si="1"/>
        <v>25.10_para_40.4_69</v>
      </c>
      <c r="C69" s="1" t="s">
        <v>56</v>
      </c>
      <c r="D69" s="1">
        <v>25.0</v>
      </c>
      <c r="E69" s="1">
        <v>10.0</v>
      </c>
      <c r="F69" s="1">
        <v>40.0</v>
      </c>
      <c r="G69" s="1">
        <v>4.0</v>
      </c>
      <c r="I69" s="7">
        <v>43128.0</v>
      </c>
      <c r="J69" s="7">
        <v>43133.0</v>
      </c>
      <c r="K69" s="8">
        <v>0.5083333333333333</v>
      </c>
      <c r="L69" s="1">
        <v>1.0</v>
      </c>
      <c r="N69" s="7">
        <v>43133.0</v>
      </c>
      <c r="O69" s="1">
        <v>69.65</v>
      </c>
      <c r="P69" s="7">
        <v>43133.0</v>
      </c>
      <c r="Q69" s="13">
        <v>0.5152777777777777</v>
      </c>
      <c r="R69" s="8">
        <v>0.5416666666666666</v>
      </c>
      <c r="S69" s="14">
        <f t="shared" si="8"/>
        <v>0.03333333333</v>
      </c>
      <c r="T69" s="7">
        <v>43136.0</v>
      </c>
      <c r="U69" s="8">
        <v>0.8055555555555556</v>
      </c>
      <c r="V69" s="7">
        <v>43136.0</v>
      </c>
      <c r="W69" s="1">
        <v>298.35</v>
      </c>
      <c r="X69" s="10">
        <v>43140.0</v>
      </c>
      <c r="Y69" s="1">
        <v>2016.14</v>
      </c>
      <c r="AD69" s="1">
        <f t="shared" si="2"/>
        <v>0</v>
      </c>
      <c r="AJ69">
        <f t="shared" si="3"/>
        <v>0</v>
      </c>
      <c r="AK69" s="7"/>
      <c r="AL69" s="7">
        <v>43154.0</v>
      </c>
      <c r="AM69" s="1">
        <v>22101.96</v>
      </c>
      <c r="AN69" s="1">
        <v>1.0</v>
      </c>
      <c r="AO69" s="1">
        <v>1.0</v>
      </c>
      <c r="AP69" s="1">
        <v>5.0</v>
      </c>
      <c r="AV69" s="1"/>
      <c r="AW69" s="1"/>
      <c r="AX69" s="1"/>
      <c r="AY69" s="1" t="s">
        <v>60</v>
      </c>
    </row>
    <row r="70" ht="15.75" customHeight="1">
      <c r="A70" s="1">
        <v>70.0</v>
      </c>
      <c r="B70" s="1" t="str">
        <f t="shared" si="1"/>
        <v>25.10_para_42.4_70</v>
      </c>
      <c r="C70" s="1" t="s">
        <v>56</v>
      </c>
      <c r="D70" s="1">
        <v>25.0</v>
      </c>
      <c r="E70" s="1">
        <v>10.0</v>
      </c>
      <c r="F70" s="1">
        <v>42.0</v>
      </c>
      <c r="G70" s="1">
        <v>4.0</v>
      </c>
      <c r="I70" s="7">
        <v>43128.0</v>
      </c>
      <c r="J70" s="7">
        <v>43133.0</v>
      </c>
      <c r="K70" s="8">
        <v>0.5173611111111112</v>
      </c>
      <c r="L70" s="1">
        <v>1.0</v>
      </c>
      <c r="N70" s="7">
        <v>43133.0</v>
      </c>
      <c r="O70" s="1">
        <v>56.33</v>
      </c>
      <c r="P70" s="7">
        <v>43133.0</v>
      </c>
      <c r="Q70" s="13">
        <v>0.5243055555555556</v>
      </c>
      <c r="R70" s="8">
        <v>0.5416666666666666</v>
      </c>
      <c r="S70" s="14">
        <f t="shared" si="8"/>
        <v>0.02430555556</v>
      </c>
      <c r="T70" s="7">
        <v>43136.0</v>
      </c>
      <c r="U70" s="8">
        <v>0.8055555555555556</v>
      </c>
      <c r="V70" s="7">
        <v>43136.0</v>
      </c>
      <c r="W70" s="1">
        <v>280.81</v>
      </c>
      <c r="X70" s="10">
        <v>43140.0</v>
      </c>
      <c r="Y70" s="1">
        <v>1694.97</v>
      </c>
      <c r="AD70" s="1">
        <f t="shared" si="2"/>
        <v>0</v>
      </c>
      <c r="AJ70">
        <f t="shared" si="3"/>
        <v>0</v>
      </c>
      <c r="AU70" s="1">
        <v>1.0</v>
      </c>
      <c r="AV70" s="1"/>
      <c r="AW70" s="1"/>
      <c r="AX70" s="19">
        <v>43146.0</v>
      </c>
      <c r="AY70" s="1" t="s">
        <v>100</v>
      </c>
    </row>
    <row r="71" ht="15.75" customHeight="1">
      <c r="A71" s="1">
        <v>71.0</v>
      </c>
      <c r="B71" s="1" t="str">
        <f t="shared" si="1"/>
        <v>25.10_para_40.1_71</v>
      </c>
      <c r="C71" s="1" t="s">
        <v>56</v>
      </c>
      <c r="D71" s="1">
        <v>25.0</v>
      </c>
      <c r="E71" s="1">
        <v>10.0</v>
      </c>
      <c r="F71" s="1">
        <v>40.0</v>
      </c>
      <c r="G71" s="1">
        <v>1.0</v>
      </c>
      <c r="I71" s="7">
        <v>43128.0</v>
      </c>
      <c r="J71" s="7">
        <v>43133.0</v>
      </c>
      <c r="K71" s="8">
        <v>0.4465277777777778</v>
      </c>
      <c r="L71" s="1">
        <v>1.0</v>
      </c>
      <c r="N71" s="7">
        <v>43133.0</v>
      </c>
      <c r="O71" s="1">
        <v>70.32</v>
      </c>
      <c r="P71" s="7">
        <v>43133.0</v>
      </c>
      <c r="Q71" s="13">
        <v>0.4527777777777778</v>
      </c>
      <c r="R71" s="8">
        <v>0.5416666666666666</v>
      </c>
      <c r="S71" s="14">
        <f t="shared" si="8"/>
        <v>0.09513888889</v>
      </c>
      <c r="T71" s="7">
        <v>43133.0</v>
      </c>
      <c r="U71" s="8">
        <v>0.7986111111111112</v>
      </c>
      <c r="V71" s="7">
        <v>43136.0</v>
      </c>
      <c r="W71" s="1">
        <v>261.58</v>
      </c>
      <c r="X71" s="10">
        <v>43141.0</v>
      </c>
      <c r="Y71" s="1">
        <v>1236.61</v>
      </c>
      <c r="Z71" s="7">
        <v>43147.0</v>
      </c>
      <c r="AA71" s="1">
        <v>5.0</v>
      </c>
      <c r="AB71" s="1">
        <v>0.0</v>
      </c>
      <c r="AC71" s="1">
        <v>2465.83</v>
      </c>
      <c r="AD71" s="1">
        <f t="shared" si="2"/>
        <v>6</v>
      </c>
      <c r="AE71" s="1">
        <v>6.0</v>
      </c>
      <c r="AF71" s="1">
        <v>0.0</v>
      </c>
      <c r="AG71" s="7">
        <v>43153.0</v>
      </c>
      <c r="AH71" s="1">
        <v>6.0</v>
      </c>
      <c r="AI71" s="1">
        <v>48.0</v>
      </c>
      <c r="AJ71">
        <f t="shared" si="3"/>
        <v>54</v>
      </c>
      <c r="AQ71" s="1">
        <v>1.0</v>
      </c>
      <c r="AR71" s="1" t="s">
        <v>73</v>
      </c>
      <c r="AS71" s="1"/>
      <c r="AT71" s="1">
        <v>0.0</v>
      </c>
      <c r="AV71" s="1"/>
      <c r="AW71" s="1"/>
      <c r="AX71" s="1"/>
      <c r="AY71" s="1" t="s">
        <v>76</v>
      </c>
      <c r="AZ71" s="1" t="s">
        <v>101</v>
      </c>
    </row>
    <row r="72" ht="15.75" customHeight="1">
      <c r="A72" s="1">
        <v>72.0</v>
      </c>
      <c r="B72" s="1" t="str">
        <f t="shared" si="1"/>
        <v>25.10_para_42.1_72</v>
      </c>
      <c r="C72" s="1" t="s">
        <v>56</v>
      </c>
      <c r="D72" s="1">
        <v>25.0</v>
      </c>
      <c r="E72" s="1">
        <v>10.0</v>
      </c>
      <c r="F72" s="1">
        <v>42.0</v>
      </c>
      <c r="G72" s="1">
        <v>1.0</v>
      </c>
      <c r="H72" s="7">
        <v>43154.0</v>
      </c>
      <c r="I72" s="7">
        <v>43128.0</v>
      </c>
      <c r="J72" s="7">
        <v>43133.0</v>
      </c>
      <c r="K72" s="8">
        <v>0.45555555555555555</v>
      </c>
      <c r="L72" s="1">
        <v>1.0</v>
      </c>
      <c r="N72" s="7">
        <v>43133.0</v>
      </c>
      <c r="O72" s="1">
        <v>64.65</v>
      </c>
      <c r="P72" s="7">
        <v>43133.0</v>
      </c>
      <c r="Q72" s="13">
        <v>0.46319444444444446</v>
      </c>
      <c r="R72" s="8">
        <v>0.5416666666666666</v>
      </c>
      <c r="S72" s="14">
        <f t="shared" si="8"/>
        <v>0.08611111111</v>
      </c>
      <c r="T72" s="7">
        <v>43133.0</v>
      </c>
      <c r="U72" s="8">
        <v>0.7986111111111112</v>
      </c>
      <c r="V72" s="7">
        <v>43137.0</v>
      </c>
      <c r="W72" s="1">
        <v>101.48</v>
      </c>
      <c r="X72" s="10">
        <v>43144.0</v>
      </c>
      <c r="Y72" s="1">
        <v>260.19</v>
      </c>
      <c r="AD72" s="1">
        <f t="shared" si="2"/>
        <v>0</v>
      </c>
      <c r="AJ72">
        <f t="shared" si="3"/>
        <v>0</v>
      </c>
      <c r="AV72" s="1"/>
      <c r="AW72" s="1"/>
      <c r="AX72" s="1"/>
      <c r="AY72" s="1" t="s">
        <v>102</v>
      </c>
    </row>
    <row r="73" ht="15.75" customHeight="1">
      <c r="A73" s="1">
        <v>73.0</v>
      </c>
      <c r="B73" s="1" t="str">
        <f t="shared" si="1"/>
        <v>25.10_para_40.2_73</v>
      </c>
      <c r="C73" s="1" t="s">
        <v>56</v>
      </c>
      <c r="D73" s="1">
        <v>25.0</v>
      </c>
      <c r="E73" s="1">
        <v>10.0</v>
      </c>
      <c r="F73" s="1">
        <v>40.0</v>
      </c>
      <c r="G73" s="1">
        <v>2.0</v>
      </c>
      <c r="I73" s="7">
        <v>43128.0</v>
      </c>
      <c r="J73" s="7">
        <v>43133.0</v>
      </c>
      <c r="K73" s="8">
        <v>0.4673611111111111</v>
      </c>
      <c r="L73" s="1">
        <v>1.0</v>
      </c>
      <c r="N73" s="7">
        <v>43133.0</v>
      </c>
      <c r="O73" s="1">
        <v>51.63</v>
      </c>
      <c r="P73" s="7">
        <v>43133.0</v>
      </c>
      <c r="Q73" s="13">
        <v>0.475</v>
      </c>
      <c r="R73" s="8">
        <v>0.5416666666666666</v>
      </c>
      <c r="S73" s="14">
        <f t="shared" si="8"/>
        <v>0.07430555556</v>
      </c>
      <c r="T73" s="7">
        <v>43134.0</v>
      </c>
      <c r="U73" s="8">
        <v>0.7534722222222222</v>
      </c>
      <c r="V73" s="7">
        <v>43137.0</v>
      </c>
      <c r="W73" s="1">
        <v>175.92</v>
      </c>
      <c r="X73" s="10">
        <v>43142.0</v>
      </c>
      <c r="Y73" s="1">
        <v>1497.96</v>
      </c>
      <c r="AD73" s="1">
        <f t="shared" si="2"/>
        <v>0</v>
      </c>
      <c r="AJ73">
        <f t="shared" si="3"/>
        <v>0</v>
      </c>
      <c r="AK73" s="7"/>
      <c r="AL73" s="7">
        <v>43156.0</v>
      </c>
      <c r="AM73" s="1">
        <v>10611.79</v>
      </c>
      <c r="AN73" s="1">
        <v>1.0</v>
      </c>
      <c r="AO73" s="1">
        <v>0.0</v>
      </c>
      <c r="AP73" s="1">
        <v>5.0</v>
      </c>
      <c r="AV73" s="1"/>
      <c r="AW73" s="1"/>
      <c r="AX73" s="1"/>
      <c r="AY73" s="1" t="s">
        <v>76</v>
      </c>
    </row>
    <row r="74" ht="15.75" customHeight="1">
      <c r="A74" s="1">
        <v>74.0</v>
      </c>
      <c r="B74" s="1" t="str">
        <f t="shared" si="1"/>
        <v>25.10_para_42.2_74</v>
      </c>
      <c r="C74" s="1" t="s">
        <v>56</v>
      </c>
      <c r="D74" s="1">
        <v>25.0</v>
      </c>
      <c r="E74" s="1">
        <v>10.0</v>
      </c>
      <c r="F74" s="1">
        <v>42.0</v>
      </c>
      <c r="G74" s="1">
        <v>2.0</v>
      </c>
      <c r="I74" s="7">
        <v>43128.0</v>
      </c>
      <c r="J74" s="7">
        <v>43133.0</v>
      </c>
      <c r="K74" s="8">
        <v>0.47708333333333336</v>
      </c>
      <c r="L74" s="1">
        <v>1.0</v>
      </c>
      <c r="N74" s="7">
        <v>43133.0</v>
      </c>
      <c r="O74" s="1">
        <v>57.97</v>
      </c>
      <c r="P74" s="7">
        <v>43133.0</v>
      </c>
      <c r="Q74" s="13">
        <v>0.48333333333333334</v>
      </c>
      <c r="R74" s="8">
        <v>0.5416666666666666</v>
      </c>
      <c r="S74" s="14">
        <f t="shared" si="8"/>
        <v>0.06458333333</v>
      </c>
      <c r="T74" s="7">
        <v>43134.0</v>
      </c>
      <c r="U74" s="8">
        <v>0.7534722222222222</v>
      </c>
      <c r="V74" s="7">
        <v>43136.0</v>
      </c>
      <c r="W74" s="1">
        <v>294.82</v>
      </c>
      <c r="X74" s="10">
        <v>43141.0</v>
      </c>
      <c r="Y74" s="1">
        <v>1622.42</v>
      </c>
      <c r="AD74" s="1">
        <f t="shared" si="2"/>
        <v>0</v>
      </c>
      <c r="AJ74">
        <f t="shared" si="3"/>
        <v>0</v>
      </c>
      <c r="AK74" s="7"/>
      <c r="AL74" s="7">
        <v>43155.0</v>
      </c>
      <c r="AM74" s="1">
        <v>15792.77</v>
      </c>
      <c r="AN74" s="1">
        <v>1.0</v>
      </c>
      <c r="AO74" s="1">
        <v>1.0</v>
      </c>
      <c r="AP74" s="1">
        <v>5.0</v>
      </c>
      <c r="AV74" s="1"/>
      <c r="AW74" s="1"/>
      <c r="AX74" s="1"/>
      <c r="AY74" s="1" t="s">
        <v>76</v>
      </c>
    </row>
    <row r="75" ht="15.75" customHeight="1">
      <c r="A75" s="1">
        <v>75.0</v>
      </c>
      <c r="B75" s="1" t="str">
        <f t="shared" si="1"/>
        <v>25.10_para_40.3_75</v>
      </c>
      <c r="C75" s="1" t="s">
        <v>56</v>
      </c>
      <c r="D75" s="1">
        <v>25.0</v>
      </c>
      <c r="E75" s="1">
        <v>10.0</v>
      </c>
      <c r="F75" s="1">
        <v>40.0</v>
      </c>
      <c r="G75" s="1">
        <v>3.0</v>
      </c>
      <c r="I75" s="7">
        <v>43128.0</v>
      </c>
      <c r="J75" s="7">
        <v>43133.0</v>
      </c>
      <c r="K75" s="8">
        <v>0.4847222222222222</v>
      </c>
      <c r="L75" s="1">
        <v>1.0</v>
      </c>
      <c r="N75" s="7">
        <v>43133.0</v>
      </c>
      <c r="O75" s="1">
        <v>54.53</v>
      </c>
      <c r="P75" s="7">
        <v>43133.0</v>
      </c>
      <c r="Q75" s="13">
        <v>0.49236111111111114</v>
      </c>
      <c r="R75" s="8">
        <v>0.5416666666666666</v>
      </c>
      <c r="S75" s="14">
        <f t="shared" si="8"/>
        <v>0.05694444444</v>
      </c>
      <c r="T75" s="7">
        <v>43135.0</v>
      </c>
      <c r="U75" s="8">
        <v>0.8125</v>
      </c>
      <c r="V75" s="7">
        <v>43136.0</v>
      </c>
      <c r="W75" s="1">
        <v>339.95</v>
      </c>
      <c r="X75" s="10">
        <v>43140.0</v>
      </c>
      <c r="Y75" s="1">
        <v>1653.97</v>
      </c>
      <c r="AD75" s="1">
        <f t="shared" si="2"/>
        <v>0</v>
      </c>
      <c r="AJ75">
        <f t="shared" si="3"/>
        <v>0</v>
      </c>
      <c r="AK75" s="7"/>
      <c r="AL75" s="7">
        <v>43154.0</v>
      </c>
      <c r="AM75" s="1">
        <v>17035.67</v>
      </c>
      <c r="AN75" s="1">
        <v>1.0</v>
      </c>
      <c r="AO75" s="1">
        <v>1.0</v>
      </c>
      <c r="AP75" s="1">
        <v>5.0</v>
      </c>
      <c r="AV75" s="1"/>
      <c r="AW75" s="1"/>
      <c r="AX75" s="1"/>
      <c r="AY75" s="1" t="s">
        <v>60</v>
      </c>
    </row>
    <row r="76" ht="15.75" customHeight="1">
      <c r="A76" s="1">
        <v>76.0</v>
      </c>
      <c r="B76" s="1" t="str">
        <f t="shared" si="1"/>
        <v>25.10_para_42.3_76</v>
      </c>
      <c r="C76" s="1" t="s">
        <v>56</v>
      </c>
      <c r="D76" s="1">
        <v>25.0</v>
      </c>
      <c r="E76" s="1">
        <v>10.0</v>
      </c>
      <c r="F76" s="1">
        <v>42.0</v>
      </c>
      <c r="G76" s="1">
        <v>3.0</v>
      </c>
      <c r="I76" s="7">
        <v>43128.0</v>
      </c>
      <c r="J76" s="7">
        <v>43133.0</v>
      </c>
      <c r="K76" s="8">
        <v>0.49583333333333335</v>
      </c>
      <c r="L76" s="1">
        <v>1.0</v>
      </c>
      <c r="N76" s="7">
        <v>43133.0</v>
      </c>
      <c r="O76" s="1">
        <v>55.12</v>
      </c>
      <c r="P76" s="7">
        <v>43133.0</v>
      </c>
      <c r="Q76" s="13">
        <v>0.5055555555555555</v>
      </c>
      <c r="R76" s="8">
        <v>0.5416666666666666</v>
      </c>
      <c r="S76" s="14">
        <f t="shared" si="8"/>
        <v>0.04583333333</v>
      </c>
      <c r="T76" s="7">
        <v>43135.0</v>
      </c>
      <c r="U76" s="8">
        <v>0.8125</v>
      </c>
      <c r="V76" s="7">
        <v>43136.0</v>
      </c>
      <c r="W76" s="1">
        <v>246.1</v>
      </c>
      <c r="X76" s="10">
        <v>43142.0</v>
      </c>
      <c r="Y76" s="1">
        <v>1921.63</v>
      </c>
      <c r="AD76" s="1">
        <f t="shared" si="2"/>
        <v>0</v>
      </c>
      <c r="AJ76">
        <f t="shared" si="3"/>
        <v>0</v>
      </c>
      <c r="AK76" s="7"/>
      <c r="AL76" s="7">
        <v>43156.0</v>
      </c>
      <c r="AM76" s="1">
        <v>13639.42</v>
      </c>
      <c r="AN76" s="1">
        <v>1.0</v>
      </c>
      <c r="AO76" s="1">
        <v>0.0</v>
      </c>
      <c r="AP76" s="1">
        <v>5.0</v>
      </c>
      <c r="AV76" s="1"/>
      <c r="AW76" s="1"/>
      <c r="AX76" s="1"/>
      <c r="AY76" s="1" t="s">
        <v>76</v>
      </c>
    </row>
    <row r="77" ht="15.75" customHeight="1">
      <c r="A77" s="1">
        <v>77.0</v>
      </c>
      <c r="B77" s="1" t="str">
        <f t="shared" si="1"/>
        <v>25.10_para_40.4_77</v>
      </c>
      <c r="C77" s="1" t="s">
        <v>56</v>
      </c>
      <c r="D77" s="1">
        <v>25.0</v>
      </c>
      <c r="E77" s="1">
        <v>10.0</v>
      </c>
      <c r="F77" s="1">
        <v>40.0</v>
      </c>
      <c r="G77" s="1">
        <v>4.0</v>
      </c>
      <c r="I77" s="7">
        <v>43128.0</v>
      </c>
      <c r="J77" s="7">
        <v>43133.0</v>
      </c>
      <c r="K77" s="8">
        <v>0.5076388888888889</v>
      </c>
      <c r="L77" s="1">
        <v>2.0</v>
      </c>
      <c r="N77" s="7">
        <v>43133.0</v>
      </c>
      <c r="O77" s="1">
        <v>57.56</v>
      </c>
      <c r="P77" s="7">
        <v>43133.0</v>
      </c>
      <c r="Q77" s="13">
        <v>0.5152777777777777</v>
      </c>
      <c r="R77" s="8">
        <v>0.5416666666666666</v>
      </c>
      <c r="S77" s="14">
        <f t="shared" si="8"/>
        <v>0.03402777778</v>
      </c>
      <c r="T77" s="7">
        <v>43136.0</v>
      </c>
      <c r="U77" s="8">
        <v>0.8055555555555556</v>
      </c>
      <c r="V77" s="7">
        <v>43136.0</v>
      </c>
      <c r="W77" s="1">
        <v>301.09</v>
      </c>
      <c r="X77" s="10">
        <v>43141.0</v>
      </c>
      <c r="Y77" s="1">
        <v>1238.72</v>
      </c>
      <c r="AD77" s="1">
        <f t="shared" si="2"/>
        <v>0</v>
      </c>
      <c r="AJ77">
        <f t="shared" si="3"/>
        <v>0</v>
      </c>
      <c r="AK77" s="7"/>
      <c r="AL77" s="7">
        <v>43155.0</v>
      </c>
      <c r="AM77" s="1">
        <v>4403.46</v>
      </c>
      <c r="AN77" s="1">
        <v>1.0</v>
      </c>
      <c r="AO77" s="1">
        <v>0.0</v>
      </c>
      <c r="AP77" s="1">
        <v>5.0</v>
      </c>
      <c r="AV77" s="1"/>
      <c r="AW77" s="1"/>
      <c r="AX77" s="1"/>
      <c r="AY77" s="1" t="s">
        <v>76</v>
      </c>
    </row>
    <row r="78" ht="15.75" customHeight="1">
      <c r="A78" s="1">
        <v>78.0</v>
      </c>
      <c r="B78" s="1" t="str">
        <f t="shared" si="1"/>
        <v>25.10_para_42.4_78</v>
      </c>
      <c r="C78" s="1" t="s">
        <v>56</v>
      </c>
      <c r="D78" s="1">
        <v>25.0</v>
      </c>
      <c r="E78" s="1">
        <v>10.0</v>
      </c>
      <c r="F78" s="1">
        <v>42.0</v>
      </c>
      <c r="G78" s="1">
        <v>4.0</v>
      </c>
      <c r="I78" s="7">
        <v>43128.0</v>
      </c>
      <c r="J78" s="7">
        <v>43133.0</v>
      </c>
      <c r="K78" s="8">
        <v>0.5173611111111112</v>
      </c>
      <c r="L78" s="1">
        <v>1.0</v>
      </c>
      <c r="N78" s="7">
        <v>43133.0</v>
      </c>
      <c r="O78" s="1">
        <v>51.13</v>
      </c>
      <c r="P78" s="7">
        <v>43133.0</v>
      </c>
      <c r="Q78" s="13">
        <v>0.5243055555555556</v>
      </c>
      <c r="R78" s="8">
        <v>0.5416666666666666</v>
      </c>
      <c r="S78" s="14">
        <f t="shared" si="8"/>
        <v>0.02430555556</v>
      </c>
      <c r="T78" s="7">
        <v>43136.0</v>
      </c>
      <c r="U78" s="8">
        <v>0.8055555555555556</v>
      </c>
      <c r="V78" s="7">
        <v>43138.0</v>
      </c>
      <c r="W78" s="1">
        <v>188.71</v>
      </c>
      <c r="X78" s="10">
        <v>43144.0</v>
      </c>
      <c r="Y78" s="1">
        <v>512.14</v>
      </c>
      <c r="AD78" s="1">
        <f t="shared" si="2"/>
        <v>0</v>
      </c>
      <c r="AJ78">
        <f t="shared" si="3"/>
        <v>0</v>
      </c>
      <c r="AK78" s="7"/>
      <c r="AL78" s="7">
        <v>43158.0</v>
      </c>
      <c r="AM78" s="1">
        <v>977.95</v>
      </c>
      <c r="AN78" s="1">
        <v>1.0</v>
      </c>
      <c r="AO78" s="1">
        <v>0.0</v>
      </c>
      <c r="AP78" s="1">
        <v>5.0</v>
      </c>
      <c r="AV78" s="1"/>
      <c r="AW78" s="1"/>
      <c r="AX78" s="1"/>
      <c r="AY78" s="1" t="s">
        <v>60</v>
      </c>
    </row>
    <row r="79" ht="15.75" customHeight="1">
      <c r="A79" s="1">
        <v>79.0</v>
      </c>
      <c r="B79" s="1" t="str">
        <f t="shared" si="1"/>
        <v>25.10_para_40.1_79</v>
      </c>
      <c r="C79" s="1" t="s">
        <v>56</v>
      </c>
      <c r="D79" s="1">
        <v>25.0</v>
      </c>
      <c r="E79" s="1">
        <v>10.0</v>
      </c>
      <c r="F79" s="1">
        <v>40.0</v>
      </c>
      <c r="G79" s="1">
        <v>1.0</v>
      </c>
      <c r="I79" s="7">
        <v>43128.0</v>
      </c>
      <c r="J79" s="7">
        <v>43133.0</v>
      </c>
      <c r="K79" s="8">
        <v>0.44583333333333336</v>
      </c>
      <c r="L79" s="1">
        <v>1.0</v>
      </c>
      <c r="N79" s="7">
        <v>43133.0</v>
      </c>
      <c r="O79" s="1">
        <v>53.08</v>
      </c>
      <c r="P79" s="7">
        <v>43133.0</v>
      </c>
      <c r="Q79" s="13">
        <v>0.4527777777777778</v>
      </c>
      <c r="R79" s="8">
        <v>0.5416666666666666</v>
      </c>
      <c r="S79" s="14">
        <f t="shared" si="8"/>
        <v>0.09583333333</v>
      </c>
      <c r="T79" s="7">
        <v>43133.0</v>
      </c>
      <c r="U79" s="8">
        <v>0.7986111111111112</v>
      </c>
      <c r="V79" s="7">
        <v>43137.0</v>
      </c>
      <c r="W79" s="1">
        <v>248.01</v>
      </c>
      <c r="X79" s="17"/>
      <c r="Z79" s="7">
        <v>43147.0</v>
      </c>
      <c r="AA79" s="1">
        <v>4.0</v>
      </c>
      <c r="AB79" s="1">
        <v>0.0</v>
      </c>
      <c r="AC79" s="1">
        <v>882.99</v>
      </c>
      <c r="AD79" s="1">
        <f t="shared" si="2"/>
        <v>9</v>
      </c>
      <c r="AE79" s="1">
        <v>8.0</v>
      </c>
      <c r="AF79" s="1">
        <v>1.0</v>
      </c>
      <c r="AG79" s="7">
        <v>43153.0</v>
      </c>
      <c r="AH79" s="1">
        <v>6.0</v>
      </c>
      <c r="AI79" s="1">
        <v>2.0</v>
      </c>
      <c r="AJ79">
        <f t="shared" si="3"/>
        <v>11</v>
      </c>
      <c r="AK79" s="1">
        <v>1.0</v>
      </c>
      <c r="AP79" s="1"/>
      <c r="AQ79" s="1">
        <v>1.0</v>
      </c>
      <c r="AR79" s="1" t="s">
        <v>73</v>
      </c>
      <c r="AS79" s="1">
        <v>2.0</v>
      </c>
      <c r="AT79" s="1">
        <v>0.5</v>
      </c>
      <c r="AV79" s="1"/>
      <c r="AW79" s="1"/>
      <c r="AX79" s="1"/>
      <c r="AY79" s="1" t="s">
        <v>76</v>
      </c>
      <c r="AZ79" s="1" t="s">
        <v>105</v>
      </c>
    </row>
    <row r="80" ht="15.75" customHeight="1">
      <c r="A80" s="1">
        <v>80.0</v>
      </c>
      <c r="B80" s="1" t="str">
        <f t="shared" si="1"/>
        <v>25.10_para_42.1_80</v>
      </c>
      <c r="C80" s="1" t="s">
        <v>56</v>
      </c>
      <c r="D80" s="1">
        <v>25.0</v>
      </c>
      <c r="E80" s="1">
        <v>10.0</v>
      </c>
      <c r="F80" s="1">
        <v>42.0</v>
      </c>
      <c r="G80" s="1">
        <v>1.0</v>
      </c>
      <c r="I80" s="7">
        <v>43128.0</v>
      </c>
      <c r="J80" s="7">
        <v>43133.0</v>
      </c>
      <c r="K80" s="8">
        <v>0.4548611111111111</v>
      </c>
      <c r="L80" s="1">
        <v>1.0</v>
      </c>
      <c r="N80" s="7">
        <v>43133.0</v>
      </c>
      <c r="O80" s="1">
        <v>44.34</v>
      </c>
      <c r="P80" s="7">
        <v>43133.0</v>
      </c>
      <c r="Q80" s="13">
        <v>0.46319444444444446</v>
      </c>
      <c r="R80" s="8">
        <v>0.5416666666666666</v>
      </c>
      <c r="S80" s="14">
        <f t="shared" si="8"/>
        <v>0.08680555556</v>
      </c>
      <c r="T80" s="7">
        <v>43133.0</v>
      </c>
      <c r="U80" s="8">
        <v>0.7986111111111112</v>
      </c>
      <c r="V80" s="7">
        <v>43136.0</v>
      </c>
      <c r="W80" s="1">
        <v>195.18</v>
      </c>
      <c r="X80" s="10">
        <v>43140.0</v>
      </c>
      <c r="Y80" s="1">
        <v>1129.06</v>
      </c>
      <c r="AD80" s="1">
        <f t="shared" si="2"/>
        <v>0</v>
      </c>
      <c r="AJ80">
        <f t="shared" si="3"/>
        <v>0</v>
      </c>
      <c r="AK80" s="7"/>
      <c r="AL80" s="7">
        <v>43154.0</v>
      </c>
      <c r="AM80" s="1">
        <v>3679.24</v>
      </c>
      <c r="AN80" s="1">
        <v>1.0</v>
      </c>
      <c r="AO80" s="1">
        <v>0.0</v>
      </c>
      <c r="AP80" s="1">
        <v>5.0</v>
      </c>
      <c r="AV80" s="1"/>
      <c r="AW80" s="1"/>
      <c r="AX80" s="1"/>
      <c r="AY80" s="1" t="s">
        <v>60</v>
      </c>
    </row>
    <row r="81" ht="15.75" customHeight="1">
      <c r="A81" s="1">
        <v>81.0</v>
      </c>
      <c r="B81" s="1" t="str">
        <f t="shared" si="1"/>
        <v>25.10_para_40.2_81</v>
      </c>
      <c r="C81" s="1" t="s">
        <v>56</v>
      </c>
      <c r="D81" s="1">
        <v>25.0</v>
      </c>
      <c r="E81" s="1">
        <v>10.0</v>
      </c>
      <c r="F81" s="1">
        <v>40.0</v>
      </c>
      <c r="G81" s="1">
        <v>2.0</v>
      </c>
      <c r="H81" s="7">
        <v>43152.0</v>
      </c>
      <c r="I81" s="7">
        <v>43128.0</v>
      </c>
      <c r="J81" s="7">
        <v>43133.0</v>
      </c>
      <c r="K81" s="8">
        <v>0.46597222222222223</v>
      </c>
      <c r="L81" s="1">
        <v>1.0</v>
      </c>
      <c r="N81" s="7">
        <v>43133.0</v>
      </c>
      <c r="O81" s="1">
        <v>75.83</v>
      </c>
      <c r="P81" s="7">
        <v>43133.0</v>
      </c>
      <c r="Q81" s="13">
        <v>0.475</v>
      </c>
      <c r="R81" s="8">
        <v>0.5416666666666666</v>
      </c>
      <c r="S81" s="14">
        <f t="shared" si="8"/>
        <v>0.07569444444</v>
      </c>
      <c r="T81" s="7">
        <v>43134.0</v>
      </c>
      <c r="U81" s="8">
        <v>0.7534722222222222</v>
      </c>
      <c r="V81" s="7">
        <v>43137.0</v>
      </c>
      <c r="W81" s="1">
        <v>305.09</v>
      </c>
      <c r="X81" s="10">
        <v>43143.0</v>
      </c>
      <c r="Y81" s="1">
        <v>1494.38</v>
      </c>
      <c r="AD81" s="1">
        <f t="shared" si="2"/>
        <v>0</v>
      </c>
      <c r="AJ81">
        <f t="shared" si="3"/>
        <v>0</v>
      </c>
      <c r="AV81" s="1"/>
      <c r="AW81" s="1"/>
      <c r="AX81" s="1"/>
      <c r="AY81" s="1" t="s">
        <v>76</v>
      </c>
    </row>
    <row r="82" ht="15.75" customHeight="1">
      <c r="A82" s="1">
        <v>82.0</v>
      </c>
      <c r="B82" s="1" t="str">
        <f t="shared" si="1"/>
        <v>25.10_para_42.2_82</v>
      </c>
      <c r="C82" s="1" t="s">
        <v>56</v>
      </c>
      <c r="D82" s="1">
        <v>25.0</v>
      </c>
      <c r="E82" s="1">
        <v>10.0</v>
      </c>
      <c r="F82" s="1">
        <v>42.0</v>
      </c>
      <c r="G82" s="1">
        <v>2.0</v>
      </c>
      <c r="I82" s="7">
        <v>43128.0</v>
      </c>
      <c r="J82" s="7">
        <v>43133.0</v>
      </c>
      <c r="K82" s="8">
        <v>0.47638888888888886</v>
      </c>
      <c r="L82" s="1">
        <v>1.0</v>
      </c>
      <c r="N82" s="7">
        <v>43133.0</v>
      </c>
      <c r="O82" s="1">
        <v>43.82</v>
      </c>
      <c r="P82" s="7">
        <v>43133.0</v>
      </c>
      <c r="Q82" s="13">
        <v>0.48333333333333334</v>
      </c>
      <c r="R82" s="8">
        <v>0.5416666666666666</v>
      </c>
      <c r="S82" s="14">
        <f t="shared" si="8"/>
        <v>0.06527777778</v>
      </c>
      <c r="T82" s="7">
        <v>43134.0</v>
      </c>
      <c r="U82" s="8">
        <v>0.7534722222222222</v>
      </c>
      <c r="V82" s="7">
        <v>43136.0</v>
      </c>
      <c r="W82" s="1">
        <v>227.56</v>
      </c>
      <c r="X82" s="10">
        <v>43140.0</v>
      </c>
      <c r="Y82" s="1">
        <v>1087.55</v>
      </c>
      <c r="AD82" s="1">
        <f t="shared" si="2"/>
        <v>0</v>
      </c>
      <c r="AJ82">
        <f t="shared" si="3"/>
        <v>0</v>
      </c>
      <c r="AK82" s="7"/>
      <c r="AL82" s="7">
        <v>43154.0</v>
      </c>
      <c r="AM82" s="1">
        <v>12084.72</v>
      </c>
      <c r="AN82" s="1">
        <v>1.0</v>
      </c>
      <c r="AO82" s="1">
        <v>0.0</v>
      </c>
      <c r="AP82" s="1">
        <v>5.0</v>
      </c>
      <c r="AV82" s="1"/>
      <c r="AW82" s="1"/>
      <c r="AX82" s="1"/>
      <c r="AY82" s="1" t="s">
        <v>60</v>
      </c>
    </row>
    <row r="83" ht="15.75" customHeight="1">
      <c r="A83" s="1">
        <v>83.0</v>
      </c>
      <c r="B83" s="1" t="str">
        <f t="shared" si="1"/>
        <v>25.10_para_40.3_83</v>
      </c>
      <c r="C83" s="1" t="s">
        <v>56</v>
      </c>
      <c r="D83" s="1">
        <v>25.0</v>
      </c>
      <c r="E83" s="1">
        <v>10.0</v>
      </c>
      <c r="F83" s="1">
        <v>40.0</v>
      </c>
      <c r="G83" s="1">
        <v>3.0</v>
      </c>
      <c r="I83" s="7">
        <v>43128.0</v>
      </c>
      <c r="J83" s="7">
        <v>43133.0</v>
      </c>
      <c r="K83" s="8">
        <v>0.4847222222222222</v>
      </c>
      <c r="L83" s="1">
        <v>1.0</v>
      </c>
      <c r="N83" s="7">
        <v>43133.0</v>
      </c>
      <c r="O83" s="1">
        <v>51.1</v>
      </c>
      <c r="P83" s="7">
        <v>43133.0</v>
      </c>
      <c r="Q83" s="13">
        <v>0.49236111111111114</v>
      </c>
      <c r="R83" s="8">
        <v>0.5416666666666666</v>
      </c>
      <c r="S83" s="14">
        <f t="shared" si="8"/>
        <v>0.05694444444</v>
      </c>
      <c r="T83" s="7">
        <v>43135.0</v>
      </c>
      <c r="U83" s="8">
        <v>0.8125</v>
      </c>
      <c r="V83" s="7">
        <v>43136.0</v>
      </c>
      <c r="W83" s="1">
        <v>262.7</v>
      </c>
      <c r="X83" s="10">
        <v>43140.0</v>
      </c>
      <c r="Y83" s="1">
        <v>1091.19</v>
      </c>
      <c r="AD83" s="1">
        <f t="shared" si="2"/>
        <v>0</v>
      </c>
      <c r="AJ83">
        <f t="shared" si="3"/>
        <v>0</v>
      </c>
      <c r="AK83" s="7"/>
      <c r="AL83" s="7">
        <v>43154.0</v>
      </c>
      <c r="AM83" s="1">
        <v>16275.29</v>
      </c>
      <c r="AN83" s="1">
        <v>1.0</v>
      </c>
      <c r="AO83" s="1">
        <v>1.0</v>
      </c>
      <c r="AP83" s="1">
        <v>5.0</v>
      </c>
      <c r="AV83" s="1"/>
      <c r="AW83" s="1"/>
      <c r="AX83" s="1"/>
      <c r="AY83" s="1" t="s">
        <v>60</v>
      </c>
    </row>
    <row r="84" ht="15.75" customHeight="1">
      <c r="A84" s="1">
        <v>84.0</v>
      </c>
      <c r="B84" s="1" t="str">
        <f t="shared" si="1"/>
        <v>25.10_para_42.3_84</v>
      </c>
      <c r="C84" s="1" t="s">
        <v>56</v>
      </c>
      <c r="D84" s="1">
        <v>25.0</v>
      </c>
      <c r="E84" s="1">
        <v>10.0</v>
      </c>
      <c r="F84" s="1">
        <v>42.0</v>
      </c>
      <c r="G84" s="1">
        <v>3.0</v>
      </c>
      <c r="I84" s="7">
        <v>43128.0</v>
      </c>
      <c r="J84" s="7">
        <v>43133.0</v>
      </c>
      <c r="K84" s="8">
        <v>0.4951388888888889</v>
      </c>
      <c r="L84" s="1">
        <v>1.0</v>
      </c>
      <c r="N84" s="7">
        <v>43133.0</v>
      </c>
      <c r="O84" s="1">
        <v>66.04</v>
      </c>
      <c r="P84" s="7">
        <v>43133.0</v>
      </c>
      <c r="Q84" s="13">
        <v>0.5055555555555555</v>
      </c>
      <c r="R84" s="8">
        <v>0.5416666666666666</v>
      </c>
      <c r="S84" s="14">
        <f t="shared" si="8"/>
        <v>0.04652777778</v>
      </c>
      <c r="T84" s="7">
        <v>43135.0</v>
      </c>
      <c r="U84" s="8">
        <v>0.8125</v>
      </c>
      <c r="V84" s="7">
        <v>43136.0</v>
      </c>
      <c r="W84" s="1">
        <v>289.07</v>
      </c>
      <c r="X84" s="10">
        <v>43140.0</v>
      </c>
      <c r="Y84" s="1">
        <v>1452.3</v>
      </c>
      <c r="AD84" s="1">
        <f t="shared" si="2"/>
        <v>0</v>
      </c>
      <c r="AJ84">
        <f t="shared" si="3"/>
        <v>0</v>
      </c>
      <c r="AK84" s="7"/>
      <c r="AL84" s="7">
        <v>43154.0</v>
      </c>
      <c r="AM84" s="1">
        <v>15842.39</v>
      </c>
      <c r="AN84" s="1">
        <v>1.0</v>
      </c>
      <c r="AO84" s="1">
        <v>1.0</v>
      </c>
      <c r="AP84" s="1">
        <v>5.0</v>
      </c>
      <c r="AV84" s="1"/>
      <c r="AW84" s="1"/>
      <c r="AX84" s="1"/>
      <c r="AY84" s="1" t="s">
        <v>60</v>
      </c>
    </row>
    <row r="85" ht="15.75" customHeight="1">
      <c r="A85" s="1">
        <v>85.0</v>
      </c>
      <c r="B85" s="1" t="str">
        <f t="shared" si="1"/>
        <v>25.10_para_40.4_85</v>
      </c>
      <c r="C85" s="1" t="s">
        <v>56</v>
      </c>
      <c r="D85" s="1">
        <v>25.0</v>
      </c>
      <c r="E85" s="1">
        <v>10.0</v>
      </c>
      <c r="F85" s="1">
        <v>40.0</v>
      </c>
      <c r="G85" s="1">
        <v>4.0</v>
      </c>
      <c r="I85" s="7">
        <v>43128.0</v>
      </c>
      <c r="J85" s="7">
        <v>43133.0</v>
      </c>
      <c r="K85" s="8">
        <v>0.5069444444444444</v>
      </c>
      <c r="L85" s="1">
        <v>1.0</v>
      </c>
      <c r="N85" s="7">
        <v>43133.0</v>
      </c>
      <c r="O85" s="1">
        <v>68.03</v>
      </c>
      <c r="P85" s="7">
        <v>43133.0</v>
      </c>
      <c r="Q85" s="13">
        <v>0.5152777777777777</v>
      </c>
      <c r="R85" s="8">
        <v>0.5416666666666666</v>
      </c>
      <c r="S85" s="14">
        <f t="shared" si="8"/>
        <v>0.03472222222</v>
      </c>
      <c r="T85" s="7">
        <v>43136.0</v>
      </c>
      <c r="U85" s="8">
        <v>0.8055555555555556</v>
      </c>
      <c r="V85" s="7">
        <v>43136.0</v>
      </c>
      <c r="W85" s="1">
        <v>98.92</v>
      </c>
      <c r="X85" s="10">
        <v>43141.0</v>
      </c>
      <c r="Y85" s="1">
        <v>372.32</v>
      </c>
      <c r="AD85" s="1">
        <f t="shared" si="2"/>
        <v>0</v>
      </c>
      <c r="AJ85">
        <f t="shared" si="3"/>
        <v>0</v>
      </c>
      <c r="AK85" s="7"/>
      <c r="AL85" s="7">
        <v>43155.0</v>
      </c>
      <c r="AM85" s="1">
        <v>1733.1</v>
      </c>
      <c r="AN85" s="1">
        <v>1.0</v>
      </c>
      <c r="AO85" s="1">
        <v>0.0</v>
      </c>
      <c r="AP85" s="1">
        <v>6.0</v>
      </c>
      <c r="AV85" s="1"/>
      <c r="AW85" s="1"/>
      <c r="AX85" s="1"/>
      <c r="AY85" s="1" t="s">
        <v>106</v>
      </c>
    </row>
    <row r="86" ht="15.75" customHeight="1">
      <c r="A86" s="1">
        <v>86.0</v>
      </c>
      <c r="B86" s="1" t="str">
        <f t="shared" si="1"/>
        <v>25.10_para_42.4_86</v>
      </c>
      <c r="C86" s="1" t="s">
        <v>56</v>
      </c>
      <c r="D86" s="1">
        <v>25.0</v>
      </c>
      <c r="E86" s="1">
        <v>10.0</v>
      </c>
      <c r="F86" s="1">
        <v>42.0</v>
      </c>
      <c r="G86" s="1">
        <v>4.0</v>
      </c>
      <c r="I86" s="7">
        <v>43128.0</v>
      </c>
      <c r="J86" s="7">
        <v>43133.0</v>
      </c>
      <c r="K86" s="8">
        <v>0.5159722222222223</v>
      </c>
      <c r="L86" s="1">
        <v>1.0</v>
      </c>
      <c r="N86" s="7">
        <v>43133.0</v>
      </c>
      <c r="O86" s="1">
        <v>77.78</v>
      </c>
      <c r="P86" s="7">
        <v>43133.0</v>
      </c>
      <c r="Q86" s="13">
        <v>0.5243055555555556</v>
      </c>
      <c r="R86" s="8">
        <v>0.5416666666666666</v>
      </c>
      <c r="S86" s="14">
        <f t="shared" si="8"/>
        <v>0.02569444444</v>
      </c>
      <c r="T86" s="7">
        <v>43136.0</v>
      </c>
      <c r="U86" s="8">
        <v>0.8055555555555556</v>
      </c>
      <c r="V86" s="7">
        <v>43136.0</v>
      </c>
      <c r="W86" s="1">
        <v>220.6</v>
      </c>
      <c r="X86" s="10">
        <v>43140.0</v>
      </c>
      <c r="Y86" s="1">
        <v>952.27</v>
      </c>
      <c r="AD86" s="1">
        <f t="shared" si="2"/>
        <v>0</v>
      </c>
      <c r="AJ86">
        <f t="shared" si="3"/>
        <v>0</v>
      </c>
      <c r="AK86" s="7"/>
      <c r="AL86" s="7">
        <v>43154.0</v>
      </c>
      <c r="AM86" s="1">
        <v>13958.22</v>
      </c>
      <c r="AN86" s="1">
        <v>1.0</v>
      </c>
      <c r="AO86" s="1">
        <v>0.0</v>
      </c>
      <c r="AP86" s="1">
        <v>5.0</v>
      </c>
      <c r="AV86" s="1"/>
      <c r="AW86" s="1"/>
      <c r="AX86" s="1"/>
      <c r="AY86" s="1" t="s">
        <v>60</v>
      </c>
    </row>
    <row r="87" ht="15.75" customHeight="1">
      <c r="A87" s="1">
        <v>87.0</v>
      </c>
      <c r="B87" s="1" t="str">
        <f t="shared" si="1"/>
        <v>25.10_para_40.2_87</v>
      </c>
      <c r="C87" s="1" t="s">
        <v>56</v>
      </c>
      <c r="D87" s="1">
        <v>25.0</v>
      </c>
      <c r="E87" s="1">
        <v>10.0</v>
      </c>
      <c r="F87" s="1">
        <v>40.0</v>
      </c>
      <c r="G87" s="1">
        <v>2.0</v>
      </c>
      <c r="H87" s="7">
        <v>43135.0</v>
      </c>
      <c r="I87" s="7">
        <v>43128.0</v>
      </c>
      <c r="J87" s="7">
        <v>43133.0</v>
      </c>
      <c r="K87" s="8">
        <v>0.4652777777777778</v>
      </c>
      <c r="L87" s="1">
        <v>1.0</v>
      </c>
      <c r="N87" s="7">
        <v>43133.0</v>
      </c>
      <c r="O87" s="1">
        <v>32.75</v>
      </c>
      <c r="P87" s="7">
        <v>43133.0</v>
      </c>
      <c r="Q87" s="13">
        <v>0.475</v>
      </c>
      <c r="R87" s="8">
        <v>0.5416666666666666</v>
      </c>
      <c r="S87" s="14">
        <f t="shared" si="8"/>
        <v>0.07638888889</v>
      </c>
      <c r="T87" s="7">
        <v>43134.0</v>
      </c>
      <c r="U87" s="8">
        <v>0.7534722222222222</v>
      </c>
      <c r="X87" s="17"/>
      <c r="AD87" s="1">
        <f t="shared" si="2"/>
        <v>0</v>
      </c>
      <c r="AJ87">
        <f t="shared" si="3"/>
        <v>0</v>
      </c>
    </row>
    <row r="88" ht="15.75" customHeight="1">
      <c r="A88" s="1">
        <v>88.0</v>
      </c>
      <c r="B88" s="1" t="str">
        <f t="shared" si="1"/>
        <v>25.10_para_0.0_88</v>
      </c>
      <c r="C88" s="1" t="s">
        <v>56</v>
      </c>
      <c r="D88" s="1">
        <v>25.0</v>
      </c>
      <c r="E88" s="1">
        <v>10.0</v>
      </c>
      <c r="F88" s="1">
        <v>0.0</v>
      </c>
      <c r="G88" s="1">
        <v>0.0</v>
      </c>
      <c r="I88" s="7">
        <v>43128.0</v>
      </c>
      <c r="J88" s="7">
        <v>43134.0</v>
      </c>
      <c r="K88" s="8">
        <v>0.475</v>
      </c>
      <c r="L88" s="1">
        <v>1.0</v>
      </c>
      <c r="N88" s="7">
        <v>43134.0</v>
      </c>
      <c r="O88" s="1">
        <v>43.07</v>
      </c>
      <c r="Q88" s="9"/>
      <c r="R88" s="8"/>
      <c r="V88" s="7">
        <v>43138.0</v>
      </c>
      <c r="W88" s="1">
        <v>196.07</v>
      </c>
      <c r="X88" s="10">
        <v>43143.0</v>
      </c>
      <c r="Y88" s="1">
        <v>1066.85</v>
      </c>
      <c r="Z88" s="7">
        <v>43148.0</v>
      </c>
      <c r="AA88" s="1">
        <v>5.0</v>
      </c>
      <c r="AB88" s="1">
        <v>0.0</v>
      </c>
      <c r="AC88" s="1">
        <v>1340.54</v>
      </c>
      <c r="AD88" s="1">
        <f t="shared" si="2"/>
        <v>108</v>
      </c>
      <c r="AE88" s="1">
        <v>97.0</v>
      </c>
      <c r="AF88" s="1">
        <v>11.0</v>
      </c>
      <c r="AG88" s="7">
        <v>43154.0</v>
      </c>
      <c r="AH88" s="1">
        <v>91.0</v>
      </c>
      <c r="AI88" s="1">
        <v>20.0</v>
      </c>
      <c r="AJ88">
        <f t="shared" si="3"/>
        <v>128</v>
      </c>
      <c r="AK88" s="1">
        <v>1.0</v>
      </c>
      <c r="AQ88" s="1">
        <v>1.0</v>
      </c>
      <c r="AR88" s="1">
        <v>2.0</v>
      </c>
      <c r="AS88" s="1">
        <v>20.0</v>
      </c>
      <c r="AT88" s="1">
        <v>1.0</v>
      </c>
      <c r="AV88" s="1"/>
      <c r="AW88" s="1"/>
      <c r="AX88" s="1"/>
      <c r="AY88" s="1" t="s">
        <v>76</v>
      </c>
      <c r="AZ88" s="1" t="s">
        <v>107</v>
      </c>
    </row>
    <row r="89" ht="15.75" customHeight="1">
      <c r="A89" s="1">
        <v>89.0</v>
      </c>
      <c r="B89" s="1" t="str">
        <f t="shared" si="1"/>
        <v>25.10_para_40.3_89</v>
      </c>
      <c r="C89" s="1" t="s">
        <v>56</v>
      </c>
      <c r="D89" s="1">
        <v>25.0</v>
      </c>
      <c r="E89" s="1">
        <v>10.0</v>
      </c>
      <c r="F89" s="1">
        <v>40.0</v>
      </c>
      <c r="G89" s="1">
        <v>3.0</v>
      </c>
      <c r="H89" s="7">
        <v>43143.0</v>
      </c>
      <c r="I89" s="7">
        <v>43128.0</v>
      </c>
      <c r="J89" s="7">
        <v>43134.0</v>
      </c>
      <c r="K89" s="8">
        <v>0.4638888888888889</v>
      </c>
      <c r="L89" s="1">
        <v>1.0</v>
      </c>
      <c r="N89" s="7">
        <v>43134.0</v>
      </c>
      <c r="O89" s="1">
        <v>46.53</v>
      </c>
      <c r="P89" s="7">
        <v>43134.0</v>
      </c>
      <c r="Q89" s="13">
        <v>0.4666666666666667</v>
      </c>
      <c r="R89" s="8">
        <v>0.5416666666666666</v>
      </c>
      <c r="S89" s="14">
        <f t="shared" ref="S89:S106" si="9">R89-K89</f>
        <v>0.07777777778</v>
      </c>
      <c r="T89" s="7">
        <v>43136.0</v>
      </c>
      <c r="U89" s="8">
        <v>0.8055555555555556</v>
      </c>
      <c r="V89" s="7">
        <v>43137.0</v>
      </c>
      <c r="W89" s="1">
        <v>212.36</v>
      </c>
      <c r="X89" s="10">
        <v>43142.0</v>
      </c>
      <c r="Y89" s="1">
        <v>882.72</v>
      </c>
      <c r="AD89" s="1">
        <f t="shared" si="2"/>
        <v>0</v>
      </c>
      <c r="AJ89">
        <f t="shared" si="3"/>
        <v>0</v>
      </c>
      <c r="AV89" s="1"/>
      <c r="AW89" s="1"/>
      <c r="AX89" s="1"/>
      <c r="AY89" s="1" t="s">
        <v>76</v>
      </c>
    </row>
    <row r="90" ht="15.75" customHeight="1">
      <c r="A90" s="1">
        <v>90.0</v>
      </c>
      <c r="B90" s="1" t="str">
        <f t="shared" si="1"/>
        <v>25.10_para_40.1_90</v>
      </c>
      <c r="C90" s="1" t="s">
        <v>56</v>
      </c>
      <c r="D90" s="1">
        <v>25.0</v>
      </c>
      <c r="E90" s="1">
        <v>10.0</v>
      </c>
      <c r="F90" s="1">
        <v>40.0</v>
      </c>
      <c r="G90" s="1">
        <v>1.0</v>
      </c>
      <c r="H90" s="7">
        <v>43144.0</v>
      </c>
      <c r="I90" s="7">
        <v>43128.0</v>
      </c>
      <c r="J90" s="7">
        <v>43134.0</v>
      </c>
      <c r="K90" s="8">
        <v>0.4548611111111111</v>
      </c>
      <c r="L90" s="1">
        <v>1.0</v>
      </c>
      <c r="N90" s="7">
        <v>43134.0</v>
      </c>
      <c r="O90" s="1">
        <v>49.98</v>
      </c>
      <c r="P90" s="7">
        <v>43134.0</v>
      </c>
      <c r="Q90" s="13">
        <v>0.4583333333333333</v>
      </c>
      <c r="R90" s="8">
        <v>0.5416666666666666</v>
      </c>
      <c r="S90" s="14">
        <f t="shared" si="9"/>
        <v>0.08680555556</v>
      </c>
      <c r="T90" s="7">
        <v>43134.0</v>
      </c>
      <c r="U90" s="8">
        <v>0.7534722222222222</v>
      </c>
      <c r="V90" s="7">
        <v>43139.0</v>
      </c>
      <c r="W90" s="1">
        <v>45.29</v>
      </c>
      <c r="X90" s="17"/>
      <c r="AD90" s="1">
        <f t="shared" si="2"/>
        <v>0</v>
      </c>
      <c r="AJ90">
        <f t="shared" si="3"/>
        <v>0</v>
      </c>
      <c r="AV90" s="1"/>
      <c r="AW90" s="1"/>
      <c r="AX90" s="1"/>
      <c r="AY90" s="1" t="s">
        <v>108</v>
      </c>
    </row>
    <row r="91" ht="15.75" customHeight="1">
      <c r="A91" s="1">
        <v>91.0</v>
      </c>
      <c r="B91" s="1" t="str">
        <f t="shared" si="1"/>
        <v>25.10_para_42.1_91</v>
      </c>
      <c r="C91" s="1" t="s">
        <v>56</v>
      </c>
      <c r="D91" s="1">
        <v>25.0</v>
      </c>
      <c r="E91" s="1">
        <v>10.0</v>
      </c>
      <c r="F91" s="1">
        <v>42.0</v>
      </c>
      <c r="G91" s="1">
        <v>1.0</v>
      </c>
      <c r="I91" s="7">
        <v>43129.0</v>
      </c>
      <c r="J91" s="7">
        <v>43134.0</v>
      </c>
      <c r="K91" s="8">
        <v>0.4576388888888889</v>
      </c>
      <c r="L91" s="1">
        <v>1.0</v>
      </c>
      <c r="N91" s="7">
        <v>43134.0</v>
      </c>
      <c r="O91" s="1">
        <v>69.39</v>
      </c>
      <c r="P91" s="7">
        <v>43134.0</v>
      </c>
      <c r="Q91" s="13">
        <v>0.4583333333333333</v>
      </c>
      <c r="R91" s="8">
        <v>0.5416666666666666</v>
      </c>
      <c r="S91" s="14">
        <f t="shared" si="9"/>
        <v>0.08402777778</v>
      </c>
      <c r="T91" s="7">
        <v>43134.0</v>
      </c>
      <c r="U91" s="8">
        <v>0.7534722222222222</v>
      </c>
      <c r="V91" s="7">
        <v>43138.0</v>
      </c>
      <c r="W91" s="1">
        <v>187.54</v>
      </c>
      <c r="X91" s="10">
        <v>43143.0</v>
      </c>
      <c r="Y91" s="1">
        <v>779.72</v>
      </c>
      <c r="Z91" s="7">
        <v>43148.0</v>
      </c>
      <c r="AA91" s="1">
        <v>5.0</v>
      </c>
      <c r="AB91" s="1">
        <v>1.0</v>
      </c>
      <c r="AC91" s="1">
        <v>1333.13</v>
      </c>
      <c r="AD91" s="1">
        <f t="shared" si="2"/>
        <v>3</v>
      </c>
      <c r="AE91" s="1">
        <v>3.0</v>
      </c>
      <c r="AF91" s="1">
        <v>0.0</v>
      </c>
      <c r="AG91" s="7">
        <v>43154.0</v>
      </c>
      <c r="AH91" s="1">
        <v>2.0</v>
      </c>
      <c r="AI91" s="1">
        <v>7.0</v>
      </c>
      <c r="AJ91">
        <f t="shared" si="3"/>
        <v>10</v>
      </c>
      <c r="AP91" s="1"/>
      <c r="AQ91" s="1">
        <v>1.0</v>
      </c>
      <c r="AR91" s="1">
        <v>2.0</v>
      </c>
      <c r="AS91" s="1"/>
      <c r="AT91" s="1">
        <v>0.5</v>
      </c>
      <c r="AV91" s="1"/>
      <c r="AW91" s="1"/>
      <c r="AX91" s="1"/>
      <c r="AY91" s="1" t="s">
        <v>76</v>
      </c>
      <c r="AZ91" s="1" t="s">
        <v>109</v>
      </c>
    </row>
    <row r="92" ht="15.75" customHeight="1">
      <c r="A92" s="1">
        <v>92.0</v>
      </c>
      <c r="B92" s="1" t="str">
        <f t="shared" si="1"/>
        <v>25.10_para_40.3_92</v>
      </c>
      <c r="C92" s="1" t="s">
        <v>56</v>
      </c>
      <c r="D92" s="1">
        <v>25.0</v>
      </c>
      <c r="E92" s="1">
        <v>10.0</v>
      </c>
      <c r="F92" s="1">
        <v>40.0</v>
      </c>
      <c r="G92" s="1">
        <v>3.0</v>
      </c>
      <c r="I92" s="7">
        <v>43128.0</v>
      </c>
      <c r="J92" s="7">
        <v>43134.0</v>
      </c>
      <c r="K92" s="8">
        <v>0.4625</v>
      </c>
      <c r="L92" s="1">
        <v>1.0</v>
      </c>
      <c r="N92" s="7">
        <v>43134.0</v>
      </c>
      <c r="O92" s="1">
        <v>54.11</v>
      </c>
      <c r="P92" s="7">
        <v>43134.0</v>
      </c>
      <c r="Q92" s="13">
        <v>0.4666666666666667</v>
      </c>
      <c r="R92" s="8">
        <v>0.5416666666666666</v>
      </c>
      <c r="S92" s="14">
        <f t="shared" si="9"/>
        <v>0.07916666667</v>
      </c>
      <c r="T92" s="7">
        <v>43136.0</v>
      </c>
      <c r="U92" s="8">
        <v>0.8055555555555556</v>
      </c>
      <c r="V92" s="7">
        <v>43138.0</v>
      </c>
      <c r="W92" s="1">
        <v>300.57</v>
      </c>
      <c r="X92" s="10">
        <v>43143.0</v>
      </c>
      <c r="Y92" s="1">
        <v>2018.72</v>
      </c>
      <c r="AD92" s="1">
        <f t="shared" si="2"/>
        <v>0</v>
      </c>
      <c r="AJ92">
        <f t="shared" si="3"/>
        <v>0</v>
      </c>
      <c r="AK92" s="7"/>
      <c r="AL92" s="7">
        <v>43157.0</v>
      </c>
      <c r="AM92" s="1">
        <v>13490.76</v>
      </c>
      <c r="AN92" s="1">
        <v>1.0</v>
      </c>
      <c r="AO92" s="1">
        <v>0.0</v>
      </c>
      <c r="AP92" s="1">
        <v>5.0</v>
      </c>
      <c r="AV92" s="1"/>
      <c r="AW92" s="1"/>
      <c r="AX92" s="1"/>
      <c r="AY92" s="1" t="s">
        <v>76</v>
      </c>
    </row>
    <row r="93" ht="15.75" customHeight="1">
      <c r="A93" s="1">
        <v>93.0</v>
      </c>
      <c r="B93" s="1" t="str">
        <f t="shared" si="1"/>
        <v>25.10_para_42.2_93</v>
      </c>
      <c r="C93" s="1" t="s">
        <v>56</v>
      </c>
      <c r="D93" s="1">
        <v>25.0</v>
      </c>
      <c r="E93" s="1">
        <v>10.0</v>
      </c>
      <c r="F93" s="1">
        <v>42.0</v>
      </c>
      <c r="G93" s="1">
        <v>2.0</v>
      </c>
      <c r="H93" s="7">
        <v>43142.0</v>
      </c>
      <c r="I93" s="7">
        <v>43128.0</v>
      </c>
      <c r="J93" s="7">
        <v>43134.0</v>
      </c>
      <c r="K93" s="8">
        <v>0.4618055555555556</v>
      </c>
      <c r="L93" s="1">
        <v>1.0</v>
      </c>
      <c r="N93" s="7">
        <v>43134.0</v>
      </c>
      <c r="O93" s="1">
        <v>26.73</v>
      </c>
      <c r="P93" s="7">
        <v>43134.0</v>
      </c>
      <c r="Q93" s="13">
        <v>0.4666666666666667</v>
      </c>
      <c r="R93" s="8">
        <v>0.5416666666666666</v>
      </c>
      <c r="S93" s="14">
        <f t="shared" si="9"/>
        <v>0.07986111111</v>
      </c>
      <c r="T93" s="7">
        <v>43135.0</v>
      </c>
      <c r="U93" s="8">
        <v>0.8125</v>
      </c>
      <c r="V93" s="7">
        <v>43138.0</v>
      </c>
      <c r="W93" s="1">
        <v>53.44</v>
      </c>
      <c r="X93" s="17"/>
      <c r="AD93" s="1">
        <f t="shared" si="2"/>
        <v>0</v>
      </c>
      <c r="AJ93">
        <f t="shared" si="3"/>
        <v>0</v>
      </c>
      <c r="AV93" s="1"/>
      <c r="AW93" s="1"/>
      <c r="AX93" s="1"/>
      <c r="AY93" s="1" t="s">
        <v>68</v>
      </c>
    </row>
    <row r="94" ht="15.75" customHeight="1">
      <c r="A94" s="1">
        <v>94.0</v>
      </c>
      <c r="B94" s="1" t="str">
        <f t="shared" si="1"/>
        <v>25.10_para_40.4_94</v>
      </c>
      <c r="C94" s="1" t="s">
        <v>56</v>
      </c>
      <c r="D94" s="1">
        <v>25.0</v>
      </c>
      <c r="E94" s="1">
        <v>10.0</v>
      </c>
      <c r="F94" s="1">
        <v>40.0</v>
      </c>
      <c r="G94" s="1">
        <v>4.0</v>
      </c>
      <c r="H94" s="7">
        <v>43138.0</v>
      </c>
      <c r="I94" s="7">
        <v>43128.0</v>
      </c>
      <c r="J94" s="7">
        <v>43134.0</v>
      </c>
      <c r="K94" s="8">
        <v>0.4701388888888889</v>
      </c>
      <c r="L94" s="1">
        <v>1.0</v>
      </c>
      <c r="N94" s="7">
        <v>43134.0</v>
      </c>
      <c r="O94" s="1">
        <v>21.24</v>
      </c>
      <c r="P94" s="7">
        <v>43134.0</v>
      </c>
      <c r="Q94" s="13">
        <v>0.475</v>
      </c>
      <c r="R94" s="8">
        <v>0.5416666666666666</v>
      </c>
      <c r="S94" s="14">
        <f t="shared" si="9"/>
        <v>0.07152777778</v>
      </c>
      <c r="T94" s="7">
        <v>43137.0</v>
      </c>
      <c r="U94" s="8">
        <v>0.875</v>
      </c>
      <c r="X94" s="17"/>
      <c r="AD94" s="1">
        <f t="shared" si="2"/>
        <v>0</v>
      </c>
      <c r="AJ94">
        <f t="shared" si="3"/>
        <v>0</v>
      </c>
    </row>
    <row r="95" ht="15.75" customHeight="1">
      <c r="A95" s="1">
        <v>95.0</v>
      </c>
      <c r="B95" s="1" t="str">
        <f t="shared" si="1"/>
        <v>25.10_para_42.3_95</v>
      </c>
      <c r="C95" s="1" t="s">
        <v>56</v>
      </c>
      <c r="D95" s="1">
        <v>25.0</v>
      </c>
      <c r="E95" s="1">
        <v>10.0</v>
      </c>
      <c r="F95" s="1">
        <v>42.0</v>
      </c>
      <c r="G95" s="1">
        <v>3.0</v>
      </c>
      <c r="I95" s="7">
        <v>43128.0</v>
      </c>
      <c r="J95" s="7">
        <v>43134.0</v>
      </c>
      <c r="K95" s="8">
        <v>0.46597222222222223</v>
      </c>
      <c r="L95" s="1">
        <v>2.0</v>
      </c>
      <c r="N95" s="7">
        <v>43134.0</v>
      </c>
      <c r="O95" s="1">
        <v>44.58</v>
      </c>
      <c r="P95" s="7">
        <v>43134.0</v>
      </c>
      <c r="Q95" s="13">
        <v>0.4666666666666667</v>
      </c>
      <c r="R95" s="8">
        <v>0.5416666666666666</v>
      </c>
      <c r="S95" s="14">
        <f t="shared" si="9"/>
        <v>0.07569444444</v>
      </c>
      <c r="T95" s="7">
        <v>43136.0</v>
      </c>
      <c r="U95" s="8">
        <v>0.8055555555555556</v>
      </c>
      <c r="V95" s="7">
        <v>43138.0</v>
      </c>
      <c r="W95" s="1">
        <v>246.29</v>
      </c>
      <c r="X95" s="10">
        <v>43143.0</v>
      </c>
      <c r="Y95" s="1">
        <v>1404.87</v>
      </c>
      <c r="AD95" s="1">
        <f t="shared" si="2"/>
        <v>0</v>
      </c>
      <c r="AJ95">
        <f t="shared" si="3"/>
        <v>0</v>
      </c>
      <c r="AK95" s="7"/>
      <c r="AL95" s="7">
        <v>43157.0</v>
      </c>
      <c r="AM95" s="1">
        <v>13859.88</v>
      </c>
      <c r="AN95" s="1">
        <v>1.0</v>
      </c>
      <c r="AO95" s="1">
        <v>0.0</v>
      </c>
      <c r="AP95" s="1">
        <v>5.0</v>
      </c>
      <c r="AV95" s="1"/>
      <c r="AW95" s="1"/>
      <c r="AX95" s="1"/>
      <c r="AY95" s="1" t="s">
        <v>76</v>
      </c>
    </row>
    <row r="96" ht="15.75" customHeight="1">
      <c r="A96" s="1">
        <v>96.0</v>
      </c>
      <c r="B96" s="1" t="str">
        <f t="shared" si="1"/>
        <v>25.10_para_42.4_96</v>
      </c>
      <c r="C96" s="1" t="s">
        <v>56</v>
      </c>
      <c r="D96" s="1">
        <v>25.0</v>
      </c>
      <c r="E96" s="1">
        <v>10.0</v>
      </c>
      <c r="F96" s="1">
        <v>42.0</v>
      </c>
      <c r="G96" s="1">
        <v>4.0</v>
      </c>
      <c r="I96" s="7">
        <v>43127.0</v>
      </c>
      <c r="J96" s="7">
        <v>43134.0</v>
      </c>
      <c r="K96" s="8">
        <v>0.4722222222222222</v>
      </c>
      <c r="L96" s="1">
        <v>2.0</v>
      </c>
      <c r="N96" s="7">
        <v>43134.0</v>
      </c>
      <c r="O96" s="1">
        <v>45.12</v>
      </c>
      <c r="P96" s="7">
        <v>43134.0</v>
      </c>
      <c r="Q96" s="13">
        <v>0.475</v>
      </c>
      <c r="R96" s="8">
        <v>0.5416666666666666</v>
      </c>
      <c r="S96" s="14">
        <f t="shared" si="9"/>
        <v>0.06944444444</v>
      </c>
      <c r="T96" s="7">
        <v>43137.0</v>
      </c>
      <c r="U96" s="8">
        <v>0.875</v>
      </c>
      <c r="V96" s="7">
        <v>43137.0</v>
      </c>
      <c r="W96" s="1">
        <v>134.73</v>
      </c>
      <c r="X96" s="10">
        <v>43140.0</v>
      </c>
      <c r="Y96" s="1">
        <v>391.53</v>
      </c>
      <c r="AD96" s="1">
        <f t="shared" si="2"/>
        <v>0</v>
      </c>
      <c r="AJ96">
        <f t="shared" si="3"/>
        <v>0</v>
      </c>
      <c r="AU96" s="1">
        <v>1.0</v>
      </c>
      <c r="AV96" s="1"/>
      <c r="AW96" s="20">
        <v>11830.26</v>
      </c>
      <c r="AX96" s="19">
        <v>43152.0</v>
      </c>
      <c r="AY96" s="1" t="s">
        <v>111</v>
      </c>
    </row>
    <row r="97" ht="15.75" customHeight="1">
      <c r="A97" s="1">
        <v>97.0</v>
      </c>
      <c r="B97" s="1" t="str">
        <f t="shared" si="1"/>
        <v>25.10_para_40.1_97</v>
      </c>
      <c r="C97" s="1" t="s">
        <v>56</v>
      </c>
      <c r="D97" s="1">
        <v>25.0</v>
      </c>
      <c r="E97" s="1">
        <v>10.0</v>
      </c>
      <c r="F97" s="1">
        <v>40.0</v>
      </c>
      <c r="G97" s="1">
        <v>1.0</v>
      </c>
      <c r="I97" s="7">
        <v>43128.0</v>
      </c>
      <c r="J97" s="7">
        <v>43134.0</v>
      </c>
      <c r="K97" s="8">
        <v>0.45416666666666666</v>
      </c>
      <c r="L97" s="1">
        <v>1.0</v>
      </c>
      <c r="N97" s="7">
        <v>43134.0</v>
      </c>
      <c r="O97" s="1">
        <v>32.95</v>
      </c>
      <c r="P97" s="7">
        <v>43134.0</v>
      </c>
      <c r="Q97" s="13">
        <v>0.4583333333333333</v>
      </c>
      <c r="R97" s="8">
        <v>0.5416666666666666</v>
      </c>
      <c r="S97" s="14">
        <f t="shared" si="9"/>
        <v>0.0875</v>
      </c>
      <c r="T97" s="7">
        <v>43134.0</v>
      </c>
      <c r="U97" s="8">
        <v>0.7534722222222222</v>
      </c>
      <c r="V97" s="7">
        <v>43137.0</v>
      </c>
      <c r="W97" s="1">
        <v>169.95</v>
      </c>
      <c r="X97" s="10">
        <v>43142.0</v>
      </c>
      <c r="Y97" s="1">
        <v>993.28</v>
      </c>
      <c r="Z97" s="11">
        <v>43147.0</v>
      </c>
      <c r="AA97" s="1">
        <v>5.0</v>
      </c>
      <c r="AB97" s="1">
        <v>0.0</v>
      </c>
      <c r="AC97" s="1">
        <v>2029.66</v>
      </c>
      <c r="AD97" s="1">
        <f t="shared" si="2"/>
        <v>38</v>
      </c>
      <c r="AE97" s="1">
        <v>35.0</v>
      </c>
      <c r="AF97" s="1">
        <v>3.0</v>
      </c>
      <c r="AG97" s="7">
        <v>43152.0</v>
      </c>
      <c r="AH97" s="1">
        <v>34.0</v>
      </c>
      <c r="AJ97">
        <f t="shared" si="3"/>
        <v>38</v>
      </c>
      <c r="AV97" s="1"/>
      <c r="AW97" s="1"/>
      <c r="AX97" s="1"/>
      <c r="AY97" s="1" t="s">
        <v>76</v>
      </c>
    </row>
    <row r="98" ht="15.75" customHeight="1">
      <c r="A98" s="1">
        <v>98.0</v>
      </c>
      <c r="B98" s="1" t="str">
        <f t="shared" si="1"/>
        <v>25.10_para_42.1_98</v>
      </c>
      <c r="C98" s="1" t="s">
        <v>56</v>
      </c>
      <c r="D98" s="1">
        <v>25.0</v>
      </c>
      <c r="E98" s="1">
        <v>10.0</v>
      </c>
      <c r="F98" s="1">
        <v>42.0</v>
      </c>
      <c r="G98" s="1">
        <v>1.0</v>
      </c>
      <c r="I98" s="7">
        <v>43128.0</v>
      </c>
      <c r="J98" s="7">
        <v>43134.0</v>
      </c>
      <c r="K98" s="8">
        <v>0.45694444444444443</v>
      </c>
      <c r="L98" s="1">
        <v>1.0</v>
      </c>
      <c r="N98" s="7">
        <v>43134.0</v>
      </c>
      <c r="O98" s="1">
        <v>43.82</v>
      </c>
      <c r="P98" s="7">
        <v>43134.0</v>
      </c>
      <c r="Q98" s="13">
        <v>0.4583333333333333</v>
      </c>
      <c r="R98" s="8">
        <v>0.5416666666666666</v>
      </c>
      <c r="S98" s="14">
        <f t="shared" si="9"/>
        <v>0.08472222222</v>
      </c>
      <c r="T98" s="7">
        <v>43134.0</v>
      </c>
      <c r="U98" s="8">
        <v>0.7534722222222222</v>
      </c>
      <c r="V98" s="7">
        <v>43137.0</v>
      </c>
      <c r="W98" s="1">
        <v>124.92</v>
      </c>
      <c r="X98" s="10">
        <v>43142.0</v>
      </c>
      <c r="Y98" s="1">
        <v>1099.07</v>
      </c>
      <c r="AD98" s="1">
        <f t="shared" si="2"/>
        <v>0</v>
      </c>
      <c r="AJ98">
        <f t="shared" si="3"/>
        <v>0</v>
      </c>
      <c r="AK98" s="7"/>
      <c r="AL98" s="7">
        <v>43156.0</v>
      </c>
      <c r="AM98" s="1">
        <v>1788.19</v>
      </c>
      <c r="AN98" s="1">
        <v>1.0</v>
      </c>
      <c r="AO98" s="1">
        <v>0.0</v>
      </c>
      <c r="AP98" s="1">
        <v>5.0</v>
      </c>
      <c r="AV98" s="1"/>
      <c r="AW98" s="1"/>
      <c r="AX98" s="1"/>
      <c r="AY98" s="1" t="s">
        <v>76</v>
      </c>
    </row>
    <row r="99" ht="15.75" customHeight="1">
      <c r="A99" s="1">
        <v>99.0</v>
      </c>
      <c r="B99" s="1" t="str">
        <f t="shared" si="1"/>
        <v>25.10_para_40.2_99</v>
      </c>
      <c r="C99" s="1" t="s">
        <v>56</v>
      </c>
      <c r="D99" s="1">
        <v>25.0</v>
      </c>
      <c r="E99" s="1">
        <v>10.0</v>
      </c>
      <c r="F99" s="1">
        <v>40.0</v>
      </c>
      <c r="G99" s="1">
        <v>2.0</v>
      </c>
      <c r="I99" s="7">
        <v>43128.0</v>
      </c>
      <c r="J99" s="7">
        <v>43134.0</v>
      </c>
      <c r="K99" s="8">
        <v>0.4597222222222222</v>
      </c>
      <c r="L99" s="1">
        <v>1.0</v>
      </c>
      <c r="N99" s="7">
        <v>43134.0</v>
      </c>
      <c r="O99" s="1">
        <v>57.66</v>
      </c>
      <c r="P99" s="7">
        <v>43134.0</v>
      </c>
      <c r="Q99" s="13">
        <v>0.4666666666666667</v>
      </c>
      <c r="R99" s="8">
        <v>0.5416666666666666</v>
      </c>
      <c r="S99" s="14">
        <f t="shared" si="9"/>
        <v>0.08194444444</v>
      </c>
      <c r="T99" s="7">
        <v>43135.0</v>
      </c>
      <c r="U99" s="8">
        <v>0.8125</v>
      </c>
      <c r="V99" s="7">
        <v>43138.0</v>
      </c>
      <c r="W99" s="1">
        <v>359.07</v>
      </c>
      <c r="X99" s="10">
        <v>43143.0</v>
      </c>
      <c r="Y99" s="1">
        <v>1880.24</v>
      </c>
      <c r="AD99" s="1">
        <f t="shared" si="2"/>
        <v>0</v>
      </c>
      <c r="AJ99">
        <f t="shared" si="3"/>
        <v>0</v>
      </c>
      <c r="AK99" s="7"/>
      <c r="AL99" s="7">
        <v>43157.0</v>
      </c>
      <c r="AM99" s="1">
        <v>14684.07</v>
      </c>
      <c r="AN99" s="1">
        <v>1.0</v>
      </c>
      <c r="AO99" s="1">
        <v>1.0</v>
      </c>
      <c r="AP99" s="1">
        <v>5.0</v>
      </c>
      <c r="AV99" s="1"/>
      <c r="AW99" s="1"/>
      <c r="AX99" s="1"/>
      <c r="AY99" s="1" t="s">
        <v>76</v>
      </c>
    </row>
    <row r="100" ht="15.75" customHeight="1">
      <c r="A100" s="1">
        <v>100.0</v>
      </c>
      <c r="B100" s="1" t="str">
        <f t="shared" si="1"/>
        <v>25.10_para_42.2_100</v>
      </c>
      <c r="C100" s="1" t="s">
        <v>56</v>
      </c>
      <c r="D100" s="1">
        <v>25.0</v>
      </c>
      <c r="E100" s="1">
        <v>10.0</v>
      </c>
      <c r="F100" s="1">
        <v>42.0</v>
      </c>
      <c r="G100" s="1">
        <v>2.0</v>
      </c>
      <c r="I100" s="7">
        <v>43128.0</v>
      </c>
      <c r="J100" s="7">
        <v>43134.0</v>
      </c>
      <c r="K100" s="8">
        <v>0.46041666666666664</v>
      </c>
      <c r="L100" s="1">
        <v>1.0</v>
      </c>
      <c r="N100" s="7">
        <v>43134.0</v>
      </c>
      <c r="O100" s="1">
        <v>64.96</v>
      </c>
      <c r="P100" s="7">
        <v>43134.0</v>
      </c>
      <c r="Q100" s="13">
        <v>0.4666666666666667</v>
      </c>
      <c r="R100" s="8">
        <v>0.5416666666666666</v>
      </c>
      <c r="S100" s="14">
        <f t="shared" si="9"/>
        <v>0.08125</v>
      </c>
      <c r="T100" s="7">
        <v>43135.0</v>
      </c>
      <c r="U100" s="8">
        <v>0.8125</v>
      </c>
      <c r="V100" s="7">
        <v>43138.0</v>
      </c>
      <c r="W100" s="1">
        <v>267.16</v>
      </c>
      <c r="X100" s="10">
        <v>43143.0</v>
      </c>
      <c r="Y100" s="1">
        <v>1510.65</v>
      </c>
      <c r="AD100" s="1">
        <f t="shared" si="2"/>
        <v>0</v>
      </c>
      <c r="AJ100">
        <f t="shared" si="3"/>
        <v>0</v>
      </c>
      <c r="AK100" s="7"/>
      <c r="AL100" s="7">
        <v>43157.0</v>
      </c>
      <c r="AM100" s="1">
        <v>13252.28</v>
      </c>
      <c r="AN100" s="1">
        <v>1.0</v>
      </c>
      <c r="AO100" s="1">
        <v>0.0</v>
      </c>
      <c r="AP100" s="1">
        <v>5.0</v>
      </c>
      <c r="AV100" s="1"/>
      <c r="AW100" s="1"/>
      <c r="AX100" s="1"/>
      <c r="AY100" s="1" t="s">
        <v>112</v>
      </c>
    </row>
    <row r="101" ht="15.75" customHeight="1">
      <c r="A101" s="1">
        <v>101.0</v>
      </c>
      <c r="B101" s="1" t="str">
        <f t="shared" si="1"/>
        <v>25.10_para_40.3_101</v>
      </c>
      <c r="C101" s="1" t="s">
        <v>56</v>
      </c>
      <c r="D101" s="1">
        <v>25.0</v>
      </c>
      <c r="E101" s="1">
        <v>10.0</v>
      </c>
      <c r="F101" s="1">
        <v>40.0</v>
      </c>
      <c r="G101" s="1">
        <v>3.0</v>
      </c>
      <c r="H101" s="7">
        <v>43142.0</v>
      </c>
      <c r="I101" s="7">
        <v>43128.0</v>
      </c>
      <c r="J101" s="7">
        <v>43134.0</v>
      </c>
      <c r="K101" s="8">
        <v>0.4625</v>
      </c>
      <c r="L101" s="1">
        <v>1.0</v>
      </c>
      <c r="N101" s="7">
        <v>43134.0</v>
      </c>
      <c r="O101" s="1">
        <v>61.74</v>
      </c>
      <c r="P101" s="7">
        <v>43134.0</v>
      </c>
      <c r="Q101" s="13">
        <v>0.4666666666666667</v>
      </c>
      <c r="R101" s="8">
        <v>0.5416666666666666</v>
      </c>
      <c r="S101" s="14">
        <f t="shared" si="9"/>
        <v>0.07916666667</v>
      </c>
      <c r="T101" s="7">
        <v>43136.0</v>
      </c>
      <c r="U101" s="8">
        <v>0.8055555555555556</v>
      </c>
      <c r="V101" s="7">
        <v>43137.0</v>
      </c>
      <c r="W101" s="1">
        <v>177.84</v>
      </c>
      <c r="X101" s="17"/>
      <c r="AD101" s="1">
        <f t="shared" si="2"/>
        <v>0</v>
      </c>
      <c r="AJ101">
        <f t="shared" si="3"/>
        <v>0</v>
      </c>
      <c r="AV101" s="1"/>
      <c r="AW101" s="1"/>
      <c r="AX101" s="1"/>
      <c r="AY101" s="1" t="s">
        <v>76</v>
      </c>
    </row>
    <row r="102" ht="15.75" customHeight="1">
      <c r="A102" s="1">
        <v>102.0</v>
      </c>
      <c r="B102" s="1" t="str">
        <f t="shared" si="1"/>
        <v>25.10_para_42.3_102</v>
      </c>
      <c r="C102" s="1" t="s">
        <v>56</v>
      </c>
      <c r="D102" s="1">
        <v>25.0</v>
      </c>
      <c r="E102" s="1">
        <v>10.0</v>
      </c>
      <c r="F102" s="1">
        <v>42.0</v>
      </c>
      <c r="G102" s="1">
        <v>3.0</v>
      </c>
      <c r="I102" s="7">
        <v>43128.0</v>
      </c>
      <c r="J102" s="7">
        <v>43134.0</v>
      </c>
      <c r="K102" s="8">
        <v>0.46458333333333335</v>
      </c>
      <c r="L102" s="1">
        <v>1.0</v>
      </c>
      <c r="N102" s="7">
        <v>43134.0</v>
      </c>
      <c r="O102" s="1">
        <v>57.57</v>
      </c>
      <c r="P102" s="7">
        <v>43134.0</v>
      </c>
      <c r="Q102" s="13">
        <v>0.4666666666666667</v>
      </c>
      <c r="R102" s="8">
        <v>0.5416666666666666</v>
      </c>
      <c r="S102" s="14">
        <f t="shared" si="9"/>
        <v>0.07708333333</v>
      </c>
      <c r="T102" s="7">
        <v>43136.0</v>
      </c>
      <c r="U102" s="8">
        <v>0.8055555555555556</v>
      </c>
      <c r="V102" s="7">
        <v>43137.0</v>
      </c>
      <c r="W102" s="1">
        <v>213.39</v>
      </c>
      <c r="X102" s="10">
        <v>43143.0</v>
      </c>
      <c r="Y102" s="1">
        <v>790.28</v>
      </c>
      <c r="AD102" s="1">
        <f t="shared" si="2"/>
        <v>0</v>
      </c>
      <c r="AJ102">
        <f t="shared" si="3"/>
        <v>0</v>
      </c>
      <c r="AK102" s="7"/>
      <c r="AL102" s="7">
        <v>43157.0</v>
      </c>
      <c r="AM102" s="1">
        <v>9195.54</v>
      </c>
      <c r="AN102" s="1">
        <v>1.0</v>
      </c>
      <c r="AO102" s="1">
        <v>0.0</v>
      </c>
      <c r="AP102" s="1">
        <v>5.0</v>
      </c>
      <c r="AV102" s="1"/>
      <c r="AW102" s="1"/>
      <c r="AX102" s="1"/>
      <c r="AY102" s="1" t="s">
        <v>60</v>
      </c>
    </row>
    <row r="103" ht="15.75" customHeight="1">
      <c r="A103" s="1">
        <v>103.0</v>
      </c>
      <c r="B103" s="1" t="str">
        <f t="shared" si="1"/>
        <v>25.10_para_40.4_103</v>
      </c>
      <c r="C103" s="1" t="s">
        <v>56</v>
      </c>
      <c r="D103" s="1">
        <v>25.0</v>
      </c>
      <c r="E103" s="1">
        <v>10.0</v>
      </c>
      <c r="F103" s="1">
        <v>40.0</v>
      </c>
      <c r="G103" s="1">
        <v>4.0</v>
      </c>
      <c r="H103" s="7">
        <v>43154.0</v>
      </c>
      <c r="I103" s="7">
        <v>43128.0</v>
      </c>
      <c r="J103" s="7">
        <v>43134.0</v>
      </c>
      <c r="K103" s="8">
        <v>0.46875</v>
      </c>
      <c r="L103" s="1">
        <v>1.0</v>
      </c>
      <c r="N103" s="7">
        <v>43134.0</v>
      </c>
      <c r="O103" s="1">
        <v>58.58</v>
      </c>
      <c r="P103" s="7">
        <v>43134.0</v>
      </c>
      <c r="Q103" s="13">
        <v>0.475</v>
      </c>
      <c r="R103" s="8">
        <v>0.5416666666666666</v>
      </c>
      <c r="S103" s="14">
        <f t="shared" si="9"/>
        <v>0.07291666667</v>
      </c>
      <c r="T103" s="7">
        <v>43137.0</v>
      </c>
      <c r="U103" s="8">
        <v>0.875</v>
      </c>
      <c r="V103" s="7">
        <v>43137.0</v>
      </c>
      <c r="W103" s="1">
        <v>182.63</v>
      </c>
      <c r="X103" s="10">
        <v>43142.0</v>
      </c>
      <c r="Y103" s="1">
        <v>1104.49</v>
      </c>
      <c r="AD103" s="1">
        <f t="shared" si="2"/>
        <v>0</v>
      </c>
      <c r="AJ103">
        <f t="shared" si="3"/>
        <v>0</v>
      </c>
      <c r="AV103" s="1"/>
      <c r="AW103" s="1"/>
      <c r="AX103" s="1"/>
      <c r="AY103" s="1" t="s">
        <v>113</v>
      </c>
    </row>
    <row r="104" ht="15.75" customHeight="1">
      <c r="A104" s="1">
        <v>104.0</v>
      </c>
      <c r="B104" s="1" t="str">
        <f t="shared" si="1"/>
        <v>25.10_para_42.4_104</v>
      </c>
      <c r="C104" s="1" t="s">
        <v>56</v>
      </c>
      <c r="D104" s="1">
        <v>25.0</v>
      </c>
      <c r="E104" s="1">
        <v>10.0</v>
      </c>
      <c r="F104" s="1">
        <v>42.0</v>
      </c>
      <c r="G104" s="1">
        <v>4.0</v>
      </c>
      <c r="H104" s="7">
        <v>43140.0</v>
      </c>
      <c r="I104" s="7">
        <v>43128.0</v>
      </c>
      <c r="J104" s="7">
        <v>43134.0</v>
      </c>
      <c r="K104" s="8">
        <v>0.4708333333333333</v>
      </c>
      <c r="L104" s="1">
        <v>2.0</v>
      </c>
      <c r="N104" s="7">
        <v>43134.0</v>
      </c>
      <c r="O104" s="1">
        <v>51.19</v>
      </c>
      <c r="P104" s="7">
        <v>43134.0</v>
      </c>
      <c r="Q104" s="13">
        <v>0.475</v>
      </c>
      <c r="R104" s="8">
        <v>0.5416666666666666</v>
      </c>
      <c r="S104" s="14">
        <f t="shared" si="9"/>
        <v>0.07083333333</v>
      </c>
      <c r="T104" s="7">
        <v>43137.0</v>
      </c>
      <c r="U104" s="8">
        <v>0.875</v>
      </c>
      <c r="X104" s="17"/>
      <c r="AD104" s="1">
        <f t="shared" si="2"/>
        <v>0</v>
      </c>
      <c r="AJ104">
        <f t="shared" si="3"/>
        <v>0</v>
      </c>
      <c r="AV104" s="1"/>
      <c r="AW104" s="1"/>
      <c r="AX104" s="1"/>
      <c r="AY104" s="1" t="s">
        <v>114</v>
      </c>
    </row>
    <row r="105" ht="15.75" customHeight="1">
      <c r="A105" s="1">
        <v>105.0</v>
      </c>
      <c r="B105" s="1" t="str">
        <f t="shared" si="1"/>
        <v>25.10_para_40.1_105</v>
      </c>
      <c r="C105" s="1" t="s">
        <v>56</v>
      </c>
      <c r="D105" s="1">
        <v>25.0</v>
      </c>
      <c r="E105" s="1">
        <v>10.0</v>
      </c>
      <c r="F105" s="1">
        <v>40.0</v>
      </c>
      <c r="G105" s="1">
        <v>1.0</v>
      </c>
      <c r="I105" s="7">
        <v>43128.0</v>
      </c>
      <c r="J105" s="7">
        <v>43134.0</v>
      </c>
      <c r="K105" s="8">
        <v>0.4534722222222222</v>
      </c>
      <c r="L105" s="1">
        <v>1.0</v>
      </c>
      <c r="N105" s="7">
        <v>43134.0</v>
      </c>
      <c r="O105" s="1">
        <v>46.14</v>
      </c>
      <c r="P105" s="7">
        <v>43134.0</v>
      </c>
      <c r="Q105" s="13">
        <v>0.4583333333333333</v>
      </c>
      <c r="R105" s="8">
        <v>0.5416666666666666</v>
      </c>
      <c r="S105" s="14">
        <f t="shared" si="9"/>
        <v>0.08819444444</v>
      </c>
      <c r="T105" s="7">
        <v>43134.0</v>
      </c>
      <c r="U105" s="8">
        <v>0.7534722222222222</v>
      </c>
      <c r="V105" s="7">
        <v>43138.0</v>
      </c>
      <c r="W105" s="1">
        <v>100.26</v>
      </c>
      <c r="X105" s="10">
        <v>43143.0</v>
      </c>
      <c r="Y105" s="1">
        <v>417.44</v>
      </c>
      <c r="Z105" s="7">
        <v>43149.0</v>
      </c>
      <c r="AA105" s="1">
        <v>5.0</v>
      </c>
      <c r="AB105" s="1">
        <v>1.0</v>
      </c>
      <c r="AC105" s="1">
        <v>614.63</v>
      </c>
      <c r="AD105" s="1">
        <f t="shared" si="2"/>
        <v>6</v>
      </c>
      <c r="AE105" s="1">
        <v>5.0</v>
      </c>
      <c r="AF105" s="1">
        <v>1.0</v>
      </c>
      <c r="AG105" s="7">
        <v>43155.0</v>
      </c>
      <c r="AH105" s="1">
        <v>5.0</v>
      </c>
      <c r="AI105" s="1">
        <v>24.0</v>
      </c>
      <c r="AJ105">
        <f t="shared" si="3"/>
        <v>30</v>
      </c>
      <c r="AP105" s="1"/>
      <c r="AQ105" s="1">
        <v>1.0</v>
      </c>
      <c r="AR105" s="1" t="s">
        <v>73</v>
      </c>
      <c r="AS105" s="1"/>
      <c r="AT105" s="1">
        <v>0.0</v>
      </c>
      <c r="AV105" s="1"/>
      <c r="AW105" s="1"/>
      <c r="AX105" s="1"/>
      <c r="AY105" s="1" t="s">
        <v>60</v>
      </c>
      <c r="AZ105" s="1" t="s">
        <v>116</v>
      </c>
    </row>
    <row r="106" ht="15.75" customHeight="1">
      <c r="A106" s="1">
        <v>106.0</v>
      </c>
      <c r="B106" s="1" t="str">
        <f t="shared" si="1"/>
        <v>25.10_para_42.1_106</v>
      </c>
      <c r="C106" s="1" t="s">
        <v>56</v>
      </c>
      <c r="D106" s="1">
        <v>25.0</v>
      </c>
      <c r="E106" s="1">
        <v>10.0</v>
      </c>
      <c r="F106" s="1">
        <v>42.0</v>
      </c>
      <c r="G106" s="1">
        <v>1.0</v>
      </c>
      <c r="I106" s="7">
        <v>43128.0</v>
      </c>
      <c r="J106" s="7">
        <v>43134.0</v>
      </c>
      <c r="K106" s="8">
        <v>0.45625</v>
      </c>
      <c r="L106" s="1">
        <v>1.0</v>
      </c>
      <c r="N106" s="7">
        <v>43134.0</v>
      </c>
      <c r="O106" s="1">
        <v>74.06</v>
      </c>
      <c r="P106" s="7">
        <v>43134.0</v>
      </c>
      <c r="Q106" s="13">
        <v>0.4583333333333333</v>
      </c>
      <c r="R106" s="8">
        <v>0.5416666666666666</v>
      </c>
      <c r="S106" s="14">
        <f t="shared" si="9"/>
        <v>0.08541666667</v>
      </c>
      <c r="T106" s="7">
        <v>43134.0</v>
      </c>
      <c r="U106" s="8">
        <v>0.7534722222222222</v>
      </c>
      <c r="V106" s="7">
        <v>43137.0</v>
      </c>
      <c r="W106" s="1">
        <v>240.16</v>
      </c>
      <c r="X106" s="10">
        <v>43142.0</v>
      </c>
      <c r="Y106" s="1">
        <v>1042.41</v>
      </c>
      <c r="Z106" s="7">
        <v>43148.0</v>
      </c>
      <c r="AA106" s="1">
        <v>5.0</v>
      </c>
      <c r="AB106" s="1">
        <v>0.0</v>
      </c>
      <c r="AC106" s="1">
        <v>2104.13</v>
      </c>
      <c r="AD106" s="1">
        <f t="shared" si="2"/>
        <v>3</v>
      </c>
      <c r="AE106" s="1">
        <v>1.0</v>
      </c>
      <c r="AF106" s="1">
        <v>2.0</v>
      </c>
      <c r="AI106" s="1">
        <v>11.0</v>
      </c>
      <c r="AJ106">
        <f t="shared" si="3"/>
        <v>14</v>
      </c>
      <c r="AQ106" s="1">
        <v>1.0</v>
      </c>
      <c r="AR106" s="1" t="s">
        <v>73</v>
      </c>
      <c r="AS106" s="1"/>
      <c r="AT106" s="1">
        <v>0.5</v>
      </c>
      <c r="AV106" s="1"/>
      <c r="AW106" s="1"/>
      <c r="AX106" s="1"/>
      <c r="AY106" s="1" t="s">
        <v>117</v>
      </c>
      <c r="AZ106" s="1" t="s">
        <v>118</v>
      </c>
    </row>
    <row r="107" ht="15.75" customHeight="1">
      <c r="A107" s="1">
        <v>107.0</v>
      </c>
      <c r="B107" s="1" t="str">
        <f t="shared" si="1"/>
        <v>25.10_para_0.0_107</v>
      </c>
      <c r="C107" s="1" t="s">
        <v>56</v>
      </c>
      <c r="D107" s="1">
        <v>25.0</v>
      </c>
      <c r="E107" s="1">
        <v>10.0</v>
      </c>
      <c r="F107" s="1">
        <v>0.0</v>
      </c>
      <c r="G107" s="1">
        <v>0.0</v>
      </c>
      <c r="H107" s="7">
        <v>43146.0</v>
      </c>
      <c r="I107" s="7">
        <v>43128.0</v>
      </c>
      <c r="J107" s="7">
        <v>43134.0</v>
      </c>
      <c r="K107" s="8">
        <v>0.47430555555555554</v>
      </c>
      <c r="L107" s="1">
        <v>2.0</v>
      </c>
      <c r="N107" s="7">
        <v>43134.0</v>
      </c>
      <c r="O107" s="1">
        <v>31.02</v>
      </c>
      <c r="P107" s="7"/>
      <c r="Q107" s="13"/>
      <c r="R107" s="8"/>
      <c r="V107" s="7">
        <v>43139.0</v>
      </c>
      <c r="W107" s="1">
        <v>65.98</v>
      </c>
      <c r="X107" s="10">
        <v>43144.0</v>
      </c>
      <c r="Y107" s="1">
        <v>163.02</v>
      </c>
      <c r="AD107" s="1">
        <f t="shared" si="2"/>
        <v>0</v>
      </c>
      <c r="AJ107">
        <f t="shared" si="3"/>
        <v>0</v>
      </c>
      <c r="AV107" s="1"/>
      <c r="AW107" s="1"/>
      <c r="AX107" s="1"/>
      <c r="AY107" s="1" t="s">
        <v>119</v>
      </c>
    </row>
    <row r="108" ht="15.75" customHeight="1">
      <c r="A108" s="1">
        <v>108.0</v>
      </c>
      <c r="B108" s="1" t="str">
        <f t="shared" si="1"/>
        <v>25.10_para_42.3_108</v>
      </c>
      <c r="C108" s="1" t="s">
        <v>56</v>
      </c>
      <c r="D108" s="1">
        <v>25.0</v>
      </c>
      <c r="E108" s="1">
        <v>10.0</v>
      </c>
      <c r="F108" s="1">
        <v>42.0</v>
      </c>
      <c r="G108" s="1">
        <v>3.0</v>
      </c>
      <c r="I108" s="7">
        <v>43129.0</v>
      </c>
      <c r="J108" s="7">
        <v>43135.0</v>
      </c>
      <c r="K108" s="8">
        <v>0.44305555555555554</v>
      </c>
      <c r="L108" s="1">
        <v>1.0</v>
      </c>
      <c r="N108" s="7">
        <v>43135.0</v>
      </c>
      <c r="O108" s="1">
        <v>46.84</v>
      </c>
      <c r="P108" s="7">
        <v>43135.0</v>
      </c>
      <c r="Q108" s="13">
        <v>0.45208333333333334</v>
      </c>
      <c r="R108" s="8">
        <v>0.5416666666666666</v>
      </c>
      <c r="S108" s="14">
        <f t="shared" ref="S108:S115" si="10">R108-K108</f>
        <v>0.09861111111</v>
      </c>
      <c r="T108" s="7">
        <v>43137.0</v>
      </c>
      <c r="U108" s="8">
        <v>0.875</v>
      </c>
      <c r="V108" s="7">
        <v>43139.0</v>
      </c>
      <c r="W108" s="1">
        <v>291.26</v>
      </c>
      <c r="X108" s="10">
        <v>43143.0</v>
      </c>
      <c r="Y108" s="1">
        <v>1510.51</v>
      </c>
      <c r="AD108" s="1">
        <f t="shared" si="2"/>
        <v>0</v>
      </c>
      <c r="AJ108">
        <f t="shared" si="3"/>
        <v>0</v>
      </c>
      <c r="AK108" s="7"/>
      <c r="AL108" s="7">
        <v>43157.0</v>
      </c>
      <c r="AM108" s="1">
        <v>17448.66</v>
      </c>
      <c r="AN108" s="1">
        <v>1.0</v>
      </c>
      <c r="AO108" s="1">
        <v>1.0</v>
      </c>
      <c r="AP108" s="1">
        <v>5.0</v>
      </c>
      <c r="AV108" s="1"/>
      <c r="AW108" s="1"/>
      <c r="AX108" s="1"/>
      <c r="AY108" s="1" t="s">
        <v>60</v>
      </c>
    </row>
    <row r="109" ht="15.75" customHeight="1">
      <c r="A109" s="1">
        <v>109.0</v>
      </c>
      <c r="B109" s="1" t="str">
        <f t="shared" si="1"/>
        <v>25.10_para_42.3_109</v>
      </c>
      <c r="C109" s="21" t="s">
        <v>56</v>
      </c>
      <c r="D109" s="22">
        <v>25.0</v>
      </c>
      <c r="E109" s="22">
        <v>10.0</v>
      </c>
      <c r="F109" s="23">
        <v>42.0</v>
      </c>
      <c r="G109" s="23">
        <v>3.0</v>
      </c>
      <c r="H109" s="21"/>
      <c r="I109" s="11">
        <v>43129.0</v>
      </c>
      <c r="J109" s="7">
        <v>43135.0</v>
      </c>
      <c r="K109" s="24">
        <v>0.4423611111111111</v>
      </c>
      <c r="L109" s="25">
        <v>1.0</v>
      </c>
      <c r="M109" s="21"/>
      <c r="N109" s="11">
        <v>43135.0</v>
      </c>
      <c r="O109" s="1">
        <v>40.76</v>
      </c>
      <c r="P109" s="7">
        <v>43135.0</v>
      </c>
      <c r="Q109" s="13">
        <v>0.45208333333333334</v>
      </c>
      <c r="R109" s="8">
        <v>0.5416666666666666</v>
      </c>
      <c r="S109" s="14">
        <f t="shared" si="10"/>
        <v>0.09930555556</v>
      </c>
      <c r="T109" s="7">
        <v>43137.0</v>
      </c>
      <c r="U109" s="8">
        <v>0.875</v>
      </c>
      <c r="V109" s="7">
        <v>43138.0</v>
      </c>
      <c r="W109" s="1">
        <v>241.73</v>
      </c>
      <c r="X109" s="10">
        <v>43143.0</v>
      </c>
      <c r="Y109" s="1">
        <v>1505.3</v>
      </c>
      <c r="AD109" s="1">
        <f t="shared" si="2"/>
        <v>0</v>
      </c>
      <c r="AJ109">
        <f t="shared" si="3"/>
        <v>0</v>
      </c>
      <c r="AK109" s="7"/>
      <c r="AL109" s="7">
        <v>43157.0</v>
      </c>
      <c r="AM109" s="1">
        <v>12755.03</v>
      </c>
      <c r="AN109" s="1">
        <v>1.0</v>
      </c>
      <c r="AO109" s="1">
        <v>0.0</v>
      </c>
      <c r="AP109" s="1">
        <v>5.0</v>
      </c>
      <c r="AV109" s="1"/>
      <c r="AW109" s="1"/>
      <c r="AX109" s="1"/>
      <c r="AY109" s="1" t="s">
        <v>76</v>
      </c>
    </row>
    <row r="110" ht="15.75" customHeight="1">
      <c r="A110" s="1">
        <v>110.0</v>
      </c>
      <c r="B110" s="1" t="str">
        <f t="shared" si="1"/>
        <v>25.10_para_40.2_110</v>
      </c>
      <c r="C110" s="21" t="s">
        <v>56</v>
      </c>
      <c r="D110" s="22">
        <v>25.0</v>
      </c>
      <c r="E110" s="22">
        <v>10.0</v>
      </c>
      <c r="F110" s="23">
        <v>40.0</v>
      </c>
      <c r="G110" s="23">
        <v>2.0</v>
      </c>
      <c r="H110" s="21"/>
      <c r="I110" s="11">
        <v>43129.0</v>
      </c>
      <c r="J110" s="7">
        <v>43135.0</v>
      </c>
      <c r="K110" s="24">
        <v>0.4513888888888889</v>
      </c>
      <c r="L110" s="25">
        <v>1.0</v>
      </c>
      <c r="M110" s="21"/>
      <c r="N110" s="11">
        <v>43135.0</v>
      </c>
      <c r="O110" s="1">
        <v>41.34</v>
      </c>
      <c r="P110" s="7">
        <v>43135.0</v>
      </c>
      <c r="Q110" s="13">
        <v>0.45208333333333334</v>
      </c>
      <c r="R110" s="8">
        <v>0.5416666666666666</v>
      </c>
      <c r="S110" s="14">
        <f t="shared" si="10"/>
        <v>0.09027777778</v>
      </c>
      <c r="T110" s="7">
        <v>43136.0</v>
      </c>
      <c r="U110" s="8">
        <v>0.8055555555555556</v>
      </c>
      <c r="V110" s="7">
        <v>43139.0</v>
      </c>
      <c r="W110" s="1">
        <v>366.62</v>
      </c>
      <c r="X110" s="10">
        <v>43143.0</v>
      </c>
      <c r="Y110" s="1">
        <v>1544.21</v>
      </c>
      <c r="AD110" s="1">
        <f t="shared" si="2"/>
        <v>0</v>
      </c>
      <c r="AJ110">
        <f t="shared" si="3"/>
        <v>0</v>
      </c>
      <c r="AK110" s="7"/>
      <c r="AL110" s="7">
        <v>43157.0</v>
      </c>
      <c r="AM110" s="1">
        <v>3072.39</v>
      </c>
      <c r="AN110" s="1">
        <v>1.0</v>
      </c>
      <c r="AO110" s="1">
        <v>0.0</v>
      </c>
      <c r="AP110" s="1">
        <v>5.0</v>
      </c>
      <c r="AV110" s="1"/>
      <c r="AW110" s="1"/>
      <c r="AX110" s="1"/>
      <c r="AY110" s="1" t="s">
        <v>121</v>
      </c>
    </row>
    <row r="111" ht="15.75" customHeight="1">
      <c r="A111" s="1">
        <v>111.0</v>
      </c>
      <c r="B111" s="1" t="str">
        <f t="shared" si="1"/>
        <v>25.10_para_40.4_111</v>
      </c>
      <c r="C111" s="21" t="s">
        <v>56</v>
      </c>
      <c r="D111" s="22">
        <v>25.0</v>
      </c>
      <c r="E111" s="22">
        <v>10.0</v>
      </c>
      <c r="F111" s="23">
        <v>40.0</v>
      </c>
      <c r="G111" s="23">
        <v>4.0</v>
      </c>
      <c r="H111" s="21"/>
      <c r="I111" s="11">
        <v>43129.0</v>
      </c>
      <c r="J111" s="7">
        <v>43135.0</v>
      </c>
      <c r="K111" s="24">
        <v>0.44583333333333336</v>
      </c>
      <c r="L111" s="25">
        <v>2.0</v>
      </c>
      <c r="M111" s="21"/>
      <c r="N111" s="11">
        <v>43135.0</v>
      </c>
      <c r="O111" s="1">
        <v>37.61</v>
      </c>
      <c r="P111" s="7">
        <v>43135.0</v>
      </c>
      <c r="Q111" s="13">
        <v>0.45208333333333334</v>
      </c>
      <c r="R111" s="8">
        <v>0.5416666666666666</v>
      </c>
      <c r="S111" s="14">
        <f t="shared" si="10"/>
        <v>0.09583333333</v>
      </c>
      <c r="T111" s="7">
        <v>43138.0</v>
      </c>
      <c r="U111" s="8">
        <v>0.8444444444444444</v>
      </c>
      <c r="V111" s="7">
        <v>43139.0</v>
      </c>
      <c r="W111" s="1">
        <v>53.93</v>
      </c>
      <c r="X111" s="10">
        <v>43145.0</v>
      </c>
      <c r="Y111" s="1">
        <v>267.7</v>
      </c>
      <c r="AD111" s="1">
        <f t="shared" si="2"/>
        <v>0</v>
      </c>
      <c r="AJ111">
        <f t="shared" si="3"/>
        <v>0</v>
      </c>
      <c r="AK111" s="7"/>
      <c r="AL111" s="7">
        <v>43159.0</v>
      </c>
      <c r="AM111" s="1">
        <v>378.85</v>
      </c>
      <c r="AN111" s="1">
        <v>1.0</v>
      </c>
      <c r="AO111" s="1">
        <v>0.0</v>
      </c>
      <c r="AP111" s="1">
        <v>5.0</v>
      </c>
      <c r="AV111" s="1"/>
      <c r="AW111" s="1"/>
      <c r="AX111" s="1"/>
      <c r="AY111" s="1" t="s">
        <v>122</v>
      </c>
    </row>
    <row r="112" ht="15.75" customHeight="1">
      <c r="A112" s="1">
        <v>112.0</v>
      </c>
      <c r="B112" s="1" t="str">
        <f t="shared" si="1"/>
        <v>25.10_para_42.1_112</v>
      </c>
      <c r="C112" s="21" t="s">
        <v>56</v>
      </c>
      <c r="D112" s="22">
        <v>25.0</v>
      </c>
      <c r="E112" s="22">
        <v>10.0</v>
      </c>
      <c r="F112" s="23">
        <v>42.0</v>
      </c>
      <c r="G112" s="23">
        <v>1.0</v>
      </c>
      <c r="H112" s="15">
        <v>43150.0</v>
      </c>
      <c r="I112" s="26">
        <v>43128.0</v>
      </c>
      <c r="J112" s="7">
        <v>43135.0</v>
      </c>
      <c r="K112" s="24">
        <v>0.45</v>
      </c>
      <c r="L112" s="25">
        <v>1.0</v>
      </c>
      <c r="M112" s="21"/>
      <c r="N112" s="11">
        <v>43135.0</v>
      </c>
      <c r="O112" s="1">
        <v>55.48</v>
      </c>
      <c r="P112" s="7">
        <v>43135.0</v>
      </c>
      <c r="Q112" s="13">
        <v>0.45208333333333334</v>
      </c>
      <c r="R112" s="8">
        <v>0.5416666666666666</v>
      </c>
      <c r="S112" s="14">
        <f t="shared" si="10"/>
        <v>0.09166666667</v>
      </c>
      <c r="T112" s="7">
        <v>43135.0</v>
      </c>
      <c r="U112" s="8">
        <v>0.8125</v>
      </c>
      <c r="V112" s="7">
        <v>43139.0</v>
      </c>
      <c r="W112" s="1">
        <v>231.13</v>
      </c>
      <c r="X112" s="10">
        <v>43143.0</v>
      </c>
      <c r="Y112" s="1">
        <v>1349.47</v>
      </c>
      <c r="AD112" s="1">
        <f t="shared" si="2"/>
        <v>0</v>
      </c>
      <c r="AJ112">
        <f t="shared" si="3"/>
        <v>0</v>
      </c>
      <c r="AV112" s="1"/>
      <c r="AW112" s="1"/>
      <c r="AX112" s="1"/>
      <c r="AY112" s="1" t="s">
        <v>60</v>
      </c>
    </row>
    <row r="113" ht="15.75" customHeight="1">
      <c r="A113" s="1">
        <v>113.0</v>
      </c>
      <c r="B113" s="1" t="str">
        <f t="shared" si="1"/>
        <v>25.10_para_42.2_113</v>
      </c>
      <c r="C113" s="21" t="s">
        <v>56</v>
      </c>
      <c r="D113" s="22">
        <v>25.0</v>
      </c>
      <c r="E113" s="22">
        <v>10.0</v>
      </c>
      <c r="F113" s="23">
        <v>42.0</v>
      </c>
      <c r="G113" s="23">
        <v>2.0</v>
      </c>
      <c r="H113" s="21"/>
      <c r="I113" s="26">
        <v>43128.0</v>
      </c>
      <c r="J113" s="7">
        <v>43135.0</v>
      </c>
      <c r="K113" s="24">
        <v>0.4444444444444444</v>
      </c>
      <c r="L113" s="25">
        <v>1.0</v>
      </c>
      <c r="M113" s="21"/>
      <c r="N113" s="11">
        <v>43135.0</v>
      </c>
      <c r="O113" s="1">
        <v>39.46</v>
      </c>
      <c r="P113" s="7">
        <v>43135.0</v>
      </c>
      <c r="Q113" s="13">
        <v>0.45208333333333334</v>
      </c>
      <c r="R113" s="8">
        <v>0.5416666666666666</v>
      </c>
      <c r="S113" s="14">
        <f t="shared" si="10"/>
        <v>0.09722222222</v>
      </c>
      <c r="T113" s="7">
        <v>43136.0</v>
      </c>
      <c r="U113" s="8">
        <v>0.8055555555555556</v>
      </c>
      <c r="V113" s="7">
        <v>43140.0</v>
      </c>
      <c r="W113" s="1">
        <v>37.83</v>
      </c>
      <c r="X113" s="10">
        <v>43145.0</v>
      </c>
      <c r="Y113" s="1">
        <v>127.59</v>
      </c>
      <c r="AD113" s="1">
        <f t="shared" si="2"/>
        <v>0</v>
      </c>
      <c r="AJ113">
        <f t="shared" si="3"/>
        <v>0</v>
      </c>
      <c r="AK113" s="7"/>
      <c r="AL113" s="7">
        <v>43159.0</v>
      </c>
      <c r="AM113" s="1">
        <v>1840.07</v>
      </c>
      <c r="AN113" s="1">
        <v>1.0</v>
      </c>
      <c r="AO113" s="1">
        <v>0.0</v>
      </c>
      <c r="AP113" s="1">
        <v>6.0</v>
      </c>
      <c r="AV113" s="1"/>
      <c r="AW113" s="1"/>
      <c r="AX113" s="1"/>
      <c r="AY113" s="1" t="s">
        <v>123</v>
      </c>
    </row>
    <row r="114" ht="15.75" customHeight="1">
      <c r="A114" s="1">
        <v>114.0</v>
      </c>
      <c r="B114" s="1" t="str">
        <f t="shared" si="1"/>
        <v>25.10_para_42.4_114</v>
      </c>
      <c r="C114" s="27" t="s">
        <v>56</v>
      </c>
      <c r="D114" s="22">
        <v>25.0</v>
      </c>
      <c r="E114" s="22">
        <v>10.0</v>
      </c>
      <c r="F114" s="23">
        <v>42.0</v>
      </c>
      <c r="G114" s="23">
        <v>4.0</v>
      </c>
      <c r="H114" s="15">
        <v>43138.0</v>
      </c>
      <c r="I114" s="26">
        <v>43128.0</v>
      </c>
      <c r="J114" s="7">
        <v>43135.0</v>
      </c>
      <c r="K114" s="24">
        <v>0.4409722222222222</v>
      </c>
      <c r="L114" s="25">
        <v>1.0</v>
      </c>
      <c r="M114" s="21"/>
      <c r="N114" s="11">
        <v>43135.0</v>
      </c>
      <c r="O114" s="1">
        <v>28.01</v>
      </c>
      <c r="P114" s="7">
        <v>43135.0</v>
      </c>
      <c r="Q114" s="13">
        <v>0.45208333333333334</v>
      </c>
      <c r="R114" s="8">
        <v>0.5416666666666666</v>
      </c>
      <c r="S114" s="14">
        <f t="shared" si="10"/>
        <v>0.1006944444</v>
      </c>
      <c r="X114" s="17"/>
      <c r="AD114" s="1">
        <f t="shared" si="2"/>
        <v>0</v>
      </c>
      <c r="AJ114">
        <f t="shared" si="3"/>
        <v>0</v>
      </c>
    </row>
    <row r="115" ht="15.75" customHeight="1">
      <c r="A115" s="1">
        <v>115.0</v>
      </c>
      <c r="B115" s="1" t="str">
        <f t="shared" si="1"/>
        <v>25.10_para_42.1_115</v>
      </c>
      <c r="C115" s="1" t="s">
        <v>56</v>
      </c>
      <c r="D115" s="1">
        <v>25.0</v>
      </c>
      <c r="E115" s="1">
        <v>10.0</v>
      </c>
      <c r="F115" s="1">
        <v>42.0</v>
      </c>
      <c r="G115" s="1">
        <v>1.0</v>
      </c>
      <c r="I115" s="7">
        <v>43128.0</v>
      </c>
      <c r="J115" s="7">
        <v>43137.0</v>
      </c>
      <c r="K115" s="8">
        <v>0.40625</v>
      </c>
      <c r="L115" s="1">
        <v>1.0</v>
      </c>
      <c r="N115" s="7">
        <v>43137.0</v>
      </c>
      <c r="O115" s="1">
        <v>55.97</v>
      </c>
      <c r="P115" s="7">
        <v>43137.0</v>
      </c>
      <c r="Q115" s="13">
        <v>0.41388888888888886</v>
      </c>
      <c r="R115" s="8">
        <v>0.5416666666666666</v>
      </c>
      <c r="S115" s="14">
        <f t="shared" si="10"/>
        <v>0.1354166667</v>
      </c>
      <c r="T115" s="7">
        <v>43137.0</v>
      </c>
      <c r="U115" s="8">
        <v>0.875</v>
      </c>
      <c r="V115" s="7">
        <v>43140.0</v>
      </c>
      <c r="W115" s="1">
        <v>216.22</v>
      </c>
      <c r="X115" s="10">
        <v>43144.0</v>
      </c>
      <c r="Y115" s="1">
        <v>1027.32</v>
      </c>
      <c r="AD115" s="1">
        <f t="shared" si="2"/>
        <v>0</v>
      </c>
      <c r="AJ115">
        <f t="shared" si="3"/>
        <v>0</v>
      </c>
      <c r="AK115" s="7"/>
      <c r="AL115" s="7">
        <v>43158.0</v>
      </c>
      <c r="AM115" s="1">
        <v>1771.12</v>
      </c>
      <c r="AN115" s="1">
        <v>1.0</v>
      </c>
      <c r="AO115" s="1">
        <v>0.0</v>
      </c>
      <c r="AP115" s="1">
        <v>5.0</v>
      </c>
      <c r="AV115" s="1"/>
      <c r="AW115" s="1"/>
      <c r="AX115" s="1"/>
      <c r="AY115" s="1" t="s">
        <v>77</v>
      </c>
    </row>
    <row r="116" ht="15.75" customHeight="1">
      <c r="A116" s="1">
        <v>116.0</v>
      </c>
      <c r="B116" s="1" t="str">
        <f t="shared" si="1"/>
        <v>25.10_para_0.0_116</v>
      </c>
      <c r="C116" s="1" t="s">
        <v>56</v>
      </c>
      <c r="D116" s="1">
        <v>25.0</v>
      </c>
      <c r="E116" s="1">
        <v>10.0</v>
      </c>
      <c r="F116" s="1">
        <v>0.0</v>
      </c>
      <c r="G116" s="1">
        <v>0.0</v>
      </c>
      <c r="I116" s="7">
        <v>43139.0</v>
      </c>
      <c r="J116" s="7">
        <v>43143.0</v>
      </c>
      <c r="K116" s="8">
        <v>0.3958333333333333</v>
      </c>
      <c r="L116" s="1">
        <v>1.0</v>
      </c>
      <c r="N116" s="7">
        <v>43143.0</v>
      </c>
      <c r="O116" s="1">
        <v>43.91</v>
      </c>
      <c r="Q116" s="9"/>
      <c r="R116" s="8"/>
      <c r="V116" s="7">
        <v>43146.0</v>
      </c>
      <c r="W116" s="1">
        <v>234.1</v>
      </c>
      <c r="X116" s="10">
        <v>43149.0</v>
      </c>
      <c r="Y116" s="1">
        <v>1334.94</v>
      </c>
      <c r="AD116" s="1">
        <f t="shared" si="2"/>
        <v>0</v>
      </c>
      <c r="AJ116">
        <f t="shared" si="3"/>
        <v>0</v>
      </c>
      <c r="AU116" s="1">
        <v>1.0</v>
      </c>
      <c r="AV116" s="1"/>
      <c r="AW116" s="20">
        <v>10438.55</v>
      </c>
      <c r="AX116" s="19">
        <v>43154.0</v>
      </c>
      <c r="AY116" s="1" t="s">
        <v>126</v>
      </c>
    </row>
    <row r="117" ht="15.75" customHeight="1">
      <c r="A117" s="1">
        <v>117.0</v>
      </c>
      <c r="B117" s="1" t="str">
        <f t="shared" si="1"/>
        <v>25.10_para_40.1_117</v>
      </c>
      <c r="C117" s="1" t="s">
        <v>56</v>
      </c>
      <c r="D117" s="1">
        <v>25.0</v>
      </c>
      <c r="E117" s="1">
        <v>10.0</v>
      </c>
      <c r="F117" s="1">
        <v>40.0</v>
      </c>
      <c r="G117" s="1">
        <v>1.0</v>
      </c>
      <c r="I117" s="7">
        <v>43137.0</v>
      </c>
      <c r="J117" s="7">
        <v>43143.0</v>
      </c>
      <c r="K117" s="8">
        <v>0.40555555555555556</v>
      </c>
      <c r="L117" s="1">
        <v>1.0</v>
      </c>
      <c r="N117" s="7">
        <v>43143.0</v>
      </c>
      <c r="O117" s="1">
        <v>55.24</v>
      </c>
      <c r="P117" s="7">
        <v>43143.0</v>
      </c>
      <c r="Q117" s="13">
        <v>0.4375</v>
      </c>
      <c r="R117" s="8">
        <v>0.5416666666666666</v>
      </c>
      <c r="S117" s="14">
        <f t="shared" ref="S117:S127" si="11">R117-K117</f>
        <v>0.1361111111</v>
      </c>
      <c r="T117" s="7">
        <v>43143.0</v>
      </c>
      <c r="U117" s="8">
        <v>0.8125</v>
      </c>
      <c r="V117" s="7">
        <v>43147.0</v>
      </c>
      <c r="W117" s="1">
        <v>250.66</v>
      </c>
      <c r="X117" s="10">
        <v>43151.0</v>
      </c>
      <c r="Y117" s="1">
        <v>993.66</v>
      </c>
      <c r="Z117" s="7">
        <v>43156.0</v>
      </c>
      <c r="AA117" s="1">
        <v>5.0</v>
      </c>
      <c r="AB117" s="1">
        <v>1.0</v>
      </c>
      <c r="AC117" s="1">
        <v>2351.91</v>
      </c>
      <c r="AD117" s="1">
        <f t="shared" si="2"/>
        <v>15</v>
      </c>
      <c r="AE117" s="1">
        <v>12.0</v>
      </c>
      <c r="AF117" s="1">
        <v>3.0</v>
      </c>
      <c r="AG117" s="7">
        <v>43163.0</v>
      </c>
      <c r="AH117" s="1">
        <v>10.0</v>
      </c>
      <c r="AJ117">
        <f t="shared" si="3"/>
        <v>15</v>
      </c>
      <c r="AV117" s="1"/>
      <c r="AW117" s="1"/>
      <c r="AX117" s="1"/>
      <c r="AY117" s="1" t="s">
        <v>60</v>
      </c>
    </row>
    <row r="118" ht="15.75" customHeight="1">
      <c r="A118" s="1">
        <v>118.0</v>
      </c>
      <c r="B118" s="1" t="str">
        <f t="shared" si="1"/>
        <v>25.10_para_42.1_118</v>
      </c>
      <c r="C118" s="1" t="s">
        <v>56</v>
      </c>
      <c r="D118" s="1">
        <v>25.0</v>
      </c>
      <c r="E118" s="1">
        <v>10.0</v>
      </c>
      <c r="F118" s="1">
        <v>42.0</v>
      </c>
      <c r="G118" s="1">
        <v>1.0</v>
      </c>
      <c r="I118" s="7">
        <v>43137.0</v>
      </c>
      <c r="J118" s="7">
        <v>43143.0</v>
      </c>
      <c r="K118" s="8">
        <v>0.3993055555555556</v>
      </c>
      <c r="L118" s="1">
        <v>1.0</v>
      </c>
      <c r="N118" s="7">
        <v>43143.0</v>
      </c>
      <c r="O118" s="1">
        <v>40.35</v>
      </c>
      <c r="P118" s="7">
        <v>43143.0</v>
      </c>
      <c r="Q118" s="13">
        <v>0.4375</v>
      </c>
      <c r="R118" s="8">
        <v>0.5416666666666666</v>
      </c>
      <c r="S118" s="14">
        <f t="shared" si="11"/>
        <v>0.1423611111</v>
      </c>
      <c r="T118" s="7">
        <v>43143.0</v>
      </c>
      <c r="U118" s="8">
        <v>0.8125</v>
      </c>
      <c r="V118" s="7">
        <v>43147.0</v>
      </c>
      <c r="W118" s="1">
        <v>187.67</v>
      </c>
      <c r="X118" s="10">
        <v>43151.0</v>
      </c>
      <c r="Y118" s="1">
        <v>712.45</v>
      </c>
      <c r="Z118" s="7">
        <v>43157.0</v>
      </c>
      <c r="AA118" s="1">
        <v>5.0</v>
      </c>
      <c r="AB118" s="1">
        <v>1.0</v>
      </c>
      <c r="AC118" s="1">
        <v>1421.8</v>
      </c>
      <c r="AD118" s="1">
        <f t="shared" si="2"/>
        <v>2</v>
      </c>
      <c r="AE118" s="1">
        <v>1.0</v>
      </c>
      <c r="AF118" s="1">
        <v>1.0</v>
      </c>
      <c r="AG118" s="7">
        <v>43164.0</v>
      </c>
      <c r="AH118" s="1">
        <v>1.0</v>
      </c>
      <c r="AJ118">
        <f t="shared" si="3"/>
        <v>2</v>
      </c>
      <c r="AV118" s="1"/>
      <c r="AW118" s="1"/>
      <c r="AX118" s="1"/>
      <c r="AY118" s="1" t="s">
        <v>60</v>
      </c>
    </row>
    <row r="119" ht="15.75" customHeight="1">
      <c r="A119" s="1">
        <v>119.0</v>
      </c>
      <c r="B119" s="1" t="str">
        <f t="shared" si="1"/>
        <v>25.10_para_40.2_119</v>
      </c>
      <c r="C119" s="1" t="s">
        <v>56</v>
      </c>
      <c r="D119" s="1">
        <v>25.0</v>
      </c>
      <c r="E119" s="1">
        <v>10.0</v>
      </c>
      <c r="F119" s="1">
        <v>40.0</v>
      </c>
      <c r="G119" s="1">
        <v>2.0</v>
      </c>
      <c r="I119" s="7">
        <v>43138.0</v>
      </c>
      <c r="J119" s="7">
        <v>43143.0</v>
      </c>
      <c r="K119" s="8">
        <v>0.41388888888888886</v>
      </c>
      <c r="L119" s="1">
        <v>1.0</v>
      </c>
      <c r="N119" s="7">
        <v>43143.0</v>
      </c>
      <c r="O119" s="1">
        <v>61.93</v>
      </c>
      <c r="P119" s="7">
        <v>43143.0</v>
      </c>
      <c r="Q119" s="13">
        <v>0.4375</v>
      </c>
      <c r="R119" s="8">
        <v>0.5416666666666666</v>
      </c>
      <c r="S119" s="14">
        <f t="shared" si="11"/>
        <v>0.1277777778</v>
      </c>
      <c r="T119" s="7">
        <v>43144.0</v>
      </c>
      <c r="U119" s="8">
        <v>0.7916666666666666</v>
      </c>
      <c r="V119" s="7">
        <v>43145.0</v>
      </c>
      <c r="W119" s="1">
        <v>186.33</v>
      </c>
      <c r="X119" s="10">
        <v>43149.0</v>
      </c>
      <c r="Y119" s="1">
        <v>1039.59</v>
      </c>
      <c r="AD119" s="1">
        <f t="shared" si="2"/>
        <v>0</v>
      </c>
      <c r="AJ119">
        <f t="shared" si="3"/>
        <v>0</v>
      </c>
      <c r="AU119" s="1">
        <v>1.0</v>
      </c>
      <c r="AV119" s="1"/>
      <c r="AW119" s="20">
        <v>11924.72</v>
      </c>
      <c r="AX119" s="19">
        <v>43159.0</v>
      </c>
      <c r="AY119" s="1" t="s">
        <v>127</v>
      </c>
    </row>
    <row r="120" ht="15.75" customHeight="1">
      <c r="A120" s="1">
        <v>120.0</v>
      </c>
      <c r="B120" s="1" t="str">
        <f t="shared" si="1"/>
        <v>25.10_para_42.2_120</v>
      </c>
      <c r="C120" s="21" t="s">
        <v>56</v>
      </c>
      <c r="D120" s="22">
        <v>25.0</v>
      </c>
      <c r="E120" s="22">
        <v>10.0</v>
      </c>
      <c r="F120" s="23">
        <v>42.0</v>
      </c>
      <c r="G120" s="23">
        <v>2.0</v>
      </c>
      <c r="H120" s="21"/>
      <c r="I120" s="11">
        <v>43138.0</v>
      </c>
      <c r="J120" s="7">
        <v>43143.0</v>
      </c>
      <c r="K120" s="24">
        <v>0.40694444444444444</v>
      </c>
      <c r="L120" s="25">
        <v>1.0</v>
      </c>
      <c r="M120" s="21"/>
      <c r="N120" s="11">
        <v>43143.0</v>
      </c>
      <c r="O120" s="1">
        <v>56.65</v>
      </c>
      <c r="P120" s="7">
        <v>43143.0</v>
      </c>
      <c r="Q120" s="13">
        <v>0.4375</v>
      </c>
      <c r="R120" s="8">
        <v>0.5416666666666666</v>
      </c>
      <c r="S120" s="14">
        <f t="shared" si="11"/>
        <v>0.1347222222</v>
      </c>
      <c r="T120" s="7">
        <v>43144.0</v>
      </c>
      <c r="U120" s="8">
        <v>0.7916666666666666</v>
      </c>
      <c r="V120" s="7">
        <v>43147.0</v>
      </c>
      <c r="W120" s="1">
        <v>393.43</v>
      </c>
      <c r="X120" s="10">
        <v>43151.0</v>
      </c>
      <c r="Y120" s="1">
        <v>1769.49</v>
      </c>
      <c r="AD120" s="1">
        <f t="shared" si="2"/>
        <v>0</v>
      </c>
      <c r="AJ120">
        <f t="shared" si="3"/>
        <v>0</v>
      </c>
      <c r="AU120" s="1">
        <v>1.0</v>
      </c>
      <c r="AV120" s="1"/>
      <c r="AW120" s="20">
        <v>13027.93</v>
      </c>
      <c r="AX120" s="19">
        <v>43161.0</v>
      </c>
      <c r="AY120" s="1" t="s">
        <v>128</v>
      </c>
    </row>
    <row r="121" ht="15.75" customHeight="1">
      <c r="A121" s="1">
        <v>121.0</v>
      </c>
      <c r="B121" s="1" t="str">
        <f t="shared" si="1"/>
        <v>25.10_para_40.3_121</v>
      </c>
      <c r="C121" s="21" t="s">
        <v>56</v>
      </c>
      <c r="D121" s="22">
        <v>25.0</v>
      </c>
      <c r="E121" s="22">
        <v>10.0</v>
      </c>
      <c r="F121" s="23">
        <v>40.0</v>
      </c>
      <c r="G121" s="23">
        <v>3.0</v>
      </c>
      <c r="H121" s="21"/>
      <c r="I121" s="11">
        <v>43138.0</v>
      </c>
      <c r="J121" s="7">
        <v>43143.0</v>
      </c>
      <c r="K121" s="24">
        <v>0.4354166666666667</v>
      </c>
      <c r="L121" s="25">
        <v>1.0</v>
      </c>
      <c r="M121" s="21"/>
      <c r="N121" s="11">
        <v>43143.0</v>
      </c>
      <c r="O121" s="1">
        <v>54.0</v>
      </c>
      <c r="P121" s="7">
        <v>43143.0</v>
      </c>
      <c r="Q121" s="13">
        <v>0.4375</v>
      </c>
      <c r="R121" s="8">
        <v>0.5416666666666666</v>
      </c>
      <c r="S121" s="14">
        <f t="shared" si="11"/>
        <v>0.10625</v>
      </c>
      <c r="T121" s="7">
        <v>43145.0</v>
      </c>
      <c r="U121" s="8">
        <v>0.8055555555555556</v>
      </c>
      <c r="V121" s="7">
        <v>43148.0</v>
      </c>
      <c r="W121" s="1">
        <v>410.79</v>
      </c>
      <c r="X121" s="10">
        <v>43152.0</v>
      </c>
      <c r="Y121" s="1">
        <v>1696.31</v>
      </c>
      <c r="AD121" s="1">
        <f t="shared" si="2"/>
        <v>0</v>
      </c>
      <c r="AJ121">
        <f t="shared" si="3"/>
        <v>0</v>
      </c>
      <c r="AK121" s="7"/>
      <c r="AL121" s="7">
        <v>43166.0</v>
      </c>
      <c r="AM121" s="1">
        <v>19565.43</v>
      </c>
      <c r="AN121" s="1">
        <v>1.0</v>
      </c>
      <c r="AO121" s="1">
        <v>1.0</v>
      </c>
      <c r="AP121" s="1">
        <v>5.0</v>
      </c>
      <c r="AV121" s="1"/>
      <c r="AW121" s="1"/>
      <c r="AX121" s="1"/>
      <c r="AY121" s="1" t="s">
        <v>60</v>
      </c>
    </row>
    <row r="122" ht="15.75" customHeight="1">
      <c r="A122" s="1">
        <v>122.0</v>
      </c>
      <c r="B122" s="1" t="str">
        <f t="shared" si="1"/>
        <v>25.10_para_42.3_122</v>
      </c>
      <c r="C122" s="21" t="s">
        <v>56</v>
      </c>
      <c r="D122" s="22">
        <v>25.0</v>
      </c>
      <c r="E122" s="22">
        <v>10.0</v>
      </c>
      <c r="F122" s="23">
        <v>42.0</v>
      </c>
      <c r="G122" s="23">
        <v>3.0</v>
      </c>
      <c r="H122" s="21"/>
      <c r="I122" s="11">
        <v>43138.0</v>
      </c>
      <c r="J122" s="7">
        <v>43143.0</v>
      </c>
      <c r="K122" s="24">
        <v>0.42986111111111114</v>
      </c>
      <c r="L122" s="25">
        <v>1.0</v>
      </c>
      <c r="M122" s="21"/>
      <c r="N122" s="11">
        <v>43143.0</v>
      </c>
      <c r="O122" s="1">
        <v>61.92</v>
      </c>
      <c r="P122" s="7">
        <v>43143.0</v>
      </c>
      <c r="Q122" s="13">
        <v>0.4375</v>
      </c>
      <c r="R122" s="8">
        <v>0.5416666666666666</v>
      </c>
      <c r="S122" s="14">
        <f t="shared" si="11"/>
        <v>0.1118055556</v>
      </c>
      <c r="T122" s="7">
        <v>43145.0</v>
      </c>
      <c r="U122" s="8">
        <v>0.8055555555555556</v>
      </c>
      <c r="V122" s="7">
        <v>43146.0</v>
      </c>
      <c r="W122" s="1">
        <v>314.11</v>
      </c>
      <c r="X122" s="10">
        <v>43150.0</v>
      </c>
      <c r="Y122" s="1">
        <v>1273.98</v>
      </c>
      <c r="AD122" s="1">
        <f t="shared" si="2"/>
        <v>0</v>
      </c>
      <c r="AJ122">
        <f t="shared" si="3"/>
        <v>0</v>
      </c>
      <c r="AK122" s="7"/>
      <c r="AL122" s="7">
        <v>43164.0</v>
      </c>
      <c r="AM122" s="1">
        <v>16796.02</v>
      </c>
      <c r="AN122" s="1">
        <v>1.0</v>
      </c>
      <c r="AO122" s="1">
        <v>1.0</v>
      </c>
      <c r="AP122" s="1">
        <v>5.0</v>
      </c>
      <c r="AV122" s="1"/>
      <c r="AW122" s="1"/>
      <c r="AX122" s="1"/>
      <c r="AY122" s="1" t="s">
        <v>60</v>
      </c>
    </row>
    <row r="123" ht="15.75" customHeight="1">
      <c r="A123" s="1">
        <v>123.0</v>
      </c>
      <c r="B123" s="1" t="str">
        <f t="shared" si="1"/>
        <v>25.10_para_40.4_123</v>
      </c>
      <c r="C123" s="21" t="s">
        <v>56</v>
      </c>
      <c r="D123" s="22">
        <v>25.0</v>
      </c>
      <c r="E123" s="22">
        <v>10.0</v>
      </c>
      <c r="F123" s="23">
        <v>40.0</v>
      </c>
      <c r="G123" s="23">
        <v>4.0</v>
      </c>
      <c r="H123" s="21"/>
      <c r="I123" s="11">
        <v>43138.0</v>
      </c>
      <c r="J123" s="7">
        <v>43143.0</v>
      </c>
      <c r="K123" s="24">
        <v>0.42569444444444443</v>
      </c>
      <c r="L123" s="25">
        <v>1.0</v>
      </c>
      <c r="M123" s="21"/>
      <c r="N123" s="11">
        <v>43143.0</v>
      </c>
      <c r="O123" s="1">
        <v>58.76</v>
      </c>
      <c r="P123" s="7">
        <v>43143.0</v>
      </c>
      <c r="Q123" s="13">
        <v>0.4375</v>
      </c>
      <c r="R123" s="8">
        <v>0.5416666666666666</v>
      </c>
      <c r="S123" s="14">
        <f t="shared" si="11"/>
        <v>0.1159722222</v>
      </c>
      <c r="T123" s="7">
        <v>43146.0</v>
      </c>
      <c r="U123" s="8">
        <v>0.8402777777777778</v>
      </c>
      <c r="V123" s="7">
        <v>43146.0</v>
      </c>
      <c r="W123" s="1">
        <v>265.45</v>
      </c>
      <c r="X123" s="10">
        <v>43151.0</v>
      </c>
      <c r="Y123" s="1">
        <v>1109.04</v>
      </c>
      <c r="AD123" s="1">
        <f t="shared" si="2"/>
        <v>0</v>
      </c>
      <c r="AJ123">
        <f t="shared" si="3"/>
        <v>0</v>
      </c>
      <c r="AK123" s="7"/>
      <c r="AL123" s="7">
        <v>43165.0</v>
      </c>
      <c r="AM123" s="1">
        <v>4774.04</v>
      </c>
      <c r="AN123" s="1">
        <v>1.0</v>
      </c>
      <c r="AO123" s="1">
        <v>0.0</v>
      </c>
      <c r="AP123" s="1">
        <v>5.0</v>
      </c>
      <c r="AV123" s="1"/>
      <c r="AW123" s="1"/>
      <c r="AX123" s="1"/>
      <c r="AY123" s="1" t="s">
        <v>76</v>
      </c>
    </row>
    <row r="124" ht="15.75" customHeight="1">
      <c r="A124" s="1">
        <v>124.0</v>
      </c>
      <c r="B124" s="1" t="str">
        <f t="shared" si="1"/>
        <v>25.10_para_40.4_124</v>
      </c>
      <c r="C124" s="21" t="s">
        <v>56</v>
      </c>
      <c r="D124" s="22">
        <v>25.0</v>
      </c>
      <c r="E124" s="22">
        <v>10.0</v>
      </c>
      <c r="F124" s="23">
        <v>40.0</v>
      </c>
      <c r="G124" s="23">
        <v>4.0</v>
      </c>
      <c r="H124" s="21"/>
      <c r="I124" s="11">
        <v>43138.0</v>
      </c>
      <c r="J124" s="7">
        <v>43143.0</v>
      </c>
      <c r="K124" s="24">
        <v>0.425</v>
      </c>
      <c r="L124" s="25">
        <v>1.0</v>
      </c>
      <c r="M124" s="21"/>
      <c r="N124" s="11">
        <v>43143.0</v>
      </c>
      <c r="O124" s="1">
        <v>53.39</v>
      </c>
      <c r="P124" s="7">
        <v>43143.0</v>
      </c>
      <c r="Q124" s="13">
        <v>0.4375</v>
      </c>
      <c r="R124" s="8">
        <v>0.5416666666666666</v>
      </c>
      <c r="S124" s="14">
        <f t="shared" si="11"/>
        <v>0.1166666667</v>
      </c>
      <c r="T124" s="7">
        <v>43146.0</v>
      </c>
      <c r="U124" s="8">
        <v>0.8402777777777778</v>
      </c>
      <c r="V124" s="7">
        <v>43146.0</v>
      </c>
      <c r="W124" s="1">
        <v>194.45</v>
      </c>
      <c r="X124" s="10">
        <v>43150.0</v>
      </c>
      <c r="Y124" s="1">
        <v>854.66</v>
      </c>
      <c r="AD124" s="1">
        <f t="shared" si="2"/>
        <v>0</v>
      </c>
      <c r="AJ124">
        <f t="shared" si="3"/>
        <v>0</v>
      </c>
      <c r="AK124" s="7"/>
      <c r="AL124" s="7">
        <v>43164.0</v>
      </c>
      <c r="AM124" s="1">
        <v>14321.87</v>
      </c>
      <c r="AN124" s="1">
        <v>1.0</v>
      </c>
      <c r="AO124" s="1">
        <v>1.0</v>
      </c>
      <c r="AP124" s="1">
        <v>5.0</v>
      </c>
      <c r="AV124" s="1"/>
      <c r="AW124" s="1"/>
      <c r="AX124" s="1"/>
      <c r="AY124" s="1" t="s">
        <v>60</v>
      </c>
    </row>
    <row r="125" ht="15.75" customHeight="1">
      <c r="A125" s="1">
        <v>125.0</v>
      </c>
      <c r="B125" s="1" t="str">
        <f t="shared" si="1"/>
        <v>25.10_para_42.4_125</v>
      </c>
      <c r="C125" s="21" t="s">
        <v>56</v>
      </c>
      <c r="D125" s="22">
        <v>25.0</v>
      </c>
      <c r="E125" s="22">
        <v>10.0</v>
      </c>
      <c r="F125" s="23">
        <v>42.0</v>
      </c>
      <c r="G125" s="23">
        <v>4.0</v>
      </c>
      <c r="H125" s="21"/>
      <c r="I125" s="11">
        <v>43138.0</v>
      </c>
      <c r="J125" s="7">
        <v>43143.0</v>
      </c>
      <c r="K125" s="24">
        <v>0.4222222222222222</v>
      </c>
      <c r="L125" s="25">
        <v>1.0</v>
      </c>
      <c r="M125" s="21"/>
      <c r="N125" s="11">
        <v>43143.0</v>
      </c>
      <c r="O125" s="1">
        <v>70.78</v>
      </c>
      <c r="P125" s="7">
        <v>43143.0</v>
      </c>
      <c r="Q125" s="13">
        <v>0.4375</v>
      </c>
      <c r="R125" s="8">
        <v>0.5416666666666666</v>
      </c>
      <c r="S125" s="14">
        <f t="shared" si="11"/>
        <v>0.1194444444</v>
      </c>
      <c r="T125" s="7">
        <v>43146.0</v>
      </c>
      <c r="U125" s="8">
        <v>0.8402777777777778</v>
      </c>
      <c r="V125" s="7">
        <v>43146.0</v>
      </c>
      <c r="W125" s="1">
        <v>231.68</v>
      </c>
      <c r="X125" s="10">
        <v>43150.0</v>
      </c>
      <c r="Y125" s="1">
        <v>1019.12</v>
      </c>
      <c r="AD125" s="1">
        <f t="shared" si="2"/>
        <v>0</v>
      </c>
      <c r="AJ125">
        <f t="shared" si="3"/>
        <v>0</v>
      </c>
      <c r="AK125" s="7"/>
      <c r="AL125" s="7">
        <v>43164.0</v>
      </c>
      <c r="AM125" s="1">
        <v>11877.71</v>
      </c>
      <c r="AN125" s="1">
        <v>1.0</v>
      </c>
      <c r="AO125" s="1">
        <v>0.0</v>
      </c>
      <c r="AP125" s="1">
        <v>5.0</v>
      </c>
      <c r="AV125" s="1"/>
      <c r="AW125" s="1"/>
      <c r="AX125" s="1"/>
      <c r="AY125" s="1" t="s">
        <v>60</v>
      </c>
    </row>
    <row r="126" ht="15.75" customHeight="1">
      <c r="A126" s="1">
        <v>126.0</v>
      </c>
      <c r="B126" s="1" t="str">
        <f t="shared" si="1"/>
        <v>25.10_para_42.4_126</v>
      </c>
      <c r="C126" s="21" t="s">
        <v>56</v>
      </c>
      <c r="D126" s="22">
        <v>25.0</v>
      </c>
      <c r="E126" s="22">
        <v>10.0</v>
      </c>
      <c r="F126" s="23">
        <v>42.0</v>
      </c>
      <c r="G126" s="23">
        <v>4.0</v>
      </c>
      <c r="H126" s="21"/>
      <c r="I126" s="11">
        <v>43138.0</v>
      </c>
      <c r="J126" s="7">
        <v>43143.0</v>
      </c>
      <c r="K126" s="24">
        <v>0.42083333333333334</v>
      </c>
      <c r="L126" s="25">
        <v>1.0</v>
      </c>
      <c r="M126" s="21"/>
      <c r="N126" s="11">
        <v>43143.0</v>
      </c>
      <c r="O126" s="1">
        <v>76.6</v>
      </c>
      <c r="P126" s="7">
        <v>43143.0</v>
      </c>
      <c r="Q126" s="13">
        <v>0.4375</v>
      </c>
      <c r="R126" s="8">
        <v>0.5416666666666666</v>
      </c>
      <c r="S126" s="14">
        <f t="shared" si="11"/>
        <v>0.1208333333</v>
      </c>
      <c r="T126" s="7">
        <v>43146.0</v>
      </c>
      <c r="U126" s="8">
        <v>0.8402777777777778</v>
      </c>
      <c r="V126" s="7">
        <v>43146.0</v>
      </c>
      <c r="W126" s="1">
        <v>285.3</v>
      </c>
      <c r="X126" s="10">
        <v>43150.0</v>
      </c>
      <c r="Y126" s="1">
        <v>1337.51</v>
      </c>
      <c r="AD126" s="1">
        <f t="shared" si="2"/>
        <v>0</v>
      </c>
      <c r="AJ126">
        <f t="shared" si="3"/>
        <v>0</v>
      </c>
      <c r="AK126" s="7"/>
      <c r="AL126" s="7">
        <v>43164.0</v>
      </c>
      <c r="AM126" s="1">
        <v>15107.29</v>
      </c>
      <c r="AN126" s="1">
        <v>1.0</v>
      </c>
      <c r="AO126" s="1">
        <v>1.0</v>
      </c>
      <c r="AP126" s="1">
        <v>5.0</v>
      </c>
      <c r="AV126" s="1"/>
      <c r="AW126" s="1"/>
      <c r="AX126" s="1"/>
      <c r="AY126" s="1" t="s">
        <v>60</v>
      </c>
    </row>
    <row r="127" ht="15.75" customHeight="1">
      <c r="A127" s="1">
        <v>127.0</v>
      </c>
      <c r="B127" s="1" t="str">
        <f t="shared" si="1"/>
        <v>25.10_para_42.4_127</v>
      </c>
      <c r="C127" s="21" t="s">
        <v>56</v>
      </c>
      <c r="D127" s="22">
        <v>25.0</v>
      </c>
      <c r="E127" s="22">
        <v>10.0</v>
      </c>
      <c r="F127" s="23">
        <v>42.0</v>
      </c>
      <c r="G127" s="23">
        <v>4.0</v>
      </c>
      <c r="H127" s="21"/>
      <c r="I127" s="11">
        <v>43138.0</v>
      </c>
      <c r="J127" s="7">
        <v>43143.0</v>
      </c>
      <c r="K127" s="24">
        <v>0.4201388888888889</v>
      </c>
      <c r="L127" s="25">
        <v>1.0</v>
      </c>
      <c r="M127" s="21"/>
      <c r="N127" s="11">
        <v>43143.0</v>
      </c>
      <c r="O127" s="1">
        <v>61.14</v>
      </c>
      <c r="P127" s="7">
        <v>43143.0</v>
      </c>
      <c r="Q127" s="13">
        <v>0.4375</v>
      </c>
      <c r="R127" s="8">
        <v>0.5416666666666666</v>
      </c>
      <c r="S127" s="14">
        <f t="shared" si="11"/>
        <v>0.1215277778</v>
      </c>
      <c r="T127" s="7">
        <v>43146.0</v>
      </c>
      <c r="U127" s="8">
        <v>0.8402777777777778</v>
      </c>
      <c r="V127" s="7">
        <v>43146.0</v>
      </c>
      <c r="W127" s="1">
        <v>274.75</v>
      </c>
      <c r="X127" s="10">
        <v>43150.0</v>
      </c>
      <c r="Y127" s="1">
        <v>1561.65</v>
      </c>
      <c r="AD127" s="1">
        <f t="shared" si="2"/>
        <v>0</v>
      </c>
      <c r="AJ127">
        <f t="shared" si="3"/>
        <v>0</v>
      </c>
      <c r="AK127" s="7"/>
      <c r="AL127" s="7">
        <v>43164.0</v>
      </c>
      <c r="AM127" s="1">
        <v>16555.32</v>
      </c>
      <c r="AN127" s="1">
        <v>1.0</v>
      </c>
      <c r="AO127" s="1">
        <v>1.0</v>
      </c>
      <c r="AP127" s="1">
        <v>5.0</v>
      </c>
      <c r="AV127" s="1"/>
      <c r="AW127" s="1"/>
      <c r="AX127" s="1"/>
      <c r="AY127" s="1" t="s">
        <v>130</v>
      </c>
    </row>
    <row r="128" ht="15.75" customHeight="1">
      <c r="A128" s="1">
        <v>128.0</v>
      </c>
      <c r="B128" s="1" t="str">
        <f t="shared" si="1"/>
        <v>25.10_para_0.0_128</v>
      </c>
      <c r="C128" s="21" t="s">
        <v>56</v>
      </c>
      <c r="D128" s="22">
        <v>25.0</v>
      </c>
      <c r="E128" s="22">
        <v>10.0</v>
      </c>
      <c r="F128" s="22">
        <v>0.0</v>
      </c>
      <c r="G128" s="22">
        <v>0.0</v>
      </c>
      <c r="H128" s="21"/>
      <c r="I128" s="11">
        <v>43138.0</v>
      </c>
      <c r="J128" s="7">
        <v>43143.0</v>
      </c>
      <c r="K128" s="24">
        <v>0.39652777777777776</v>
      </c>
      <c r="L128" s="25">
        <v>2.0</v>
      </c>
      <c r="M128" s="21"/>
      <c r="N128" s="11">
        <v>43143.0</v>
      </c>
      <c r="O128" s="1">
        <v>52.29</v>
      </c>
      <c r="Q128" s="9"/>
      <c r="V128" s="11">
        <v>43147.0</v>
      </c>
      <c r="W128" s="1">
        <v>278.42</v>
      </c>
      <c r="X128" s="10">
        <v>43150.0</v>
      </c>
      <c r="Y128" s="1">
        <v>794.73</v>
      </c>
      <c r="Z128" s="7">
        <v>43156.0</v>
      </c>
      <c r="AA128" s="1">
        <v>5.0</v>
      </c>
      <c r="AB128" s="1">
        <v>0.0</v>
      </c>
      <c r="AC128" s="1">
        <v>3240.42</v>
      </c>
      <c r="AD128" s="1">
        <f t="shared" si="2"/>
        <v>102</v>
      </c>
      <c r="AE128" s="1">
        <v>96.0</v>
      </c>
      <c r="AF128" s="1">
        <v>6.0</v>
      </c>
      <c r="AG128" s="7">
        <v>43162.0</v>
      </c>
      <c r="AH128" s="1">
        <v>81.0</v>
      </c>
      <c r="AI128" s="1">
        <v>38.0</v>
      </c>
      <c r="AJ128">
        <f t="shared" si="3"/>
        <v>140</v>
      </c>
      <c r="AK128" s="1">
        <v>1.0</v>
      </c>
      <c r="AQ128" s="1">
        <v>1.0</v>
      </c>
      <c r="AR128" s="1">
        <v>2.0</v>
      </c>
      <c r="AS128" s="1">
        <v>38.0</v>
      </c>
      <c r="AT128" s="1">
        <v>0.0</v>
      </c>
      <c r="AV128" s="1"/>
      <c r="AW128" s="1"/>
      <c r="AX128" s="1"/>
      <c r="AY128" s="1" t="s">
        <v>77</v>
      </c>
      <c r="AZ128" s="1" t="s">
        <v>131</v>
      </c>
    </row>
    <row r="129" ht="15.75" customHeight="1">
      <c r="A129" s="1">
        <v>129.0</v>
      </c>
      <c r="B129" s="1" t="str">
        <f t="shared" si="1"/>
        <v>25.10_para_40.1_129</v>
      </c>
      <c r="C129" s="21" t="s">
        <v>56</v>
      </c>
      <c r="D129" s="22">
        <v>25.0</v>
      </c>
      <c r="E129" s="22">
        <v>10.0</v>
      </c>
      <c r="F129" s="23">
        <v>40.0</v>
      </c>
      <c r="G129" s="23">
        <v>1.0</v>
      </c>
      <c r="H129" s="21"/>
      <c r="I129" s="11">
        <v>43138.0</v>
      </c>
      <c r="J129" s="7">
        <v>43143.0</v>
      </c>
      <c r="K129" s="24">
        <v>0.4048611111111111</v>
      </c>
      <c r="L129" s="25">
        <v>1.0</v>
      </c>
      <c r="M129" s="21"/>
      <c r="N129" s="11">
        <v>43143.0</v>
      </c>
      <c r="O129" s="1">
        <v>57.77</v>
      </c>
      <c r="P129" s="7">
        <v>43143.0</v>
      </c>
      <c r="Q129" s="13">
        <v>0.4375</v>
      </c>
      <c r="R129" s="8">
        <v>0.5416666666666666</v>
      </c>
      <c r="S129" s="14">
        <f t="shared" ref="S129:S140" si="12">R129-K129</f>
        <v>0.1368055556</v>
      </c>
      <c r="T129" s="7">
        <v>43143.0</v>
      </c>
      <c r="U129" s="8">
        <v>0.8125</v>
      </c>
      <c r="V129" s="7">
        <v>43147.0</v>
      </c>
      <c r="W129" s="1">
        <v>229.07</v>
      </c>
      <c r="X129" s="10">
        <v>43152.0</v>
      </c>
      <c r="Y129" s="1">
        <v>1138.32</v>
      </c>
      <c r="Z129" s="7">
        <v>43157.0</v>
      </c>
      <c r="AA129" s="1">
        <v>5.0</v>
      </c>
      <c r="AB129" s="1">
        <v>0.0</v>
      </c>
      <c r="AC129" s="1">
        <v>2221.33</v>
      </c>
      <c r="AD129" s="1">
        <f t="shared" si="2"/>
        <v>20</v>
      </c>
      <c r="AE129" s="1">
        <v>20.0</v>
      </c>
      <c r="AF129" s="1">
        <v>0.0</v>
      </c>
      <c r="AG129" s="7">
        <v>43163.0</v>
      </c>
      <c r="AH129" s="1">
        <v>17.0</v>
      </c>
      <c r="AI129" s="1">
        <v>55.0</v>
      </c>
      <c r="AJ129">
        <f t="shared" si="3"/>
        <v>75</v>
      </c>
      <c r="AQ129" s="1">
        <v>1.0</v>
      </c>
      <c r="AR129" s="1" t="s">
        <v>73</v>
      </c>
      <c r="AS129" s="1"/>
      <c r="AT129" s="1">
        <v>0.5</v>
      </c>
      <c r="AV129" s="1"/>
      <c r="AW129" s="1"/>
      <c r="AX129" s="1"/>
      <c r="AY129" s="1" t="s">
        <v>60</v>
      </c>
      <c r="AZ129" s="1" t="s">
        <v>132</v>
      </c>
    </row>
    <row r="130" ht="15.75" customHeight="1">
      <c r="A130" s="1">
        <v>130.0</v>
      </c>
      <c r="B130" s="1" t="str">
        <f t="shared" si="1"/>
        <v>25.10_para_40.1_130</v>
      </c>
      <c r="C130" s="21" t="s">
        <v>56</v>
      </c>
      <c r="D130" s="22">
        <v>25.0</v>
      </c>
      <c r="E130" s="22">
        <v>10.0</v>
      </c>
      <c r="F130" s="23">
        <v>40.0</v>
      </c>
      <c r="G130" s="23">
        <v>1.0</v>
      </c>
      <c r="H130" s="21"/>
      <c r="I130" s="11">
        <v>43138.0</v>
      </c>
      <c r="J130" s="7">
        <v>43143.0</v>
      </c>
      <c r="K130" s="24">
        <v>0.40347222222222223</v>
      </c>
      <c r="L130" s="25">
        <v>1.0</v>
      </c>
      <c r="M130" s="21"/>
      <c r="N130" s="11">
        <v>43143.0</v>
      </c>
      <c r="O130" s="1">
        <v>49.05</v>
      </c>
      <c r="P130" s="7">
        <v>43143.0</v>
      </c>
      <c r="Q130" s="13">
        <v>0.4375</v>
      </c>
      <c r="R130" s="8">
        <v>0.5416666666666666</v>
      </c>
      <c r="S130" s="14">
        <f t="shared" si="12"/>
        <v>0.1381944444</v>
      </c>
      <c r="T130" s="7">
        <v>43143.0</v>
      </c>
      <c r="U130" s="8">
        <v>0.8125</v>
      </c>
      <c r="V130" s="7">
        <v>43147.0</v>
      </c>
      <c r="W130" s="1">
        <v>169.69</v>
      </c>
      <c r="X130" s="17"/>
      <c r="Z130" s="7">
        <v>43155.0</v>
      </c>
      <c r="AA130" s="1">
        <v>4.0</v>
      </c>
      <c r="AB130" s="1">
        <v>1.0</v>
      </c>
      <c r="AC130" s="1">
        <v>516.4</v>
      </c>
      <c r="AD130" s="1">
        <f t="shared" si="2"/>
        <v>7</v>
      </c>
      <c r="AE130" s="1">
        <v>7.0</v>
      </c>
      <c r="AF130" s="1">
        <v>0.0</v>
      </c>
      <c r="AG130" s="7">
        <v>43161.0</v>
      </c>
      <c r="AH130" s="1">
        <v>7.0</v>
      </c>
      <c r="AI130" s="1">
        <v>0.0</v>
      </c>
      <c r="AJ130">
        <f t="shared" si="3"/>
        <v>7</v>
      </c>
      <c r="AK130" s="1">
        <v>1.0</v>
      </c>
      <c r="AQ130" s="1">
        <v>1.0</v>
      </c>
      <c r="AR130" s="1">
        <v>1.0</v>
      </c>
      <c r="AS130" s="1">
        <v>0.0</v>
      </c>
      <c r="AT130" s="1">
        <v>1.0</v>
      </c>
      <c r="AV130" s="1"/>
      <c r="AW130" s="1"/>
      <c r="AX130" s="1"/>
      <c r="AY130" s="1" t="s">
        <v>76</v>
      </c>
      <c r="AZ130" s="1" t="s">
        <v>134</v>
      </c>
    </row>
    <row r="131" ht="15.75" customHeight="1">
      <c r="A131" s="1">
        <v>131.0</v>
      </c>
      <c r="B131" s="1" t="str">
        <f t="shared" si="1"/>
        <v>25.10_para_42.1_131</v>
      </c>
      <c r="C131" s="21" t="s">
        <v>56</v>
      </c>
      <c r="D131" s="22">
        <v>25.0</v>
      </c>
      <c r="E131" s="22">
        <v>10.0</v>
      </c>
      <c r="F131" s="23">
        <v>42.0</v>
      </c>
      <c r="G131" s="23">
        <v>1.0</v>
      </c>
      <c r="H131" s="21"/>
      <c r="I131" s="11">
        <v>43138.0</v>
      </c>
      <c r="J131" s="7">
        <v>43143.0</v>
      </c>
      <c r="K131" s="24">
        <v>0.4</v>
      </c>
      <c r="L131" s="25">
        <v>1.0</v>
      </c>
      <c r="M131" s="21"/>
      <c r="N131" s="11">
        <v>43143.0</v>
      </c>
      <c r="O131" s="1">
        <v>55.52</v>
      </c>
      <c r="P131" s="7">
        <v>43143.0</v>
      </c>
      <c r="Q131" s="13">
        <v>0.4375</v>
      </c>
      <c r="R131" s="8">
        <v>0.5416666666666666</v>
      </c>
      <c r="S131" s="14">
        <f t="shared" si="12"/>
        <v>0.1416666667</v>
      </c>
      <c r="T131" s="7">
        <v>43143.0</v>
      </c>
      <c r="U131" s="8">
        <v>0.8125</v>
      </c>
      <c r="V131" s="7">
        <v>43147.0</v>
      </c>
      <c r="W131" s="1">
        <v>168.06</v>
      </c>
      <c r="X131" s="10">
        <v>43151.0</v>
      </c>
      <c r="Y131" s="1">
        <v>766.58</v>
      </c>
      <c r="Z131" s="7">
        <v>43157.0</v>
      </c>
      <c r="AA131" s="1">
        <v>5.0</v>
      </c>
      <c r="AB131" s="1">
        <v>1.0</v>
      </c>
      <c r="AC131" s="1">
        <v>1905.42</v>
      </c>
      <c r="AD131" s="1">
        <f t="shared" si="2"/>
        <v>6</v>
      </c>
      <c r="AE131" s="1">
        <v>1.0</v>
      </c>
      <c r="AF131" s="1">
        <v>5.0</v>
      </c>
      <c r="AG131" s="7">
        <v>43165.0</v>
      </c>
      <c r="AH131" s="1">
        <v>1.0</v>
      </c>
      <c r="AJ131">
        <f t="shared" si="3"/>
        <v>6</v>
      </c>
      <c r="AV131" s="1"/>
      <c r="AW131" s="1"/>
      <c r="AX131" s="1"/>
      <c r="AY131" s="1" t="s">
        <v>60</v>
      </c>
    </row>
    <row r="132" ht="15.75" customHeight="1">
      <c r="A132" s="1">
        <v>132.0</v>
      </c>
      <c r="B132" s="1" t="str">
        <f t="shared" si="1"/>
        <v>25.10_para_40.2_132</v>
      </c>
      <c r="C132" s="21" t="s">
        <v>56</v>
      </c>
      <c r="D132" s="22">
        <v>25.0</v>
      </c>
      <c r="E132" s="22">
        <v>10.0</v>
      </c>
      <c r="F132" s="23">
        <v>40.0</v>
      </c>
      <c r="G132" s="23">
        <v>2.0</v>
      </c>
      <c r="H132" s="21"/>
      <c r="I132" s="11">
        <v>43138.0</v>
      </c>
      <c r="J132" s="7">
        <v>43143.0</v>
      </c>
      <c r="K132" s="24">
        <v>0.4131944444444444</v>
      </c>
      <c r="L132" s="25">
        <v>1.0</v>
      </c>
      <c r="M132" s="21"/>
      <c r="N132" s="11">
        <v>43143.0</v>
      </c>
      <c r="O132" s="1">
        <v>53.19</v>
      </c>
      <c r="P132" s="7">
        <v>43143.0</v>
      </c>
      <c r="Q132" s="13">
        <v>0.4375</v>
      </c>
      <c r="R132" s="8">
        <v>0.5416666666666666</v>
      </c>
      <c r="S132" s="14">
        <f t="shared" si="12"/>
        <v>0.1284722222</v>
      </c>
      <c r="T132" s="7">
        <v>43144.0</v>
      </c>
      <c r="U132" s="8">
        <v>0.7916666666666666</v>
      </c>
      <c r="V132" s="7">
        <v>43146.0</v>
      </c>
      <c r="W132" s="1">
        <v>265.05</v>
      </c>
      <c r="X132" s="10">
        <v>43150.0</v>
      </c>
      <c r="Y132" s="1">
        <v>1303.61</v>
      </c>
      <c r="AD132" s="1">
        <f t="shared" si="2"/>
        <v>0</v>
      </c>
      <c r="AI132" s="1">
        <v>4.0</v>
      </c>
      <c r="AJ132">
        <f t="shared" si="3"/>
        <v>4</v>
      </c>
      <c r="AK132" s="7"/>
      <c r="AL132" s="7">
        <v>43164.0</v>
      </c>
      <c r="AM132" s="1">
        <v>2505.65</v>
      </c>
      <c r="AN132" s="1">
        <v>1.0</v>
      </c>
      <c r="AO132" s="1">
        <v>0.0</v>
      </c>
      <c r="AP132" s="1">
        <v>5.0</v>
      </c>
      <c r="AQ132" s="1">
        <v>1.0</v>
      </c>
      <c r="AR132" s="1" t="s">
        <v>137</v>
      </c>
      <c r="AS132" s="1"/>
      <c r="AT132" s="1">
        <v>1.0</v>
      </c>
      <c r="AV132" s="1"/>
      <c r="AW132" s="1"/>
      <c r="AX132" s="1"/>
      <c r="AY132" s="1" t="s">
        <v>77</v>
      </c>
      <c r="AZ132" s="1" t="s">
        <v>138</v>
      </c>
    </row>
    <row r="133" ht="15.75" customHeight="1">
      <c r="A133" s="1">
        <v>133.0</v>
      </c>
      <c r="B133" s="1" t="str">
        <f t="shared" si="1"/>
        <v>25.10_para_42.2_133</v>
      </c>
      <c r="C133" s="21" t="s">
        <v>56</v>
      </c>
      <c r="D133" s="22">
        <v>25.0</v>
      </c>
      <c r="E133" s="22">
        <v>10.0</v>
      </c>
      <c r="F133" s="23">
        <v>42.0</v>
      </c>
      <c r="G133" s="23">
        <v>2.0</v>
      </c>
      <c r="H133" s="21"/>
      <c r="I133" s="11">
        <v>43138.0</v>
      </c>
      <c r="J133" s="7">
        <v>43143.0</v>
      </c>
      <c r="K133" s="24">
        <v>0.40902777777777777</v>
      </c>
      <c r="L133" s="25">
        <v>1.0</v>
      </c>
      <c r="M133" s="21"/>
      <c r="N133" s="11">
        <v>43143.0</v>
      </c>
      <c r="O133" s="1">
        <v>50.46</v>
      </c>
      <c r="P133" s="7">
        <v>43143.0</v>
      </c>
      <c r="Q133" s="13">
        <v>0.4375</v>
      </c>
      <c r="R133" s="8">
        <v>0.5416666666666666</v>
      </c>
      <c r="S133" s="14">
        <f t="shared" si="12"/>
        <v>0.1326388889</v>
      </c>
      <c r="T133" s="7">
        <v>43144.0</v>
      </c>
      <c r="U133" s="8">
        <v>0.7916666666666666</v>
      </c>
      <c r="V133" s="7">
        <v>43147.0</v>
      </c>
      <c r="W133" s="1">
        <v>383.93</v>
      </c>
      <c r="X133" s="10">
        <v>43151.0</v>
      </c>
      <c r="Y133" s="1">
        <v>1830.48</v>
      </c>
      <c r="AD133" s="1">
        <f t="shared" si="2"/>
        <v>0</v>
      </c>
      <c r="AJ133">
        <f t="shared" si="3"/>
        <v>0</v>
      </c>
      <c r="AK133" s="7"/>
      <c r="AL133" s="7">
        <v>43165.0</v>
      </c>
      <c r="AM133" s="1">
        <v>15293.55</v>
      </c>
      <c r="AN133" s="1">
        <v>1.0</v>
      </c>
      <c r="AO133" s="1">
        <v>1.0</v>
      </c>
      <c r="AP133" s="1">
        <v>5.0</v>
      </c>
      <c r="AV133" s="1"/>
      <c r="AW133" s="1"/>
      <c r="AX133" s="1"/>
      <c r="AY133" s="1" t="s">
        <v>139</v>
      </c>
    </row>
    <row r="134" ht="15.75" customHeight="1">
      <c r="A134" s="1">
        <v>134.0</v>
      </c>
      <c r="B134" s="1" t="str">
        <f t="shared" si="1"/>
        <v>25.10_para_42.2_134</v>
      </c>
      <c r="C134" s="21" t="s">
        <v>56</v>
      </c>
      <c r="D134" s="22">
        <v>25.0</v>
      </c>
      <c r="E134" s="22">
        <v>10.0</v>
      </c>
      <c r="F134" s="23">
        <v>42.0</v>
      </c>
      <c r="G134" s="23">
        <v>2.0</v>
      </c>
      <c r="H134" s="21"/>
      <c r="I134" s="11">
        <v>43138.0</v>
      </c>
      <c r="J134" s="7">
        <v>43143.0</v>
      </c>
      <c r="K134" s="24">
        <v>0.41041666666666665</v>
      </c>
      <c r="L134" s="25">
        <v>1.0</v>
      </c>
      <c r="M134" s="21"/>
      <c r="N134" s="11">
        <v>43143.0</v>
      </c>
      <c r="O134" s="1">
        <v>47.4</v>
      </c>
      <c r="P134" s="7">
        <v>43143.0</v>
      </c>
      <c r="Q134" s="13">
        <v>0.4375</v>
      </c>
      <c r="R134" s="8">
        <v>0.5416666666666666</v>
      </c>
      <c r="S134" s="14">
        <f t="shared" si="12"/>
        <v>0.13125</v>
      </c>
      <c r="T134" s="7">
        <v>43144.0</v>
      </c>
      <c r="U134" s="8">
        <v>0.7916666666666666</v>
      </c>
      <c r="V134" s="7">
        <v>43147.0</v>
      </c>
      <c r="W134" s="1">
        <v>430.61</v>
      </c>
      <c r="X134" s="10">
        <v>43151.0</v>
      </c>
      <c r="Y134" s="1">
        <v>1728.14</v>
      </c>
      <c r="AD134" s="1">
        <f t="shared" si="2"/>
        <v>0</v>
      </c>
      <c r="AJ134">
        <f t="shared" si="3"/>
        <v>0</v>
      </c>
      <c r="AK134" s="7"/>
      <c r="AL134" s="7">
        <v>43165.0</v>
      </c>
      <c r="AM134" s="1">
        <v>14587.24</v>
      </c>
      <c r="AN134" s="1">
        <v>1.0</v>
      </c>
      <c r="AO134" s="1">
        <v>1.0</v>
      </c>
      <c r="AP134" s="1">
        <v>5.0</v>
      </c>
      <c r="AV134" s="1"/>
      <c r="AW134" s="1"/>
      <c r="AX134" s="1"/>
      <c r="AY134" s="1" t="s">
        <v>77</v>
      </c>
    </row>
    <row r="135" ht="15.75" customHeight="1">
      <c r="A135" s="1">
        <v>135.0</v>
      </c>
      <c r="B135" s="1" t="str">
        <f t="shared" si="1"/>
        <v>25.10_para_40.3_135</v>
      </c>
      <c r="C135" s="21" t="s">
        <v>56</v>
      </c>
      <c r="D135" s="22">
        <v>25.0</v>
      </c>
      <c r="E135" s="22">
        <v>10.0</v>
      </c>
      <c r="F135" s="23">
        <v>40.0</v>
      </c>
      <c r="G135" s="23">
        <v>3.0</v>
      </c>
      <c r="H135" s="21"/>
      <c r="I135" s="11">
        <v>43138.0</v>
      </c>
      <c r="J135" s="15">
        <v>43143.0</v>
      </c>
      <c r="K135" s="24">
        <v>0.43472222222222223</v>
      </c>
      <c r="L135" s="25">
        <v>2.0</v>
      </c>
      <c r="M135" s="21"/>
      <c r="N135" s="11">
        <v>43143.0</v>
      </c>
      <c r="O135" s="1">
        <v>45.27</v>
      </c>
      <c r="P135" s="7">
        <v>43143.0</v>
      </c>
      <c r="Q135" s="13">
        <v>0.4375</v>
      </c>
      <c r="R135" s="8">
        <v>0.5416666666666666</v>
      </c>
      <c r="S135" s="14">
        <f t="shared" si="12"/>
        <v>0.1069444444</v>
      </c>
      <c r="T135" s="7">
        <v>43145.0</v>
      </c>
      <c r="U135" s="8">
        <v>0.8055555555555556</v>
      </c>
      <c r="V135" s="7">
        <v>43148.0</v>
      </c>
      <c r="W135" s="1">
        <v>319.43</v>
      </c>
      <c r="X135" s="17"/>
      <c r="AD135" s="1">
        <f t="shared" si="2"/>
        <v>0</v>
      </c>
      <c r="AJ135">
        <f t="shared" si="3"/>
        <v>0</v>
      </c>
      <c r="AK135" s="7"/>
      <c r="AL135" s="7">
        <v>43173.0</v>
      </c>
      <c r="AM135" s="1">
        <v>749.33</v>
      </c>
      <c r="AN135" s="1">
        <v>1.0</v>
      </c>
      <c r="AO135" s="1">
        <v>0.0</v>
      </c>
      <c r="AP135" s="1">
        <v>4.0</v>
      </c>
      <c r="AQ135" s="1">
        <v>0.0</v>
      </c>
      <c r="AS135" s="1"/>
      <c r="AT135" s="1">
        <v>1.0</v>
      </c>
      <c r="AV135" s="1"/>
      <c r="AW135" s="1"/>
      <c r="AX135" s="1"/>
      <c r="AY135" s="1" t="s">
        <v>76</v>
      </c>
      <c r="AZ135" s="1" t="s">
        <v>140</v>
      </c>
    </row>
    <row r="136" ht="15.75" customHeight="1">
      <c r="A136" s="1">
        <v>136.0</v>
      </c>
      <c r="B136" s="1" t="str">
        <f t="shared" si="1"/>
        <v>25.10_para_40.3_136</v>
      </c>
      <c r="C136" s="21" t="s">
        <v>56</v>
      </c>
      <c r="D136" s="22">
        <v>25.0</v>
      </c>
      <c r="E136" s="22">
        <v>10.0</v>
      </c>
      <c r="F136" s="23">
        <v>40.0</v>
      </c>
      <c r="G136" s="23">
        <v>3.0</v>
      </c>
      <c r="H136" s="15">
        <v>43146.0</v>
      </c>
      <c r="I136" s="11">
        <v>43138.0</v>
      </c>
      <c r="J136" s="7">
        <v>43143.0</v>
      </c>
      <c r="K136" s="24">
        <v>0.43194444444444446</v>
      </c>
      <c r="L136" s="25">
        <v>1.0</v>
      </c>
      <c r="M136" s="21"/>
      <c r="N136" s="11">
        <v>43143.0</v>
      </c>
      <c r="O136" s="1">
        <v>58.38</v>
      </c>
      <c r="P136" s="7">
        <v>43143.0</v>
      </c>
      <c r="Q136" s="13">
        <v>0.4375</v>
      </c>
      <c r="R136" s="8">
        <v>0.5416666666666666</v>
      </c>
      <c r="S136" s="14">
        <f t="shared" si="12"/>
        <v>0.1097222222</v>
      </c>
      <c r="T136" s="7">
        <v>43145.0</v>
      </c>
      <c r="U136" s="8">
        <v>0.8055555555555556</v>
      </c>
      <c r="X136" s="17"/>
      <c r="AD136" s="1">
        <f t="shared" si="2"/>
        <v>0</v>
      </c>
      <c r="AJ136">
        <f t="shared" si="3"/>
        <v>0</v>
      </c>
      <c r="AV136" s="1"/>
      <c r="AW136" s="1"/>
      <c r="AX136" s="1"/>
      <c r="AY136" s="1" t="s">
        <v>141</v>
      </c>
    </row>
    <row r="137" ht="15.75" customHeight="1">
      <c r="A137" s="1">
        <v>137.0</v>
      </c>
      <c r="B137" s="1" t="str">
        <f t="shared" si="1"/>
        <v>25.10_para_42.3_137</v>
      </c>
      <c r="C137" s="21" t="s">
        <v>56</v>
      </c>
      <c r="D137" s="22">
        <v>25.0</v>
      </c>
      <c r="E137" s="22">
        <v>10.0</v>
      </c>
      <c r="F137" s="23">
        <v>42.0</v>
      </c>
      <c r="G137" s="23">
        <v>3.0</v>
      </c>
      <c r="H137" s="21"/>
      <c r="I137" s="11">
        <v>43138.0</v>
      </c>
      <c r="J137" s="7">
        <v>43143.0</v>
      </c>
      <c r="K137" s="24">
        <v>0.42916666666666664</v>
      </c>
      <c r="L137" s="25">
        <v>1.0</v>
      </c>
      <c r="M137" s="21"/>
      <c r="N137" s="11">
        <v>43143.0</v>
      </c>
      <c r="O137" s="1">
        <v>64.95</v>
      </c>
      <c r="P137" s="7">
        <v>43143.0</v>
      </c>
      <c r="Q137" s="13">
        <v>0.4375</v>
      </c>
      <c r="R137" s="8">
        <v>0.5416666666666666</v>
      </c>
      <c r="S137" s="14">
        <f t="shared" si="12"/>
        <v>0.1125</v>
      </c>
      <c r="T137" s="7">
        <v>43145.0</v>
      </c>
      <c r="U137" s="8">
        <v>0.8055555555555556</v>
      </c>
      <c r="V137" s="7">
        <v>43146.0</v>
      </c>
      <c r="W137" s="1">
        <v>274.4</v>
      </c>
      <c r="X137" s="10">
        <v>43150.0</v>
      </c>
      <c r="Y137" s="1">
        <v>1384.49</v>
      </c>
      <c r="AD137" s="1">
        <f t="shared" si="2"/>
        <v>0</v>
      </c>
      <c r="AJ137">
        <f t="shared" si="3"/>
        <v>0</v>
      </c>
      <c r="AK137" s="7"/>
      <c r="AL137" s="7">
        <v>43164.0</v>
      </c>
      <c r="AM137" s="1">
        <v>15991.64</v>
      </c>
      <c r="AN137" s="1">
        <v>1.0</v>
      </c>
      <c r="AO137" s="1">
        <v>1.0</v>
      </c>
      <c r="AP137" s="1">
        <v>5.0</v>
      </c>
      <c r="AV137" s="1"/>
      <c r="AW137" s="1"/>
      <c r="AX137" s="1"/>
      <c r="AY137" s="1" t="s">
        <v>60</v>
      </c>
    </row>
    <row r="138" ht="15.75" customHeight="1">
      <c r="A138" s="1">
        <v>138.0</v>
      </c>
      <c r="B138" s="1" t="str">
        <f t="shared" si="1"/>
        <v>25.10_para_42.3_138</v>
      </c>
      <c r="C138" s="21" t="s">
        <v>56</v>
      </c>
      <c r="D138" s="22">
        <v>25.0</v>
      </c>
      <c r="E138" s="22">
        <v>10.0</v>
      </c>
      <c r="F138" s="23">
        <v>42.0</v>
      </c>
      <c r="G138" s="23">
        <v>3.0</v>
      </c>
      <c r="H138" s="21"/>
      <c r="I138" s="11">
        <v>43138.0</v>
      </c>
      <c r="J138" s="7">
        <v>43143.0</v>
      </c>
      <c r="K138" s="24">
        <v>0.4284722222222222</v>
      </c>
      <c r="L138" s="25">
        <v>1.0</v>
      </c>
      <c r="M138" s="21"/>
      <c r="N138" s="11">
        <v>43143.0</v>
      </c>
      <c r="O138" s="1">
        <v>68.29</v>
      </c>
      <c r="P138" s="7">
        <v>43143.0</v>
      </c>
      <c r="Q138" s="13">
        <v>0.4375</v>
      </c>
      <c r="R138" s="8">
        <v>0.5416666666666666</v>
      </c>
      <c r="S138" s="14">
        <f t="shared" si="12"/>
        <v>0.1131944444</v>
      </c>
      <c r="T138" s="7">
        <v>43145.0</v>
      </c>
      <c r="U138" s="8">
        <v>0.8055555555555556</v>
      </c>
      <c r="V138" s="7">
        <v>43146.0</v>
      </c>
      <c r="W138" s="1">
        <v>300.95</v>
      </c>
      <c r="X138" s="10">
        <v>43150.0</v>
      </c>
      <c r="Y138" s="1">
        <v>1624.95</v>
      </c>
      <c r="AD138" s="1">
        <f t="shared" si="2"/>
        <v>0</v>
      </c>
      <c r="AJ138">
        <f t="shared" si="3"/>
        <v>0</v>
      </c>
      <c r="AK138" s="7"/>
      <c r="AL138" s="7">
        <v>43164.0</v>
      </c>
      <c r="AM138" s="1">
        <v>18289.66</v>
      </c>
      <c r="AN138" s="1">
        <v>1.0</v>
      </c>
      <c r="AO138" s="1">
        <v>1.0</v>
      </c>
      <c r="AP138" s="1">
        <v>5.0</v>
      </c>
      <c r="AV138" s="1"/>
      <c r="AW138" s="1"/>
      <c r="AX138" s="1"/>
      <c r="AY138" s="1" t="s">
        <v>60</v>
      </c>
    </row>
    <row r="139" ht="15.75" customHeight="1">
      <c r="A139" s="1">
        <v>139.0</v>
      </c>
      <c r="B139" s="1" t="str">
        <f t="shared" si="1"/>
        <v>25.10_para_40.4_139</v>
      </c>
      <c r="C139" s="21" t="s">
        <v>56</v>
      </c>
      <c r="D139" s="22">
        <v>25.0</v>
      </c>
      <c r="E139" s="22">
        <v>10.0</v>
      </c>
      <c r="F139" s="23">
        <v>40.0</v>
      </c>
      <c r="G139" s="23">
        <v>4.0</v>
      </c>
      <c r="H139" s="21"/>
      <c r="I139" s="11">
        <v>43138.0</v>
      </c>
      <c r="J139" s="7">
        <v>43143.0</v>
      </c>
      <c r="K139" s="24">
        <v>0.42430555555555555</v>
      </c>
      <c r="L139" s="25">
        <v>2.0</v>
      </c>
      <c r="M139" s="21"/>
      <c r="N139" s="11">
        <v>43143.0</v>
      </c>
      <c r="O139" s="1">
        <v>51.36</v>
      </c>
      <c r="P139" s="7">
        <v>43143.0</v>
      </c>
      <c r="Q139" s="13">
        <v>0.4375</v>
      </c>
      <c r="R139" s="8">
        <v>0.5416666666666666</v>
      </c>
      <c r="S139" s="14">
        <f t="shared" si="12"/>
        <v>0.1173611111</v>
      </c>
      <c r="T139" s="7">
        <v>43146.0</v>
      </c>
      <c r="U139" s="8">
        <v>0.8402777777777778</v>
      </c>
      <c r="V139" s="7">
        <v>43146.0</v>
      </c>
      <c r="W139" s="1">
        <v>268.16</v>
      </c>
      <c r="X139" s="10">
        <v>43150.0</v>
      </c>
      <c r="Y139" s="1">
        <v>1438.38</v>
      </c>
      <c r="AD139" s="1">
        <f t="shared" si="2"/>
        <v>0</v>
      </c>
      <c r="AJ139">
        <f t="shared" si="3"/>
        <v>0</v>
      </c>
      <c r="AK139" s="7"/>
      <c r="AL139" s="7">
        <v>43164.0</v>
      </c>
      <c r="AM139" s="1">
        <v>9497.87</v>
      </c>
      <c r="AN139" s="1">
        <v>1.0</v>
      </c>
      <c r="AO139" s="1">
        <v>0.0</v>
      </c>
      <c r="AP139" s="1">
        <v>5.0</v>
      </c>
      <c r="AV139" s="1"/>
      <c r="AW139" s="1"/>
      <c r="AX139" s="1"/>
      <c r="AY139" s="1" t="s">
        <v>60</v>
      </c>
    </row>
    <row r="140" ht="15.75" customHeight="1">
      <c r="A140" s="1">
        <v>140.0</v>
      </c>
      <c r="B140" s="1" t="str">
        <f t="shared" si="1"/>
        <v>25.10_para_42.4_140</v>
      </c>
      <c r="C140" s="21" t="s">
        <v>56</v>
      </c>
      <c r="D140" s="22">
        <v>25.0</v>
      </c>
      <c r="E140" s="22">
        <v>10.0</v>
      </c>
      <c r="F140" s="23">
        <v>42.0</v>
      </c>
      <c r="G140" s="23">
        <v>4.0</v>
      </c>
      <c r="H140" s="21"/>
      <c r="I140" s="11">
        <v>43138.0</v>
      </c>
      <c r="J140" s="7">
        <v>43143.0</v>
      </c>
      <c r="K140" s="24">
        <v>0.41875</v>
      </c>
      <c r="L140" s="25">
        <v>1.0</v>
      </c>
      <c r="M140" s="21"/>
      <c r="N140" s="11">
        <v>43143.0</v>
      </c>
      <c r="O140" s="1">
        <v>53.25</v>
      </c>
      <c r="P140" s="7">
        <v>43143.0</v>
      </c>
      <c r="Q140" s="13">
        <v>0.4375</v>
      </c>
      <c r="R140" s="8">
        <v>0.5416666666666666</v>
      </c>
      <c r="S140" s="14">
        <f t="shared" si="12"/>
        <v>0.1229166667</v>
      </c>
      <c r="T140" s="7">
        <v>43146.0</v>
      </c>
      <c r="U140" s="8">
        <v>0.8402777777777778</v>
      </c>
      <c r="V140" s="7">
        <v>43146.0</v>
      </c>
      <c r="W140" s="1">
        <v>269.37</v>
      </c>
      <c r="X140" s="10">
        <v>43150.0</v>
      </c>
      <c r="Y140" s="1">
        <v>1404.78</v>
      </c>
      <c r="AD140" s="1">
        <f t="shared" si="2"/>
        <v>0</v>
      </c>
      <c r="AJ140">
        <f t="shared" si="3"/>
        <v>0</v>
      </c>
      <c r="AK140" s="7"/>
      <c r="AL140" s="7">
        <v>43164.0</v>
      </c>
      <c r="AM140" s="1">
        <v>10932.41</v>
      </c>
      <c r="AN140" s="1">
        <v>1.0</v>
      </c>
      <c r="AO140" s="1">
        <v>0.0</v>
      </c>
      <c r="AP140" s="1">
        <v>5.0</v>
      </c>
      <c r="AV140" s="1"/>
      <c r="AW140" s="1"/>
      <c r="AX140" s="1"/>
      <c r="AY140" s="1" t="s">
        <v>142</v>
      </c>
    </row>
    <row r="141" ht="15.75" customHeight="1">
      <c r="A141" s="1">
        <v>141.0</v>
      </c>
      <c r="B141" s="1" t="str">
        <f t="shared" si="1"/>
        <v>25.10_para_0.0_141</v>
      </c>
      <c r="C141" s="21" t="s">
        <v>56</v>
      </c>
      <c r="D141" s="22">
        <v>25.0</v>
      </c>
      <c r="E141" s="22">
        <v>10.0</v>
      </c>
      <c r="F141" s="22">
        <v>0.0</v>
      </c>
      <c r="G141" s="22">
        <v>0.0</v>
      </c>
      <c r="H141" s="21"/>
      <c r="I141" s="11">
        <v>43138.0</v>
      </c>
      <c r="J141" s="7">
        <v>43143.0</v>
      </c>
      <c r="K141" s="24">
        <v>0.39791666666666664</v>
      </c>
      <c r="L141" s="25">
        <v>1.0</v>
      </c>
      <c r="M141" s="21"/>
      <c r="N141" s="11">
        <v>43143.0</v>
      </c>
      <c r="O141" s="1">
        <v>60.33</v>
      </c>
      <c r="Q141" s="9"/>
      <c r="V141" s="11">
        <v>43147.0</v>
      </c>
      <c r="W141" s="1">
        <v>318.02</v>
      </c>
      <c r="X141" s="10">
        <v>43150.0</v>
      </c>
      <c r="Y141" s="1">
        <v>921.27</v>
      </c>
      <c r="Z141" s="7">
        <v>43156.0</v>
      </c>
      <c r="AA141" s="1">
        <v>5.0</v>
      </c>
      <c r="AB141" s="1">
        <v>0.0</v>
      </c>
      <c r="AC141" s="1">
        <v>3284.45</v>
      </c>
      <c r="AD141" s="1">
        <f t="shared" si="2"/>
        <v>89</v>
      </c>
      <c r="AE141" s="1">
        <v>80.0</v>
      </c>
      <c r="AF141" s="1">
        <v>9.0</v>
      </c>
      <c r="AG141" s="7">
        <v>43163.0</v>
      </c>
      <c r="AH141" s="1">
        <v>71.0</v>
      </c>
      <c r="AI141" s="1">
        <v>45.0</v>
      </c>
      <c r="AJ141">
        <f t="shared" si="3"/>
        <v>134</v>
      </c>
      <c r="AK141" s="1">
        <v>1.0</v>
      </c>
      <c r="AQ141" s="1">
        <v>1.0</v>
      </c>
      <c r="AR141" s="1">
        <v>2.0</v>
      </c>
      <c r="AS141" s="1">
        <v>45.0</v>
      </c>
      <c r="AT141" s="1">
        <v>0.5</v>
      </c>
      <c r="AV141" s="1"/>
      <c r="AW141" s="1"/>
      <c r="AX141" s="1"/>
      <c r="AY141" s="1" t="s">
        <v>143</v>
      </c>
      <c r="AZ141" s="1" t="s">
        <v>144</v>
      </c>
    </row>
    <row r="142" ht="15.75" customHeight="1">
      <c r="A142" s="1">
        <v>142.0</v>
      </c>
      <c r="B142" s="1" t="str">
        <f t="shared" si="1"/>
        <v>25.10_para_40.1_142</v>
      </c>
      <c r="C142" s="21" t="s">
        <v>56</v>
      </c>
      <c r="D142" s="22">
        <v>25.0</v>
      </c>
      <c r="E142" s="22">
        <v>10.0</v>
      </c>
      <c r="F142" s="23">
        <v>40.0</v>
      </c>
      <c r="G142" s="23">
        <v>1.0</v>
      </c>
      <c r="H142" s="21"/>
      <c r="I142" s="11">
        <v>43138.0</v>
      </c>
      <c r="J142" s="7">
        <v>43143.0</v>
      </c>
      <c r="K142" s="24">
        <v>0.4027777777777778</v>
      </c>
      <c r="L142" s="25">
        <v>1.0</v>
      </c>
      <c r="M142" s="21"/>
      <c r="N142" s="11">
        <v>43143.0</v>
      </c>
      <c r="O142" s="1">
        <v>71.58</v>
      </c>
      <c r="P142" s="7">
        <v>43143.0</v>
      </c>
      <c r="Q142" s="13">
        <v>0.4375</v>
      </c>
      <c r="R142" s="8">
        <v>0.5416666666666666</v>
      </c>
      <c r="S142" s="14">
        <f t="shared" ref="S142:S175" si="13">R142-K142</f>
        <v>0.1388888889</v>
      </c>
      <c r="T142" s="7">
        <v>43143.0</v>
      </c>
      <c r="U142" s="8">
        <v>0.8125</v>
      </c>
      <c r="V142" s="7">
        <v>43147.0</v>
      </c>
      <c r="W142" s="1">
        <v>301.16</v>
      </c>
      <c r="X142" s="17"/>
      <c r="Z142" s="7">
        <v>43156.0</v>
      </c>
      <c r="AA142" s="1">
        <v>4.0</v>
      </c>
      <c r="AB142" s="1">
        <v>1.0</v>
      </c>
      <c r="AC142" s="1">
        <v>937.41</v>
      </c>
      <c r="AD142" s="1">
        <f t="shared" si="2"/>
        <v>9</v>
      </c>
      <c r="AE142" s="1">
        <v>5.0</v>
      </c>
      <c r="AF142" s="1">
        <v>4.0</v>
      </c>
      <c r="AG142" s="7">
        <v>43162.0</v>
      </c>
      <c r="AH142" s="1">
        <v>5.0</v>
      </c>
      <c r="AI142" s="1">
        <v>3.0</v>
      </c>
      <c r="AJ142">
        <f t="shared" si="3"/>
        <v>12</v>
      </c>
      <c r="AQ142" s="1">
        <v>1.0</v>
      </c>
      <c r="AR142" s="1">
        <v>1.0</v>
      </c>
      <c r="AS142" s="1">
        <v>0.0</v>
      </c>
      <c r="AT142" s="1">
        <v>1.0</v>
      </c>
      <c r="AV142" s="1"/>
      <c r="AW142" s="1"/>
      <c r="AX142" s="1"/>
      <c r="AY142" s="1" t="s">
        <v>76</v>
      </c>
      <c r="AZ142" s="1" t="s">
        <v>145</v>
      </c>
    </row>
    <row r="143" ht="15.75" customHeight="1">
      <c r="A143" s="1">
        <v>143.0</v>
      </c>
      <c r="B143" s="1" t="str">
        <f t="shared" si="1"/>
        <v>25.10_para_42.1_143</v>
      </c>
      <c r="C143" s="21" t="s">
        <v>56</v>
      </c>
      <c r="D143" s="22">
        <v>25.0</v>
      </c>
      <c r="E143" s="22">
        <v>10.0</v>
      </c>
      <c r="F143" s="23">
        <v>42.0</v>
      </c>
      <c r="G143" s="23">
        <v>1.0</v>
      </c>
      <c r="H143" s="21"/>
      <c r="I143" s="11">
        <v>43138.0</v>
      </c>
      <c r="J143" s="7">
        <v>43143.0</v>
      </c>
      <c r="K143" s="24">
        <v>0.4013888888888889</v>
      </c>
      <c r="L143" s="25">
        <v>1.0</v>
      </c>
      <c r="M143" s="21"/>
      <c r="N143" s="11">
        <v>43143.0</v>
      </c>
      <c r="O143" s="1">
        <v>53.17</v>
      </c>
      <c r="P143" s="7">
        <v>43143.0</v>
      </c>
      <c r="Q143" s="13">
        <v>0.4375</v>
      </c>
      <c r="R143" s="8">
        <v>0.5416666666666666</v>
      </c>
      <c r="S143" s="14">
        <f t="shared" si="13"/>
        <v>0.1402777778</v>
      </c>
      <c r="T143" s="7">
        <v>43143.0</v>
      </c>
      <c r="U143" s="8">
        <v>0.8125</v>
      </c>
      <c r="V143" s="7">
        <v>43147.0</v>
      </c>
      <c r="W143" s="1">
        <v>136.83</v>
      </c>
      <c r="X143" s="10">
        <v>43151.0</v>
      </c>
      <c r="Y143" s="1">
        <v>567.61</v>
      </c>
      <c r="Z143" s="7">
        <v>43156.0</v>
      </c>
      <c r="AA143" s="1">
        <v>5.0</v>
      </c>
      <c r="AB143" s="1">
        <v>0.0</v>
      </c>
      <c r="AC143" s="1">
        <v>1321.12</v>
      </c>
      <c r="AD143" s="1">
        <f t="shared" si="2"/>
        <v>10</v>
      </c>
      <c r="AE143" s="1">
        <v>9.0</v>
      </c>
      <c r="AF143" s="1">
        <v>1.0</v>
      </c>
      <c r="AG143" s="7">
        <v>43162.0</v>
      </c>
      <c r="AH143" s="1">
        <v>8.0</v>
      </c>
      <c r="AI143" s="1">
        <v>1.0</v>
      </c>
      <c r="AJ143">
        <f t="shared" si="3"/>
        <v>11</v>
      </c>
      <c r="AQ143" s="1">
        <v>1.0</v>
      </c>
      <c r="AR143" s="1" t="s">
        <v>73</v>
      </c>
      <c r="AS143" s="1">
        <v>1.0</v>
      </c>
      <c r="AT143" s="1">
        <v>1.0</v>
      </c>
      <c r="AV143" s="1"/>
      <c r="AW143" s="1"/>
      <c r="AX143" s="1"/>
      <c r="AY143" s="1" t="s">
        <v>146</v>
      </c>
      <c r="AZ143" s="1" t="s">
        <v>147</v>
      </c>
    </row>
    <row r="144" ht="15.75" customHeight="1">
      <c r="A144" s="1">
        <v>144.0</v>
      </c>
      <c r="B144" s="1" t="str">
        <f t="shared" si="1"/>
        <v>25.10_para_40.2_144</v>
      </c>
      <c r="C144" s="21" t="s">
        <v>56</v>
      </c>
      <c r="D144" s="22">
        <v>25.0</v>
      </c>
      <c r="E144" s="22">
        <v>10.0</v>
      </c>
      <c r="F144" s="23">
        <v>40.0</v>
      </c>
      <c r="G144" s="23">
        <v>2.0</v>
      </c>
      <c r="H144" s="21"/>
      <c r="I144" s="11">
        <v>43138.0</v>
      </c>
      <c r="J144" s="7">
        <v>43143.0</v>
      </c>
      <c r="K144" s="24">
        <v>0.41180555555555554</v>
      </c>
      <c r="L144" s="25">
        <v>2.0</v>
      </c>
      <c r="M144" s="21"/>
      <c r="N144" s="11">
        <v>43143.0</v>
      </c>
      <c r="O144" s="1">
        <v>53.03</v>
      </c>
      <c r="P144" s="7">
        <v>43143.0</v>
      </c>
      <c r="Q144" s="13">
        <v>0.4375</v>
      </c>
      <c r="R144" s="8">
        <v>0.5416666666666666</v>
      </c>
      <c r="S144" s="14">
        <f t="shared" si="13"/>
        <v>0.1298611111</v>
      </c>
      <c r="T144" s="7">
        <v>43144.0</v>
      </c>
      <c r="U144" s="8">
        <v>0.7916666666666666</v>
      </c>
      <c r="V144" s="7">
        <v>43147.0</v>
      </c>
      <c r="W144" s="1">
        <v>254.34</v>
      </c>
      <c r="X144" s="10">
        <v>43151.0</v>
      </c>
      <c r="Y144" s="1">
        <v>991.14</v>
      </c>
      <c r="AD144" s="1">
        <f t="shared" si="2"/>
        <v>0</v>
      </c>
      <c r="AJ144">
        <f t="shared" si="3"/>
        <v>0</v>
      </c>
      <c r="AK144" s="7"/>
      <c r="AL144" s="7">
        <v>43165.0</v>
      </c>
      <c r="AM144" s="1">
        <v>2285.64</v>
      </c>
      <c r="AN144" s="1">
        <v>1.0</v>
      </c>
      <c r="AO144" s="1">
        <v>0.0</v>
      </c>
      <c r="AP144" s="1">
        <v>5.0</v>
      </c>
      <c r="AQ144" s="1">
        <v>1.0</v>
      </c>
      <c r="AR144" s="1">
        <v>1.0</v>
      </c>
      <c r="AS144" s="1"/>
      <c r="AT144" s="1">
        <v>0.5</v>
      </c>
      <c r="AV144" s="1"/>
      <c r="AW144" s="1"/>
      <c r="AX144" s="1"/>
      <c r="AY144" s="1" t="s">
        <v>60</v>
      </c>
      <c r="AZ144" s="1" t="s">
        <v>148</v>
      </c>
    </row>
    <row r="145" ht="15.75" customHeight="1">
      <c r="A145" s="1">
        <v>145.0</v>
      </c>
      <c r="B145" s="1" t="str">
        <f t="shared" si="1"/>
        <v>25.10_para_42.2_145</v>
      </c>
      <c r="C145" s="21" t="s">
        <v>56</v>
      </c>
      <c r="D145" s="22">
        <v>25.0</v>
      </c>
      <c r="E145" s="22">
        <v>10.0</v>
      </c>
      <c r="F145" s="23">
        <v>42.0</v>
      </c>
      <c r="G145" s="23">
        <v>2.0</v>
      </c>
      <c r="H145" s="21"/>
      <c r="I145" s="11">
        <v>43138.0</v>
      </c>
      <c r="J145" s="7">
        <v>43143.0</v>
      </c>
      <c r="K145" s="24">
        <v>0.4111111111111111</v>
      </c>
      <c r="L145" s="25">
        <v>1.0</v>
      </c>
      <c r="M145" s="21"/>
      <c r="N145" s="11">
        <v>43143.0</v>
      </c>
      <c r="O145" s="1">
        <v>66.32</v>
      </c>
      <c r="P145" s="7">
        <v>43143.0</v>
      </c>
      <c r="Q145" s="13">
        <v>0.4375</v>
      </c>
      <c r="R145" s="8">
        <v>0.5416666666666666</v>
      </c>
      <c r="S145" s="14">
        <f t="shared" si="13"/>
        <v>0.1305555556</v>
      </c>
      <c r="T145" s="7">
        <v>43144.0</v>
      </c>
      <c r="U145" s="8">
        <v>0.7916666666666666</v>
      </c>
      <c r="V145" s="7">
        <v>43146.0</v>
      </c>
      <c r="W145" s="1">
        <v>269.29</v>
      </c>
      <c r="X145" s="10">
        <v>43150.0</v>
      </c>
      <c r="Y145" s="1">
        <v>1554.37</v>
      </c>
      <c r="AD145" s="1">
        <f t="shared" si="2"/>
        <v>0</v>
      </c>
      <c r="AJ145">
        <f t="shared" si="3"/>
        <v>0</v>
      </c>
      <c r="AK145" s="7"/>
      <c r="AL145" s="7">
        <v>43164.0</v>
      </c>
      <c r="AM145" s="1">
        <v>15764.19</v>
      </c>
      <c r="AN145" s="1">
        <v>1.0</v>
      </c>
      <c r="AO145" s="1">
        <v>1.0</v>
      </c>
      <c r="AP145" s="1">
        <v>5.0</v>
      </c>
      <c r="AV145" s="1"/>
      <c r="AW145" s="1"/>
      <c r="AX145" s="1"/>
      <c r="AY145" s="1" t="s">
        <v>60</v>
      </c>
    </row>
    <row r="146" ht="15.75" customHeight="1">
      <c r="A146" s="1">
        <v>146.0</v>
      </c>
      <c r="B146" s="1" t="str">
        <f t="shared" si="1"/>
        <v>25.10_para_40.3_146</v>
      </c>
      <c r="C146" s="21" t="s">
        <v>56</v>
      </c>
      <c r="D146" s="22">
        <v>25.0</v>
      </c>
      <c r="E146" s="22">
        <v>10.0</v>
      </c>
      <c r="F146" s="23">
        <v>40.0</v>
      </c>
      <c r="G146" s="23">
        <v>3.0</v>
      </c>
      <c r="H146" s="21"/>
      <c r="I146" s="11">
        <v>43138.0</v>
      </c>
      <c r="J146" s="7">
        <v>43143.0</v>
      </c>
      <c r="K146" s="24">
        <v>0.43125</v>
      </c>
      <c r="L146" s="25">
        <v>1.0</v>
      </c>
      <c r="M146" s="21"/>
      <c r="N146" s="11">
        <v>43143.0</v>
      </c>
      <c r="O146" s="1">
        <v>68.91</v>
      </c>
      <c r="P146" s="7">
        <v>43143.0</v>
      </c>
      <c r="Q146" s="13">
        <v>0.4375</v>
      </c>
      <c r="R146" s="8">
        <v>0.5416666666666666</v>
      </c>
      <c r="S146" s="14">
        <f t="shared" si="13"/>
        <v>0.1104166667</v>
      </c>
      <c r="T146" s="7">
        <v>43145.0</v>
      </c>
      <c r="U146" s="8">
        <v>0.8055555555555556</v>
      </c>
      <c r="V146" s="7">
        <v>43147.0</v>
      </c>
      <c r="W146" s="1">
        <v>434.73</v>
      </c>
      <c r="X146" s="10">
        <v>43151.0</v>
      </c>
      <c r="Y146" s="1">
        <v>1995.94</v>
      </c>
      <c r="AD146" s="1">
        <f t="shared" si="2"/>
        <v>0</v>
      </c>
      <c r="AJ146">
        <f t="shared" si="3"/>
        <v>0</v>
      </c>
      <c r="AK146" s="7"/>
      <c r="AL146" s="7">
        <v>43165.0</v>
      </c>
      <c r="AM146" s="1">
        <v>14157.84</v>
      </c>
      <c r="AN146" s="1">
        <v>1.0</v>
      </c>
      <c r="AO146" s="1">
        <v>1.0</v>
      </c>
      <c r="AP146" s="1">
        <v>5.0</v>
      </c>
      <c r="AV146" s="1"/>
      <c r="AW146" s="1"/>
      <c r="AX146" s="1"/>
      <c r="AY146" s="1" t="s">
        <v>139</v>
      </c>
    </row>
    <row r="147" ht="15.75" customHeight="1">
      <c r="A147" s="1">
        <v>147.0</v>
      </c>
      <c r="B147" s="1" t="str">
        <f t="shared" si="1"/>
        <v>25.10_para_42.3_147</v>
      </c>
      <c r="C147" s="21" t="s">
        <v>56</v>
      </c>
      <c r="D147" s="22">
        <v>25.0</v>
      </c>
      <c r="E147" s="22">
        <v>10.0</v>
      </c>
      <c r="F147" s="23">
        <v>42.0</v>
      </c>
      <c r="G147" s="23">
        <v>3.0</v>
      </c>
      <c r="H147" s="21"/>
      <c r="I147" s="11">
        <v>43138.0</v>
      </c>
      <c r="J147" s="7">
        <v>43143.0</v>
      </c>
      <c r="K147" s="24">
        <v>0.42777777777777776</v>
      </c>
      <c r="L147" s="25">
        <v>1.0</v>
      </c>
      <c r="M147" s="21"/>
      <c r="N147" s="11">
        <v>43143.0</v>
      </c>
      <c r="O147" s="1">
        <v>52.7</v>
      </c>
      <c r="P147" s="7">
        <v>43143.0</v>
      </c>
      <c r="Q147" s="13">
        <v>0.4375</v>
      </c>
      <c r="R147" s="8">
        <v>0.5416666666666666</v>
      </c>
      <c r="S147" s="14">
        <f t="shared" si="13"/>
        <v>0.1138888889</v>
      </c>
      <c r="T147" s="7">
        <v>43145.0</v>
      </c>
      <c r="U147" s="8">
        <v>0.8055555555555556</v>
      </c>
      <c r="V147" s="7">
        <v>43146.0</v>
      </c>
      <c r="W147" s="1">
        <v>221.7</v>
      </c>
      <c r="X147" s="10">
        <v>43150.0</v>
      </c>
      <c r="Y147" s="1">
        <v>999.83</v>
      </c>
      <c r="AD147" s="1">
        <f t="shared" si="2"/>
        <v>0</v>
      </c>
      <c r="AJ147">
        <f t="shared" si="3"/>
        <v>0</v>
      </c>
      <c r="AK147" s="7"/>
      <c r="AL147" s="7">
        <v>43164.0</v>
      </c>
      <c r="AM147" s="1">
        <v>15465.39</v>
      </c>
      <c r="AN147" s="1">
        <v>1.0</v>
      </c>
      <c r="AO147" s="1">
        <v>1.0</v>
      </c>
      <c r="AP147" s="1">
        <v>5.0</v>
      </c>
      <c r="AV147" s="1"/>
      <c r="AW147" s="1"/>
      <c r="AX147" s="1"/>
      <c r="AY147" s="1" t="s">
        <v>60</v>
      </c>
    </row>
    <row r="148" ht="15.75" customHeight="1">
      <c r="A148" s="1">
        <v>148.0</v>
      </c>
      <c r="B148" s="1" t="str">
        <f t="shared" si="1"/>
        <v>25.10_para_40.4_148</v>
      </c>
      <c r="C148" s="21" t="s">
        <v>56</v>
      </c>
      <c r="D148" s="22">
        <v>25.0</v>
      </c>
      <c r="E148" s="22">
        <v>10.0</v>
      </c>
      <c r="F148" s="23">
        <v>40.0</v>
      </c>
      <c r="G148" s="23">
        <v>4.0</v>
      </c>
      <c r="H148" s="21"/>
      <c r="I148" s="11">
        <v>43138.0</v>
      </c>
      <c r="J148" s="7">
        <v>43143.0</v>
      </c>
      <c r="K148" s="24">
        <v>0.42291666666666666</v>
      </c>
      <c r="L148" s="25">
        <v>1.0</v>
      </c>
      <c r="M148" s="21"/>
      <c r="N148" s="11">
        <v>43143.0</v>
      </c>
      <c r="O148" s="1">
        <v>47.72</v>
      </c>
      <c r="P148" s="7">
        <v>43143.0</v>
      </c>
      <c r="Q148" s="13">
        <v>0.4375</v>
      </c>
      <c r="R148" s="8">
        <v>0.5416666666666666</v>
      </c>
      <c r="S148" s="14">
        <f t="shared" si="13"/>
        <v>0.11875</v>
      </c>
      <c r="T148" s="7">
        <v>43146.0</v>
      </c>
      <c r="U148" s="8">
        <v>0.8402777777777778</v>
      </c>
      <c r="V148" s="7">
        <v>43146.0</v>
      </c>
      <c r="W148" s="1">
        <v>176.86</v>
      </c>
      <c r="X148" s="10">
        <v>43150.0</v>
      </c>
      <c r="Y148" s="1">
        <v>664.87</v>
      </c>
      <c r="AD148" s="1">
        <f t="shared" si="2"/>
        <v>0</v>
      </c>
      <c r="AJ148">
        <f t="shared" si="3"/>
        <v>0</v>
      </c>
      <c r="AK148" s="7"/>
      <c r="AL148" s="7">
        <v>43164.0</v>
      </c>
      <c r="AM148" s="1">
        <v>7856.07</v>
      </c>
      <c r="AN148" s="1">
        <v>1.0</v>
      </c>
      <c r="AO148" s="1">
        <v>0.0</v>
      </c>
      <c r="AP148" s="1">
        <v>6.0</v>
      </c>
      <c r="AV148" s="1"/>
      <c r="AW148" s="1"/>
      <c r="AX148" s="1"/>
      <c r="AY148" s="1" t="s">
        <v>149</v>
      </c>
    </row>
    <row r="149" ht="15.75" customHeight="1">
      <c r="A149" s="1">
        <v>149.0</v>
      </c>
      <c r="B149" s="1" t="str">
        <f t="shared" si="1"/>
        <v>25.10_para_42.4_149</v>
      </c>
      <c r="C149" s="21" t="s">
        <v>56</v>
      </c>
      <c r="D149" s="22">
        <v>25.0</v>
      </c>
      <c r="E149" s="22">
        <v>10.0</v>
      </c>
      <c r="F149" s="23">
        <v>42.0</v>
      </c>
      <c r="G149" s="23">
        <v>4.0</v>
      </c>
      <c r="H149" s="21"/>
      <c r="I149" s="11">
        <v>43138.0</v>
      </c>
      <c r="J149" s="7">
        <v>43143.0</v>
      </c>
      <c r="K149" s="24">
        <v>0.4166666666666667</v>
      </c>
      <c r="L149" s="25">
        <v>1.0</v>
      </c>
      <c r="M149" s="21"/>
      <c r="N149" s="11">
        <v>43143.0</v>
      </c>
      <c r="O149" s="1">
        <v>65.58</v>
      </c>
      <c r="P149" s="7">
        <v>43143.0</v>
      </c>
      <c r="Q149" s="13">
        <v>0.4375</v>
      </c>
      <c r="R149" s="8">
        <v>0.5416666666666666</v>
      </c>
      <c r="S149" s="14">
        <f t="shared" si="13"/>
        <v>0.125</v>
      </c>
      <c r="T149" s="7">
        <v>43146.0</v>
      </c>
      <c r="U149" s="8">
        <v>0.8402777777777778</v>
      </c>
      <c r="V149" s="7">
        <v>43147.0</v>
      </c>
      <c r="W149" s="1">
        <v>357.7</v>
      </c>
      <c r="X149" s="10">
        <v>43152.0</v>
      </c>
      <c r="Y149" s="1">
        <v>1697.89</v>
      </c>
      <c r="AD149" s="1">
        <f t="shared" si="2"/>
        <v>0</v>
      </c>
      <c r="AJ149">
        <f t="shared" si="3"/>
        <v>0</v>
      </c>
      <c r="AK149" s="7"/>
      <c r="AL149" s="7">
        <v>43166.0</v>
      </c>
      <c r="AM149" s="1">
        <v>18012.17</v>
      </c>
      <c r="AN149" s="1">
        <v>1.0</v>
      </c>
      <c r="AO149" s="1">
        <v>1.0</v>
      </c>
      <c r="AP149" s="1">
        <v>5.0</v>
      </c>
      <c r="AQ149" s="1">
        <v>0.0</v>
      </c>
      <c r="AR149" s="1">
        <v>0.0</v>
      </c>
      <c r="AS149" s="1"/>
      <c r="AT149" s="1">
        <v>1.0</v>
      </c>
      <c r="AV149" s="1"/>
      <c r="AW149" s="1"/>
      <c r="AX149" s="1"/>
      <c r="AY149" s="1" t="s">
        <v>150</v>
      </c>
      <c r="AZ149" s="1" t="s">
        <v>151</v>
      </c>
    </row>
    <row r="150" ht="15.75" customHeight="1">
      <c r="A150" s="1">
        <v>150.0</v>
      </c>
      <c r="B150" s="1" t="str">
        <f t="shared" si="1"/>
        <v>25.10_para_42.3_150</v>
      </c>
      <c r="C150" s="21" t="s">
        <v>56</v>
      </c>
      <c r="D150" s="22">
        <v>25.0</v>
      </c>
      <c r="E150" s="22">
        <v>10.0</v>
      </c>
      <c r="F150" s="23">
        <v>42.0</v>
      </c>
      <c r="G150" s="23">
        <v>3.0</v>
      </c>
      <c r="H150" s="21"/>
      <c r="I150" s="11">
        <v>43138.0</v>
      </c>
      <c r="J150" s="7">
        <v>43143.0</v>
      </c>
      <c r="K150" s="24">
        <v>0.4270833333333333</v>
      </c>
      <c r="L150" s="25">
        <v>1.0</v>
      </c>
      <c r="M150" s="21"/>
      <c r="N150" s="11">
        <v>43143.0</v>
      </c>
      <c r="O150" s="1">
        <v>72.46</v>
      </c>
      <c r="P150" s="7">
        <v>43143.0</v>
      </c>
      <c r="Q150" s="13">
        <v>0.4375</v>
      </c>
      <c r="R150" s="8">
        <v>0.5416666666666666</v>
      </c>
      <c r="S150" s="14">
        <f t="shared" si="13"/>
        <v>0.1145833333</v>
      </c>
      <c r="T150" s="7">
        <v>43145.0</v>
      </c>
      <c r="U150" s="8">
        <v>0.8055555555555556</v>
      </c>
      <c r="V150" s="7">
        <v>43146.0</v>
      </c>
      <c r="W150" s="1">
        <v>229.85</v>
      </c>
      <c r="X150" s="10">
        <v>43151.0</v>
      </c>
      <c r="Y150" s="1">
        <v>788.74</v>
      </c>
      <c r="Z150" s="1"/>
      <c r="AD150" s="1">
        <f t="shared" si="2"/>
        <v>0</v>
      </c>
      <c r="AJ150">
        <f t="shared" si="3"/>
        <v>0</v>
      </c>
      <c r="AK150" s="7"/>
      <c r="AL150" s="7">
        <v>43165.0</v>
      </c>
      <c r="AM150" s="1">
        <v>9303.75</v>
      </c>
      <c r="AN150" s="1">
        <v>1.0</v>
      </c>
      <c r="AO150" s="1">
        <v>0.0</v>
      </c>
      <c r="AP150" s="1">
        <v>5.0</v>
      </c>
      <c r="AV150" s="1"/>
      <c r="AW150" s="1"/>
      <c r="AX150" s="1"/>
      <c r="AY150" s="1" t="s">
        <v>152</v>
      </c>
    </row>
    <row r="151" ht="15.75" customHeight="1">
      <c r="A151" s="1">
        <v>151.0</v>
      </c>
      <c r="B151" s="1" t="str">
        <f t="shared" si="1"/>
        <v>25.10_para_42.4_151</v>
      </c>
      <c r="C151" s="21" t="s">
        <v>56</v>
      </c>
      <c r="D151" s="22">
        <v>25.0</v>
      </c>
      <c r="E151" s="22">
        <v>10.0</v>
      </c>
      <c r="F151" s="23">
        <v>42.0</v>
      </c>
      <c r="G151" s="23">
        <v>4.0</v>
      </c>
      <c r="H151" s="21"/>
      <c r="I151" s="11">
        <v>43138.0</v>
      </c>
      <c r="J151" s="7">
        <v>43143.0</v>
      </c>
      <c r="K151" s="24">
        <v>0.4152777777777778</v>
      </c>
      <c r="L151" s="25">
        <v>2.0</v>
      </c>
      <c r="M151" s="21"/>
      <c r="N151" s="11">
        <v>43143.0</v>
      </c>
      <c r="O151" s="1">
        <v>65.9</v>
      </c>
      <c r="P151" s="7">
        <v>43143.0</v>
      </c>
      <c r="Q151" s="13">
        <v>0.4375</v>
      </c>
      <c r="R151" s="8">
        <v>0.5416666666666666</v>
      </c>
      <c r="S151" s="14">
        <f t="shared" si="13"/>
        <v>0.1263888889</v>
      </c>
      <c r="T151" s="7">
        <v>43146.0</v>
      </c>
      <c r="U151" s="8">
        <v>0.8402777777777778</v>
      </c>
      <c r="V151" s="7">
        <v>43146.0</v>
      </c>
      <c r="W151" s="1">
        <v>347.16</v>
      </c>
      <c r="X151" s="10">
        <v>43150.0</v>
      </c>
      <c r="Y151" s="1">
        <v>1750.34</v>
      </c>
      <c r="AD151" s="1">
        <f t="shared" si="2"/>
        <v>0</v>
      </c>
      <c r="AJ151">
        <f t="shared" si="3"/>
        <v>0</v>
      </c>
      <c r="AK151" s="7"/>
      <c r="AL151" s="7">
        <v>43164.0</v>
      </c>
      <c r="AM151" s="1">
        <v>17378.26</v>
      </c>
      <c r="AN151" s="1">
        <v>1.0</v>
      </c>
      <c r="AO151" s="1">
        <v>1.0</v>
      </c>
      <c r="AP151" s="1">
        <v>5.0</v>
      </c>
      <c r="AV151" s="1"/>
      <c r="AW151" s="1"/>
      <c r="AX151" s="1"/>
      <c r="AY151" s="1" t="s">
        <v>153</v>
      </c>
    </row>
    <row r="152" ht="15.75" customHeight="1">
      <c r="A152" s="1">
        <v>152.0</v>
      </c>
      <c r="B152" s="1" t="str">
        <f t="shared" si="1"/>
        <v>25.10_para_42.1_152</v>
      </c>
      <c r="C152" s="21" t="s">
        <v>56</v>
      </c>
      <c r="D152" s="22">
        <v>25.0</v>
      </c>
      <c r="E152" s="22">
        <v>10.0</v>
      </c>
      <c r="F152" s="23">
        <v>42.0</v>
      </c>
      <c r="G152" s="23">
        <v>1.0</v>
      </c>
      <c r="H152" s="21"/>
      <c r="I152" s="26">
        <v>43137.0</v>
      </c>
      <c r="J152" s="11">
        <v>43143.0</v>
      </c>
      <c r="K152" s="8">
        <v>0.4486111111111111</v>
      </c>
      <c r="L152" s="1">
        <v>1.0</v>
      </c>
      <c r="N152" s="11">
        <v>43143.0</v>
      </c>
      <c r="O152" s="1">
        <v>37.5</v>
      </c>
      <c r="P152" s="11">
        <v>43143.0</v>
      </c>
      <c r="Q152" s="13">
        <v>0.4486111111111111</v>
      </c>
      <c r="R152" s="8">
        <v>0.5416666666666666</v>
      </c>
      <c r="S152" s="14">
        <f t="shared" si="13"/>
        <v>0.09305555556</v>
      </c>
      <c r="T152" s="7">
        <v>43143.0</v>
      </c>
      <c r="U152" s="8">
        <v>0.8125</v>
      </c>
      <c r="V152" s="7">
        <v>43147.0</v>
      </c>
      <c r="W152" s="1">
        <v>273.09</v>
      </c>
      <c r="X152" s="10">
        <v>43150.0</v>
      </c>
      <c r="Y152" s="1">
        <v>1070.38</v>
      </c>
      <c r="Z152" s="7">
        <v>43158.0</v>
      </c>
      <c r="AA152" s="1">
        <v>5.0</v>
      </c>
      <c r="AB152" s="1">
        <v>0.0</v>
      </c>
      <c r="AC152" s="1">
        <v>1651.1</v>
      </c>
      <c r="AD152" s="1">
        <f t="shared" si="2"/>
        <v>1</v>
      </c>
      <c r="AE152" s="1">
        <v>0.0</v>
      </c>
      <c r="AF152" s="1">
        <v>1.0</v>
      </c>
      <c r="AI152" s="1">
        <v>1.0</v>
      </c>
      <c r="AJ152">
        <f t="shared" si="3"/>
        <v>2</v>
      </c>
      <c r="AK152" s="1">
        <v>1.0</v>
      </c>
      <c r="AQ152" s="1">
        <v>1.0</v>
      </c>
      <c r="AR152" s="1">
        <v>2.0</v>
      </c>
      <c r="AS152" s="1">
        <v>1.0</v>
      </c>
      <c r="AT152" s="1">
        <v>0.0</v>
      </c>
      <c r="AV152" s="1"/>
      <c r="AW152" s="1"/>
      <c r="AX152" s="1"/>
      <c r="AY152" s="1" t="s">
        <v>60</v>
      </c>
      <c r="AZ152" s="1" t="s">
        <v>154</v>
      </c>
    </row>
    <row r="153" ht="15.75" customHeight="1">
      <c r="A153" s="1">
        <v>153.0</v>
      </c>
      <c r="B153" s="1" t="str">
        <f t="shared" si="1"/>
        <v>25.10_para_40.4_153</v>
      </c>
      <c r="C153" s="21" t="s">
        <v>56</v>
      </c>
      <c r="D153" s="22">
        <v>25.0</v>
      </c>
      <c r="E153" s="22">
        <v>10.0</v>
      </c>
      <c r="F153" s="23">
        <v>40.0</v>
      </c>
      <c r="G153" s="23">
        <v>4.0</v>
      </c>
      <c r="H153" s="21"/>
      <c r="I153" s="11">
        <v>43138.0</v>
      </c>
      <c r="J153" s="11">
        <v>43143.0</v>
      </c>
      <c r="K153" s="8">
        <v>0.4576388888888889</v>
      </c>
      <c r="L153" s="1">
        <v>1.0</v>
      </c>
      <c r="N153" s="11">
        <v>43143.0</v>
      </c>
      <c r="O153" s="1">
        <v>37.27</v>
      </c>
      <c r="P153" s="11">
        <v>43143.0</v>
      </c>
      <c r="Q153" s="13">
        <v>0.46319444444444446</v>
      </c>
      <c r="R153" s="8">
        <v>0.5416666666666666</v>
      </c>
      <c r="S153" s="14">
        <f t="shared" si="13"/>
        <v>0.08402777778</v>
      </c>
      <c r="T153" s="7">
        <v>43146.0</v>
      </c>
      <c r="U153" s="8">
        <v>0.8402777777777778</v>
      </c>
      <c r="V153" s="7">
        <v>43146.0</v>
      </c>
      <c r="W153" s="1">
        <v>242.19</v>
      </c>
      <c r="X153" s="10">
        <v>43150.0</v>
      </c>
      <c r="Y153" s="1">
        <v>1134.28</v>
      </c>
      <c r="AD153" s="1">
        <f t="shared" si="2"/>
        <v>0</v>
      </c>
      <c r="AJ153">
        <f t="shared" si="3"/>
        <v>0</v>
      </c>
      <c r="AK153" s="7"/>
      <c r="AL153" s="7">
        <v>43164.0</v>
      </c>
      <c r="AM153" s="1">
        <v>14775.31</v>
      </c>
      <c r="AN153" s="1">
        <v>1.0</v>
      </c>
      <c r="AO153" s="1">
        <v>1.0</v>
      </c>
      <c r="AP153" s="1">
        <v>5.0</v>
      </c>
      <c r="AV153" s="1"/>
      <c r="AW153" s="1"/>
      <c r="AX153" s="1"/>
      <c r="AY153" s="1" t="s">
        <v>60</v>
      </c>
    </row>
    <row r="154" ht="15.75" customHeight="1">
      <c r="A154" s="1">
        <v>154.0</v>
      </c>
      <c r="B154" s="1" t="str">
        <f t="shared" si="1"/>
        <v>25.10_para_42.1_154</v>
      </c>
      <c r="C154" s="21" t="s">
        <v>56</v>
      </c>
      <c r="D154" s="22">
        <v>25.0</v>
      </c>
      <c r="E154" s="22">
        <v>10.0</v>
      </c>
      <c r="F154" s="23">
        <v>42.0</v>
      </c>
      <c r="G154" s="23">
        <v>1.0</v>
      </c>
      <c r="H154" s="21"/>
      <c r="I154" s="26">
        <v>43139.0</v>
      </c>
      <c r="J154" s="11">
        <v>43143.0</v>
      </c>
      <c r="K154" s="8">
        <v>0.4583333333333333</v>
      </c>
      <c r="L154" s="1">
        <v>1.0</v>
      </c>
      <c r="N154" s="11">
        <v>43143.0</v>
      </c>
      <c r="O154" s="1">
        <v>41.32</v>
      </c>
      <c r="P154" s="11">
        <v>43143.0</v>
      </c>
      <c r="Q154" s="13">
        <v>0.46319444444444446</v>
      </c>
      <c r="R154" s="8">
        <v>0.5416666666666666</v>
      </c>
      <c r="S154" s="14">
        <f t="shared" si="13"/>
        <v>0.08333333333</v>
      </c>
      <c r="T154" s="7">
        <v>43143.0</v>
      </c>
      <c r="U154" s="8">
        <v>0.8125</v>
      </c>
      <c r="V154" s="7">
        <v>43148.0</v>
      </c>
      <c r="W154" s="1">
        <v>169.29</v>
      </c>
      <c r="X154" s="10">
        <v>43153.0</v>
      </c>
      <c r="Y154" s="1">
        <v>734.52</v>
      </c>
      <c r="Z154" s="7">
        <v>43159.0</v>
      </c>
      <c r="AA154" s="1">
        <v>5.0</v>
      </c>
      <c r="AB154" s="1">
        <v>1.0</v>
      </c>
      <c r="AC154" s="1">
        <v>965.19</v>
      </c>
      <c r="AD154" s="1">
        <f t="shared" si="2"/>
        <v>3</v>
      </c>
      <c r="AE154" s="1">
        <v>3.0</v>
      </c>
      <c r="AF154" s="1">
        <v>0.0</v>
      </c>
      <c r="AG154" s="7">
        <v>43166.0</v>
      </c>
      <c r="AH154" s="1">
        <v>3.0</v>
      </c>
      <c r="AI154" s="1">
        <v>6.0</v>
      </c>
      <c r="AJ154">
        <f t="shared" si="3"/>
        <v>9</v>
      </c>
      <c r="AQ154" s="1">
        <v>1.0</v>
      </c>
      <c r="AR154" s="1">
        <v>2.0</v>
      </c>
      <c r="AS154" s="1"/>
      <c r="AT154" s="1">
        <v>1.0</v>
      </c>
      <c r="AV154" s="1"/>
      <c r="AW154" s="1"/>
      <c r="AX154" s="1"/>
      <c r="AY154" s="1" t="s">
        <v>155</v>
      </c>
      <c r="AZ154" s="1" t="s">
        <v>156</v>
      </c>
    </row>
    <row r="155" ht="15.75" customHeight="1">
      <c r="A155" s="1">
        <v>155.0</v>
      </c>
      <c r="B155" s="1" t="str">
        <f t="shared" si="1"/>
        <v>25.10_para_40.1_155</v>
      </c>
      <c r="C155" s="21" t="s">
        <v>56</v>
      </c>
      <c r="D155" s="22">
        <v>25.0</v>
      </c>
      <c r="E155" s="22">
        <v>10.0</v>
      </c>
      <c r="F155" s="23">
        <v>40.0</v>
      </c>
      <c r="G155" s="23">
        <v>1.0</v>
      </c>
      <c r="H155" s="21"/>
      <c r="I155" s="26">
        <v>43139.0</v>
      </c>
      <c r="J155" s="11">
        <v>43143.0</v>
      </c>
      <c r="K155" s="8">
        <v>0.45902777777777776</v>
      </c>
      <c r="L155" s="1">
        <v>1.0</v>
      </c>
      <c r="N155" s="11">
        <v>43143.0</v>
      </c>
      <c r="O155" s="1">
        <v>40.0</v>
      </c>
      <c r="P155" s="11">
        <v>43143.0</v>
      </c>
      <c r="Q155" s="13">
        <v>0.46319444444444446</v>
      </c>
      <c r="R155" s="8">
        <v>0.5416666666666666</v>
      </c>
      <c r="S155" s="14">
        <f t="shared" si="13"/>
        <v>0.08263888889</v>
      </c>
      <c r="T155" s="7">
        <v>43143.0</v>
      </c>
      <c r="U155" s="8">
        <v>0.8125</v>
      </c>
      <c r="V155" s="7">
        <v>43148.0</v>
      </c>
      <c r="W155" s="1">
        <v>162.53</v>
      </c>
      <c r="X155" s="10">
        <v>43152.0</v>
      </c>
      <c r="Y155" s="1">
        <v>595.23</v>
      </c>
      <c r="Z155" s="7">
        <v>43158.0</v>
      </c>
      <c r="AA155" s="1">
        <v>5.0</v>
      </c>
      <c r="AB155" s="1">
        <v>0.0</v>
      </c>
      <c r="AC155" s="1">
        <v>987.77</v>
      </c>
      <c r="AD155" s="1">
        <f t="shared" si="2"/>
        <v>12</v>
      </c>
      <c r="AE155" s="1">
        <v>12.0</v>
      </c>
      <c r="AF155" s="1">
        <v>0.0</v>
      </c>
      <c r="AG155" s="7">
        <v>43163.0</v>
      </c>
      <c r="AH155" s="1">
        <v>8.0</v>
      </c>
      <c r="AI155" s="1">
        <v>5.0</v>
      </c>
      <c r="AJ155">
        <f t="shared" si="3"/>
        <v>17</v>
      </c>
      <c r="AK155" s="1">
        <v>1.0</v>
      </c>
      <c r="AQ155" s="1">
        <v>1.0</v>
      </c>
      <c r="AR155" s="1" t="s">
        <v>73</v>
      </c>
      <c r="AS155" s="1">
        <v>5.0</v>
      </c>
      <c r="AT155" s="1">
        <v>0.0</v>
      </c>
      <c r="AV155" s="1"/>
      <c r="AW155" s="1"/>
      <c r="AX155" s="1"/>
      <c r="AY155" s="1" t="s">
        <v>157</v>
      </c>
      <c r="AZ155" s="1" t="s">
        <v>158</v>
      </c>
    </row>
    <row r="156" ht="15.75" customHeight="1">
      <c r="A156" s="1">
        <v>156.0</v>
      </c>
      <c r="B156" s="1" t="str">
        <f t="shared" si="1"/>
        <v>25.10_para_42.2_156</v>
      </c>
      <c r="C156" s="21" t="s">
        <v>56</v>
      </c>
      <c r="D156" s="22">
        <v>25.0</v>
      </c>
      <c r="E156" s="22">
        <v>10.0</v>
      </c>
      <c r="F156" s="23">
        <v>42.0</v>
      </c>
      <c r="G156" s="23">
        <v>2.0</v>
      </c>
      <c r="H156" s="21"/>
      <c r="I156" s="26">
        <v>43139.0</v>
      </c>
      <c r="J156" s="11">
        <v>43143.0</v>
      </c>
      <c r="K156" s="8">
        <v>0.46041666666666664</v>
      </c>
      <c r="L156" s="1">
        <v>2.0</v>
      </c>
      <c r="N156" s="11">
        <v>43143.0</v>
      </c>
      <c r="O156" s="1">
        <v>40.47</v>
      </c>
      <c r="P156" s="11">
        <v>43143.0</v>
      </c>
      <c r="Q156" s="13">
        <v>0.46319444444444446</v>
      </c>
      <c r="R156" s="8">
        <v>0.5416666666666666</v>
      </c>
      <c r="S156" s="14">
        <f t="shared" si="13"/>
        <v>0.08125</v>
      </c>
      <c r="T156" s="7">
        <v>43144.0</v>
      </c>
      <c r="U156" s="8">
        <v>0.7916666666666666</v>
      </c>
      <c r="V156" s="7">
        <v>43147.0</v>
      </c>
      <c r="W156" s="1">
        <v>203.39</v>
      </c>
      <c r="X156" s="10">
        <v>43150.0</v>
      </c>
      <c r="Y156" s="1">
        <v>845.34</v>
      </c>
      <c r="AD156" s="1">
        <f t="shared" si="2"/>
        <v>0</v>
      </c>
      <c r="AJ156">
        <f t="shared" si="3"/>
        <v>0</v>
      </c>
      <c r="AK156" s="7"/>
      <c r="AL156" s="7">
        <v>43164.0</v>
      </c>
      <c r="AM156" s="1">
        <v>10897.56</v>
      </c>
      <c r="AN156" s="1">
        <v>1.0</v>
      </c>
      <c r="AO156" s="1">
        <v>0.0</v>
      </c>
      <c r="AP156" s="1">
        <v>5.0</v>
      </c>
      <c r="AV156" s="1"/>
      <c r="AW156" s="1"/>
      <c r="AX156" s="1"/>
      <c r="AY156" s="1" t="s">
        <v>60</v>
      </c>
    </row>
    <row r="157" ht="15.75" customHeight="1">
      <c r="A157" s="1">
        <v>157.0</v>
      </c>
      <c r="B157" s="1" t="str">
        <f t="shared" si="1"/>
        <v>25.10_para_42.3_157</v>
      </c>
      <c r="C157" s="21" t="s">
        <v>56</v>
      </c>
      <c r="D157" s="22">
        <v>25.0</v>
      </c>
      <c r="E157" s="22">
        <v>10.0</v>
      </c>
      <c r="F157" s="23">
        <v>42.0</v>
      </c>
      <c r="G157" s="23">
        <v>3.0</v>
      </c>
      <c r="H157" s="21"/>
      <c r="I157" s="26">
        <v>43139.0</v>
      </c>
      <c r="J157" s="11">
        <v>43143.0</v>
      </c>
      <c r="K157" s="8">
        <v>0.46111111111111114</v>
      </c>
      <c r="L157" s="1">
        <v>1.0</v>
      </c>
      <c r="N157" s="11">
        <v>43143.0</v>
      </c>
      <c r="O157" s="1">
        <v>40.48</v>
      </c>
      <c r="P157" s="11">
        <v>43143.0</v>
      </c>
      <c r="Q157" s="13">
        <v>0.46319444444444446</v>
      </c>
      <c r="R157" s="8">
        <v>0.5416666666666666</v>
      </c>
      <c r="S157" s="14">
        <f t="shared" si="13"/>
        <v>0.08055555556</v>
      </c>
      <c r="T157" s="7">
        <v>43145.0</v>
      </c>
      <c r="U157" s="8">
        <v>0.8055555555555556</v>
      </c>
      <c r="V157" s="7">
        <v>43148.0</v>
      </c>
      <c r="W157" s="1">
        <v>263.05</v>
      </c>
      <c r="X157" s="10">
        <v>43151.0</v>
      </c>
      <c r="Y157" s="1">
        <v>1104.82</v>
      </c>
      <c r="AD157" s="1">
        <f t="shared" si="2"/>
        <v>0</v>
      </c>
      <c r="AJ157">
        <f t="shared" si="3"/>
        <v>0</v>
      </c>
      <c r="AK157" s="7"/>
      <c r="AL157" s="7">
        <v>43165.0</v>
      </c>
      <c r="AM157" s="1">
        <v>16859.98</v>
      </c>
      <c r="AN157" s="1">
        <v>1.0</v>
      </c>
      <c r="AO157" s="1">
        <v>1.0</v>
      </c>
      <c r="AP157" s="1">
        <v>5.0</v>
      </c>
      <c r="AV157" s="1"/>
      <c r="AW157" s="1"/>
      <c r="AX157" s="1"/>
      <c r="AY157" s="1" t="s">
        <v>77</v>
      </c>
    </row>
    <row r="158" ht="15.75" customHeight="1">
      <c r="A158" s="1">
        <v>158.0</v>
      </c>
      <c r="B158" s="1" t="str">
        <f t="shared" si="1"/>
        <v>25.10_para_42.4_158</v>
      </c>
      <c r="C158" s="21" t="s">
        <v>56</v>
      </c>
      <c r="D158" s="22">
        <v>25.0</v>
      </c>
      <c r="E158" s="22">
        <v>10.0</v>
      </c>
      <c r="F158" s="23">
        <v>42.0</v>
      </c>
      <c r="G158" s="23">
        <v>4.0</v>
      </c>
      <c r="H158" s="21"/>
      <c r="I158" s="26">
        <v>43139.0</v>
      </c>
      <c r="J158" s="11">
        <v>43143.0</v>
      </c>
      <c r="K158" s="8">
        <v>0.4625</v>
      </c>
      <c r="L158" s="1">
        <v>1.0</v>
      </c>
      <c r="N158" s="11">
        <v>43143.0</v>
      </c>
      <c r="O158" s="1">
        <v>42.05</v>
      </c>
      <c r="P158" s="11">
        <v>43143.0</v>
      </c>
      <c r="Q158" s="13">
        <v>0.46319444444444446</v>
      </c>
      <c r="R158" s="8">
        <v>0.5416666666666666</v>
      </c>
      <c r="S158" s="14">
        <f t="shared" si="13"/>
        <v>0.07916666667</v>
      </c>
      <c r="T158" s="7">
        <v>43146.0</v>
      </c>
      <c r="U158" s="8">
        <v>0.8402777777777778</v>
      </c>
      <c r="V158" s="7">
        <v>43147.0</v>
      </c>
      <c r="W158" s="1">
        <v>339.3</v>
      </c>
      <c r="X158" s="10">
        <v>43151.0</v>
      </c>
      <c r="Y158" s="1">
        <v>1052.35</v>
      </c>
      <c r="AD158" s="1">
        <f t="shared" si="2"/>
        <v>0</v>
      </c>
      <c r="AJ158">
        <f t="shared" si="3"/>
        <v>0</v>
      </c>
      <c r="AK158" s="7"/>
      <c r="AL158" s="7">
        <v>43165.0</v>
      </c>
      <c r="AM158" s="1">
        <v>15063.32</v>
      </c>
      <c r="AN158" s="1">
        <v>1.0</v>
      </c>
      <c r="AO158" s="1">
        <v>1.0</v>
      </c>
      <c r="AP158" s="1">
        <v>5.0</v>
      </c>
      <c r="AV158" s="1"/>
      <c r="AW158" s="1"/>
      <c r="AX158" s="1"/>
      <c r="AY158" s="1" t="s">
        <v>159</v>
      </c>
    </row>
    <row r="159" ht="15.75" customHeight="1">
      <c r="A159" s="1">
        <v>159.0</v>
      </c>
      <c r="B159" s="1" t="str">
        <f t="shared" si="1"/>
        <v>25.10_para_40.1_159</v>
      </c>
      <c r="C159" s="1" t="s">
        <v>56</v>
      </c>
      <c r="D159" s="1">
        <v>25.0</v>
      </c>
      <c r="E159" s="1">
        <v>10.0</v>
      </c>
      <c r="F159" s="1">
        <v>40.0</v>
      </c>
      <c r="G159" s="1">
        <v>1.0</v>
      </c>
      <c r="I159" s="7">
        <v>43140.0</v>
      </c>
      <c r="J159" s="7">
        <v>43144.0</v>
      </c>
      <c r="K159" s="8">
        <v>0.34652777777777777</v>
      </c>
      <c r="L159" s="1">
        <v>1.0</v>
      </c>
      <c r="N159" s="7">
        <v>43144.0</v>
      </c>
      <c r="O159" s="1">
        <v>47.16</v>
      </c>
      <c r="P159" s="7">
        <v>43144.0</v>
      </c>
      <c r="Q159" s="13">
        <v>0.3645833333333333</v>
      </c>
      <c r="R159" s="8">
        <v>0.5416666666666666</v>
      </c>
      <c r="S159" s="14">
        <f t="shared" si="13"/>
        <v>0.1951388889</v>
      </c>
      <c r="T159" s="7">
        <v>43144.0</v>
      </c>
      <c r="U159" s="8">
        <v>0.7916666666666666</v>
      </c>
      <c r="V159" s="7">
        <v>43148.0</v>
      </c>
      <c r="W159" s="1">
        <v>275.02</v>
      </c>
      <c r="X159" s="10">
        <v>43153.0</v>
      </c>
      <c r="Y159" s="1">
        <v>726.61</v>
      </c>
      <c r="Z159" s="7">
        <v>43159.0</v>
      </c>
      <c r="AA159" s="1">
        <v>5.0</v>
      </c>
      <c r="AB159" s="1">
        <v>0.0</v>
      </c>
      <c r="AC159" s="1">
        <v>1157.17</v>
      </c>
      <c r="AD159" s="1">
        <f t="shared" si="2"/>
        <v>3</v>
      </c>
      <c r="AE159" s="1">
        <v>2.0</v>
      </c>
      <c r="AF159" s="1">
        <v>1.0</v>
      </c>
      <c r="AG159" s="7">
        <v>43166.0</v>
      </c>
      <c r="AH159" s="1">
        <v>1.0</v>
      </c>
      <c r="AI159" s="1">
        <v>7.0</v>
      </c>
      <c r="AJ159">
        <f t="shared" si="3"/>
        <v>10</v>
      </c>
      <c r="AQ159" s="1">
        <v>1.0</v>
      </c>
      <c r="AR159" s="1">
        <v>1.2</v>
      </c>
      <c r="AS159" s="1"/>
      <c r="AT159" s="1">
        <v>0.5</v>
      </c>
      <c r="AV159" s="1"/>
      <c r="AW159" s="1"/>
      <c r="AX159" s="1"/>
      <c r="AY159" s="1" t="s">
        <v>160</v>
      </c>
      <c r="AZ159" s="1" t="s">
        <v>161</v>
      </c>
    </row>
    <row r="160" ht="15.75" customHeight="1">
      <c r="A160" s="1">
        <v>160.0</v>
      </c>
      <c r="B160" s="1" t="str">
        <f t="shared" si="1"/>
        <v>25.10_para_40.2_160</v>
      </c>
      <c r="C160" s="1" t="s">
        <v>56</v>
      </c>
      <c r="D160" s="1">
        <v>25.0</v>
      </c>
      <c r="E160" s="1">
        <v>10.0</v>
      </c>
      <c r="F160" s="1">
        <v>40.0</v>
      </c>
      <c r="G160" s="1">
        <v>2.0</v>
      </c>
      <c r="I160" s="7">
        <v>43139.0</v>
      </c>
      <c r="J160" s="7">
        <v>43144.0</v>
      </c>
      <c r="K160" s="8">
        <v>0.35</v>
      </c>
      <c r="L160" s="1">
        <v>1.0</v>
      </c>
      <c r="N160" s="7">
        <v>43144.0</v>
      </c>
      <c r="O160" s="1">
        <v>54.72</v>
      </c>
      <c r="P160" s="7">
        <v>43144.0</v>
      </c>
      <c r="Q160" s="13">
        <v>0.3645833333333333</v>
      </c>
      <c r="R160" s="8">
        <v>0.5416666666666666</v>
      </c>
      <c r="S160" s="14">
        <f t="shared" si="13"/>
        <v>0.1916666667</v>
      </c>
      <c r="T160" s="7">
        <v>43145.0</v>
      </c>
      <c r="U160" s="8">
        <v>0.8055555555555556</v>
      </c>
      <c r="V160" s="11">
        <v>43147.0</v>
      </c>
      <c r="W160" s="1">
        <v>283.12</v>
      </c>
      <c r="X160" s="10">
        <v>43150.0</v>
      </c>
      <c r="Y160" s="1">
        <v>822.18</v>
      </c>
      <c r="AD160" s="1">
        <f t="shared" si="2"/>
        <v>0</v>
      </c>
      <c r="AJ160">
        <f t="shared" si="3"/>
        <v>0</v>
      </c>
      <c r="AU160" s="1">
        <v>1.0</v>
      </c>
      <c r="AV160" s="1">
        <v>1.0</v>
      </c>
      <c r="AW160" s="20">
        <v>7986.51</v>
      </c>
      <c r="AX160" s="19">
        <v>43155.0</v>
      </c>
      <c r="AY160" s="1" t="s">
        <v>162</v>
      </c>
    </row>
    <row r="161" ht="15.75" customHeight="1">
      <c r="A161" s="1">
        <v>161.0</v>
      </c>
      <c r="B161" s="1" t="str">
        <f t="shared" si="1"/>
        <v>25.10_para_40.2_161</v>
      </c>
      <c r="C161" s="1" t="s">
        <v>56</v>
      </c>
      <c r="D161" s="1">
        <v>25.0</v>
      </c>
      <c r="E161" s="1">
        <v>10.0</v>
      </c>
      <c r="F161" s="1">
        <v>40.0</v>
      </c>
      <c r="G161" s="1">
        <v>2.0</v>
      </c>
      <c r="I161" s="7">
        <v>43139.0</v>
      </c>
      <c r="J161" s="7">
        <v>43144.0</v>
      </c>
      <c r="K161" s="8">
        <v>0.34791666666666665</v>
      </c>
      <c r="L161" s="1">
        <v>1.0</v>
      </c>
      <c r="N161" s="7">
        <v>43144.0</v>
      </c>
      <c r="O161" s="1">
        <v>58.88</v>
      </c>
      <c r="P161" s="7">
        <v>43144.0</v>
      </c>
      <c r="Q161" s="13">
        <v>0.3645833333333333</v>
      </c>
      <c r="R161" s="8">
        <v>0.5416666666666666</v>
      </c>
      <c r="S161" s="14">
        <f t="shared" si="13"/>
        <v>0.19375</v>
      </c>
      <c r="T161" s="7">
        <v>43145.0</v>
      </c>
      <c r="U161" s="8">
        <v>0.8055555555555556</v>
      </c>
      <c r="V161" s="7">
        <v>43147.0</v>
      </c>
      <c r="W161" s="1">
        <v>288.07</v>
      </c>
      <c r="X161" s="10">
        <v>43151.0</v>
      </c>
      <c r="Y161" s="1">
        <v>848.58</v>
      </c>
      <c r="AD161" s="1">
        <f t="shared" si="2"/>
        <v>0</v>
      </c>
      <c r="AJ161">
        <f t="shared" si="3"/>
        <v>0</v>
      </c>
      <c r="AK161" s="7"/>
      <c r="AL161" s="7">
        <v>43165.0</v>
      </c>
      <c r="AM161" s="1">
        <v>2082.7</v>
      </c>
      <c r="AN161" s="1">
        <v>1.0</v>
      </c>
      <c r="AO161" s="1">
        <v>0.0</v>
      </c>
      <c r="AP161" s="1">
        <v>5.0</v>
      </c>
      <c r="AV161" s="1"/>
      <c r="AW161" s="1"/>
      <c r="AX161" s="1"/>
      <c r="AY161" s="1" t="s">
        <v>121</v>
      </c>
    </row>
    <row r="162" ht="15.75" customHeight="1">
      <c r="A162" s="1">
        <v>162.0</v>
      </c>
      <c r="B162" s="1" t="str">
        <f t="shared" si="1"/>
        <v>25.10_para_40.3_162</v>
      </c>
      <c r="C162" s="1" t="s">
        <v>56</v>
      </c>
      <c r="D162" s="1">
        <v>25.0</v>
      </c>
      <c r="E162" s="1">
        <v>10.0</v>
      </c>
      <c r="F162" s="1">
        <v>40.0</v>
      </c>
      <c r="G162" s="1">
        <v>3.0</v>
      </c>
      <c r="H162" s="7"/>
      <c r="I162" s="7">
        <v>43139.0</v>
      </c>
      <c r="J162" s="7">
        <v>43144.0</v>
      </c>
      <c r="K162" s="8">
        <v>0.3527777777777778</v>
      </c>
      <c r="L162" s="1">
        <v>1.0</v>
      </c>
      <c r="N162" s="7">
        <v>43144.0</v>
      </c>
      <c r="O162" s="1">
        <v>51.73</v>
      </c>
      <c r="P162" s="7">
        <v>43144.0</v>
      </c>
      <c r="Q162" s="13">
        <v>0.3645833333333333</v>
      </c>
      <c r="R162" s="8">
        <v>0.5416666666666666</v>
      </c>
      <c r="S162" s="14">
        <f t="shared" si="13"/>
        <v>0.1888888889</v>
      </c>
      <c r="T162" s="7">
        <v>43146.0</v>
      </c>
      <c r="U162" s="8">
        <v>0.8402777777777778</v>
      </c>
      <c r="V162" s="7">
        <v>43147.0</v>
      </c>
      <c r="W162" s="1">
        <v>116.25</v>
      </c>
      <c r="X162" s="10">
        <v>43151.0</v>
      </c>
      <c r="Y162" s="1">
        <v>579.83</v>
      </c>
      <c r="AD162" s="1">
        <f t="shared" si="2"/>
        <v>0</v>
      </c>
      <c r="AJ162">
        <f t="shared" si="3"/>
        <v>0</v>
      </c>
      <c r="AK162" s="7"/>
      <c r="AL162" s="7">
        <v>43165.0</v>
      </c>
      <c r="AM162" s="1">
        <v>11749.24</v>
      </c>
      <c r="AN162" s="1">
        <v>1.0</v>
      </c>
      <c r="AO162" s="1">
        <v>0.0</v>
      </c>
      <c r="AP162" s="1">
        <v>6.0</v>
      </c>
      <c r="AV162" s="1"/>
      <c r="AW162" s="1"/>
      <c r="AX162" s="1"/>
      <c r="AY162" s="1" t="s">
        <v>163</v>
      </c>
    </row>
    <row r="163" ht="15.75" customHeight="1">
      <c r="A163" s="1">
        <v>163.0</v>
      </c>
      <c r="B163" s="1" t="str">
        <f t="shared" si="1"/>
        <v>25.10_para_40.3_163</v>
      </c>
      <c r="C163" s="1" t="s">
        <v>56</v>
      </c>
      <c r="D163" s="1">
        <v>25.0</v>
      </c>
      <c r="E163" s="1">
        <v>10.0</v>
      </c>
      <c r="F163" s="1">
        <v>40.0</v>
      </c>
      <c r="G163" s="1">
        <v>3.0</v>
      </c>
      <c r="I163" s="7">
        <v>43139.0</v>
      </c>
      <c r="J163" s="7">
        <v>43144.0</v>
      </c>
      <c r="K163" s="8">
        <v>0.35208333333333336</v>
      </c>
      <c r="L163" s="1">
        <v>1.0</v>
      </c>
      <c r="N163" s="7">
        <v>43144.0</v>
      </c>
      <c r="O163" s="1">
        <v>53.64</v>
      </c>
      <c r="P163" s="7">
        <v>43144.0</v>
      </c>
      <c r="Q163" s="13">
        <v>0.3645833333333333</v>
      </c>
      <c r="R163" s="8">
        <v>0.5416666666666666</v>
      </c>
      <c r="S163" s="14">
        <f t="shared" si="13"/>
        <v>0.1895833333</v>
      </c>
      <c r="T163" s="7">
        <v>43146.0</v>
      </c>
      <c r="U163" s="8">
        <v>0.8402777777777778</v>
      </c>
      <c r="V163" s="7">
        <v>43148.0</v>
      </c>
      <c r="W163" s="1">
        <v>191.79</v>
      </c>
      <c r="X163" s="10">
        <v>43153.0</v>
      </c>
      <c r="Y163" s="1">
        <v>599.65</v>
      </c>
      <c r="Z163" s="7">
        <v>43158.0</v>
      </c>
      <c r="AA163" s="1">
        <v>5.0</v>
      </c>
      <c r="AB163" s="1">
        <v>0.0</v>
      </c>
      <c r="AC163" s="1">
        <v>1049.06</v>
      </c>
      <c r="AD163" s="1">
        <f t="shared" si="2"/>
        <v>7</v>
      </c>
      <c r="AE163" s="1">
        <v>6.0</v>
      </c>
      <c r="AF163" s="1">
        <v>1.0</v>
      </c>
      <c r="AG163" s="7">
        <v>43164.0</v>
      </c>
      <c r="AH163" s="1">
        <v>4.0</v>
      </c>
      <c r="AI163" s="1">
        <v>33.0</v>
      </c>
      <c r="AJ163">
        <f t="shared" si="3"/>
        <v>40</v>
      </c>
      <c r="AQ163" s="1">
        <v>1.0</v>
      </c>
      <c r="AR163" s="1" t="s">
        <v>73</v>
      </c>
      <c r="AS163" s="1"/>
      <c r="AT163" s="1">
        <v>0.5</v>
      </c>
      <c r="AV163" s="1"/>
      <c r="AW163" s="1"/>
      <c r="AX163" s="1"/>
      <c r="AY163" s="1" t="s">
        <v>60</v>
      </c>
      <c r="AZ163" s="1" t="s">
        <v>164</v>
      </c>
    </row>
    <row r="164" ht="15.75" customHeight="1">
      <c r="A164" s="1">
        <v>164.0</v>
      </c>
      <c r="B164" s="1" t="str">
        <f t="shared" si="1"/>
        <v>25.10_para_40.3_164</v>
      </c>
      <c r="C164" s="1" t="s">
        <v>56</v>
      </c>
      <c r="D164" s="1">
        <v>25.0</v>
      </c>
      <c r="E164" s="1">
        <v>10.0</v>
      </c>
      <c r="F164" s="1">
        <v>40.0</v>
      </c>
      <c r="G164" s="1">
        <v>3.0</v>
      </c>
      <c r="H164" s="7">
        <v>43160.0</v>
      </c>
      <c r="I164" s="7">
        <v>43139.0</v>
      </c>
      <c r="J164" s="7">
        <v>43144.0</v>
      </c>
      <c r="K164" s="8">
        <v>0.35138888888888886</v>
      </c>
      <c r="L164" s="1">
        <v>1.0</v>
      </c>
      <c r="N164" s="7">
        <v>43144.0</v>
      </c>
      <c r="O164" s="1">
        <v>57.26</v>
      </c>
      <c r="P164" s="7">
        <v>43144.0</v>
      </c>
      <c r="Q164" s="13">
        <v>0.3645833333333333</v>
      </c>
      <c r="R164" s="8">
        <v>0.5416666666666666</v>
      </c>
      <c r="S164" s="14">
        <f t="shared" si="13"/>
        <v>0.1902777778</v>
      </c>
      <c r="T164" s="7">
        <v>43146.0</v>
      </c>
      <c r="U164" s="8">
        <v>0.8402777777777778</v>
      </c>
      <c r="V164" s="7">
        <v>43147.0</v>
      </c>
      <c r="W164" s="1">
        <v>99.37</v>
      </c>
      <c r="X164" s="10">
        <v>43154.0</v>
      </c>
      <c r="Y164" s="1">
        <v>238.82</v>
      </c>
      <c r="AD164" s="1">
        <f t="shared" si="2"/>
        <v>0</v>
      </c>
      <c r="AJ164">
        <f t="shared" si="3"/>
        <v>0</v>
      </c>
      <c r="AV164" s="1"/>
      <c r="AW164" s="1"/>
      <c r="AX164" s="1"/>
      <c r="AY164" s="1" t="s">
        <v>157</v>
      </c>
    </row>
    <row r="165" ht="15.75" customHeight="1">
      <c r="A165" s="1">
        <v>165.0</v>
      </c>
      <c r="B165" s="1" t="str">
        <f t="shared" si="1"/>
        <v>25.10_para_40.4_165</v>
      </c>
      <c r="C165" s="1" t="s">
        <v>56</v>
      </c>
      <c r="D165" s="1">
        <v>25.0</v>
      </c>
      <c r="E165" s="1">
        <v>10.0</v>
      </c>
      <c r="F165" s="1">
        <v>40.0</v>
      </c>
      <c r="G165" s="1">
        <v>4.0</v>
      </c>
      <c r="I165" s="7">
        <v>43139.0</v>
      </c>
      <c r="J165" s="7">
        <v>43144.0</v>
      </c>
      <c r="K165" s="8">
        <v>0.35625</v>
      </c>
      <c r="L165" s="1">
        <v>1.0</v>
      </c>
      <c r="N165" s="7">
        <v>43144.0</v>
      </c>
      <c r="O165" s="1">
        <v>74.77</v>
      </c>
      <c r="P165" s="7">
        <v>43144.0</v>
      </c>
      <c r="Q165" s="13">
        <v>0.3645833333333333</v>
      </c>
      <c r="R165" s="8">
        <v>0.5416666666666666</v>
      </c>
      <c r="S165" s="14">
        <f t="shared" si="13"/>
        <v>0.1854166667</v>
      </c>
      <c r="T165" s="7">
        <v>43147.0</v>
      </c>
      <c r="U165" s="8">
        <v>0.8</v>
      </c>
      <c r="V165" s="7">
        <v>43147.0</v>
      </c>
      <c r="W165" s="1">
        <v>168.45</v>
      </c>
      <c r="X165" s="10">
        <v>43151.0</v>
      </c>
      <c r="Y165" s="1">
        <v>750.56</v>
      </c>
      <c r="AD165" s="1">
        <f t="shared" si="2"/>
        <v>0</v>
      </c>
      <c r="AJ165">
        <f t="shared" si="3"/>
        <v>0</v>
      </c>
      <c r="AK165" s="7"/>
      <c r="AL165" s="7">
        <v>43165.0</v>
      </c>
      <c r="AM165" s="1">
        <v>2380.08</v>
      </c>
      <c r="AN165" s="1">
        <v>1.0</v>
      </c>
      <c r="AO165" s="1">
        <v>0.0</v>
      </c>
      <c r="AP165" s="1">
        <v>5.0</v>
      </c>
      <c r="AV165" s="1"/>
      <c r="AW165" s="1"/>
      <c r="AX165" s="1"/>
      <c r="AY165" s="1" t="s">
        <v>146</v>
      </c>
    </row>
    <row r="166" ht="15.75" customHeight="1">
      <c r="A166" s="1">
        <v>166.0</v>
      </c>
      <c r="B166" s="1" t="str">
        <f t="shared" si="1"/>
        <v>25.10_para_40.4_166</v>
      </c>
      <c r="C166" s="1" t="s">
        <v>56</v>
      </c>
      <c r="D166" s="1">
        <v>25.0</v>
      </c>
      <c r="E166" s="1">
        <v>10.0</v>
      </c>
      <c r="F166" s="1">
        <v>40.0</v>
      </c>
      <c r="G166" s="1">
        <v>4.0</v>
      </c>
      <c r="I166" s="7">
        <v>43139.0</v>
      </c>
      <c r="J166" s="7">
        <v>43144.0</v>
      </c>
      <c r="K166" s="8">
        <v>0.3548611111111111</v>
      </c>
      <c r="L166" s="1">
        <v>1.0</v>
      </c>
      <c r="N166" s="7">
        <v>43144.0</v>
      </c>
      <c r="O166" s="1">
        <v>40.64</v>
      </c>
      <c r="P166" s="7">
        <v>43144.0</v>
      </c>
      <c r="Q166" s="13">
        <v>0.3645833333333333</v>
      </c>
      <c r="R166" s="8">
        <v>0.5416666666666666</v>
      </c>
      <c r="S166" s="14">
        <f t="shared" si="13"/>
        <v>0.1868055556</v>
      </c>
      <c r="T166" s="7">
        <v>43147.0</v>
      </c>
      <c r="U166" s="8">
        <v>0.8</v>
      </c>
      <c r="V166" s="7">
        <v>43148.0</v>
      </c>
      <c r="W166" s="1">
        <v>290.87</v>
      </c>
      <c r="X166" s="10">
        <v>43153.0</v>
      </c>
      <c r="Y166" s="1">
        <v>848.93</v>
      </c>
      <c r="AD166" s="1">
        <f t="shared" si="2"/>
        <v>0</v>
      </c>
      <c r="AJ166">
        <f t="shared" si="3"/>
        <v>0</v>
      </c>
      <c r="AK166" s="7"/>
      <c r="AL166" s="7">
        <v>42802.0</v>
      </c>
      <c r="AM166" s="1">
        <v>1711.97</v>
      </c>
      <c r="AN166" s="1">
        <v>1.0</v>
      </c>
      <c r="AO166" s="1">
        <v>0.0</v>
      </c>
      <c r="AP166" s="1">
        <v>5.0</v>
      </c>
      <c r="AV166" s="1"/>
      <c r="AW166" s="1"/>
      <c r="AX166" s="1"/>
      <c r="AY166" s="1" t="s">
        <v>76</v>
      </c>
    </row>
    <row r="167" ht="15.75" customHeight="1">
      <c r="A167" s="1">
        <v>167.0</v>
      </c>
      <c r="B167" s="1" t="str">
        <f t="shared" si="1"/>
        <v>25.10_para_42.1_167</v>
      </c>
      <c r="C167" s="1" t="s">
        <v>56</v>
      </c>
      <c r="D167" s="1">
        <v>25.0</v>
      </c>
      <c r="E167" s="1">
        <v>10.0</v>
      </c>
      <c r="F167" s="1">
        <v>42.0</v>
      </c>
      <c r="G167" s="1">
        <v>1.0</v>
      </c>
      <c r="I167" s="7">
        <v>43139.0</v>
      </c>
      <c r="J167" s="7">
        <v>43144.0</v>
      </c>
      <c r="K167" s="8">
        <v>0.3576388888888889</v>
      </c>
      <c r="L167" s="1">
        <v>2.0</v>
      </c>
      <c r="N167" s="7">
        <v>43144.0</v>
      </c>
      <c r="O167" s="1">
        <v>58.23</v>
      </c>
      <c r="P167" s="7">
        <v>43144.0</v>
      </c>
      <c r="Q167" s="13">
        <v>0.3645833333333333</v>
      </c>
      <c r="R167" s="8">
        <v>0.5416666666666666</v>
      </c>
      <c r="S167" s="14">
        <f t="shared" si="13"/>
        <v>0.1840277778</v>
      </c>
      <c r="T167" s="7">
        <v>43144.0</v>
      </c>
      <c r="U167" s="8">
        <v>0.7916666666666666</v>
      </c>
      <c r="V167" s="7">
        <v>43148.0</v>
      </c>
      <c r="W167" s="1">
        <v>329.27</v>
      </c>
      <c r="X167" s="10">
        <v>43154.0</v>
      </c>
      <c r="Y167" s="1">
        <v>1075.92</v>
      </c>
      <c r="Z167" s="7">
        <v>43160.0</v>
      </c>
      <c r="AA167" s="1">
        <v>5.0</v>
      </c>
      <c r="AB167" s="1">
        <v>0.0</v>
      </c>
      <c r="AD167" s="1">
        <f t="shared" si="2"/>
        <v>5</v>
      </c>
      <c r="AE167" s="1">
        <v>4.0</v>
      </c>
      <c r="AF167" s="1">
        <v>1.0</v>
      </c>
      <c r="AG167" s="7">
        <v>43166.0</v>
      </c>
      <c r="AH167" s="1">
        <v>4.0</v>
      </c>
      <c r="AI167" s="1">
        <v>62.0</v>
      </c>
      <c r="AJ167">
        <f t="shared" si="3"/>
        <v>67</v>
      </c>
      <c r="AQ167" s="1">
        <v>1.0</v>
      </c>
      <c r="AR167" s="1" t="s">
        <v>73</v>
      </c>
      <c r="AS167" s="1"/>
      <c r="AT167" s="1">
        <v>0.0</v>
      </c>
      <c r="AV167" s="1"/>
      <c r="AW167" s="1"/>
      <c r="AX167" s="1"/>
      <c r="AY167" s="1" t="s">
        <v>165</v>
      </c>
      <c r="AZ167" s="1" t="s">
        <v>166</v>
      </c>
    </row>
    <row r="168" ht="15.75" customHeight="1">
      <c r="A168" s="1">
        <v>168.0</v>
      </c>
      <c r="B168" s="1" t="str">
        <f t="shared" si="1"/>
        <v>25.10_para_42.2_168</v>
      </c>
      <c r="C168" s="1" t="s">
        <v>56</v>
      </c>
      <c r="D168" s="1">
        <v>25.0</v>
      </c>
      <c r="E168" s="1">
        <v>10.0</v>
      </c>
      <c r="F168" s="1">
        <v>42.0</v>
      </c>
      <c r="G168" s="1">
        <v>2.0</v>
      </c>
      <c r="I168" s="7">
        <v>43139.0</v>
      </c>
      <c r="J168" s="7">
        <v>43144.0</v>
      </c>
      <c r="K168" s="8">
        <v>0.3597222222222222</v>
      </c>
      <c r="L168" s="1">
        <v>1.0</v>
      </c>
      <c r="N168" s="7">
        <v>43144.0</v>
      </c>
      <c r="O168" s="1">
        <v>49.08</v>
      </c>
      <c r="P168" s="7">
        <v>43144.0</v>
      </c>
      <c r="Q168" s="13">
        <v>0.3645833333333333</v>
      </c>
      <c r="R168" s="8">
        <v>0.5416666666666666</v>
      </c>
      <c r="S168" s="14">
        <f t="shared" si="13"/>
        <v>0.1819444444</v>
      </c>
      <c r="T168" s="7">
        <v>43145.0</v>
      </c>
      <c r="U168" s="8">
        <v>0.8055555555555556</v>
      </c>
      <c r="V168" s="7">
        <v>43147.0</v>
      </c>
      <c r="W168" s="1">
        <v>316.95</v>
      </c>
      <c r="X168" s="10">
        <v>43151.0</v>
      </c>
      <c r="Y168" s="1">
        <v>1637.01</v>
      </c>
      <c r="AD168" s="1">
        <f t="shared" si="2"/>
        <v>0</v>
      </c>
      <c r="AJ168">
        <f t="shared" si="3"/>
        <v>0</v>
      </c>
      <c r="AK168" s="7"/>
      <c r="AL168" s="7">
        <v>43165.0</v>
      </c>
      <c r="AM168" s="1">
        <v>11769.58</v>
      </c>
      <c r="AN168" s="1">
        <v>1.0</v>
      </c>
      <c r="AO168" s="1">
        <v>0.0</v>
      </c>
      <c r="AP168" s="1">
        <v>5.0</v>
      </c>
      <c r="AV168" s="1"/>
      <c r="AW168" s="1"/>
      <c r="AX168" s="1"/>
      <c r="AY168" s="1" t="s">
        <v>60</v>
      </c>
    </row>
    <row r="169" ht="15.75" customHeight="1">
      <c r="A169" s="1">
        <v>169.0</v>
      </c>
      <c r="B169" s="1" t="str">
        <f t="shared" si="1"/>
        <v>25.10_para_42.3_169</v>
      </c>
      <c r="C169" s="1" t="s">
        <v>56</v>
      </c>
      <c r="D169" s="1">
        <v>25.0</v>
      </c>
      <c r="E169" s="1">
        <v>10.0</v>
      </c>
      <c r="F169" s="1">
        <v>42.0</v>
      </c>
      <c r="G169" s="1">
        <v>3.0</v>
      </c>
      <c r="I169" s="7">
        <v>43139.0</v>
      </c>
      <c r="J169" s="7">
        <v>43144.0</v>
      </c>
      <c r="K169" s="8">
        <v>0.36041666666666666</v>
      </c>
      <c r="L169" s="1">
        <v>1.0</v>
      </c>
      <c r="N169" s="7">
        <v>43144.0</v>
      </c>
      <c r="O169" s="1">
        <v>55.11</v>
      </c>
      <c r="P169" s="7">
        <v>43144.0</v>
      </c>
      <c r="Q169" s="13">
        <v>0.3645833333333333</v>
      </c>
      <c r="R169" s="8">
        <v>0.5416666666666666</v>
      </c>
      <c r="S169" s="14">
        <f t="shared" si="13"/>
        <v>0.18125</v>
      </c>
      <c r="T169" s="7">
        <v>43146.0</v>
      </c>
      <c r="U169" s="8">
        <v>0.8402777777777778</v>
      </c>
      <c r="V169" s="7">
        <v>43148.0</v>
      </c>
      <c r="W169" s="1">
        <v>317.56</v>
      </c>
      <c r="X169" s="10">
        <v>43152.0</v>
      </c>
      <c r="Y169" s="1">
        <v>1447.71</v>
      </c>
      <c r="AD169" s="1">
        <f t="shared" si="2"/>
        <v>0</v>
      </c>
      <c r="AJ169">
        <f t="shared" si="3"/>
        <v>0</v>
      </c>
      <c r="AK169" s="7"/>
      <c r="AL169" s="7">
        <v>43166.0</v>
      </c>
      <c r="AM169" s="1">
        <v>14507.44</v>
      </c>
      <c r="AN169" s="1">
        <v>1.0</v>
      </c>
      <c r="AO169" s="1">
        <v>1.0</v>
      </c>
      <c r="AP169" s="1">
        <v>5.0</v>
      </c>
      <c r="AV169" s="1"/>
      <c r="AW169" s="1"/>
      <c r="AX169" s="1"/>
      <c r="AY169" s="1" t="s">
        <v>60</v>
      </c>
    </row>
    <row r="170" ht="15.75" customHeight="1">
      <c r="A170" s="1">
        <v>170.0</v>
      </c>
      <c r="B170" s="1" t="str">
        <f t="shared" si="1"/>
        <v>25.10_para_42.4_170</v>
      </c>
      <c r="C170" s="1" t="s">
        <v>56</v>
      </c>
      <c r="D170" s="1">
        <v>25.0</v>
      </c>
      <c r="E170" s="1">
        <v>10.0</v>
      </c>
      <c r="F170" s="1">
        <v>42.0</v>
      </c>
      <c r="G170" s="1">
        <v>4.0</v>
      </c>
      <c r="I170" s="7">
        <v>43139.0</v>
      </c>
      <c r="J170" s="7">
        <v>43144.0</v>
      </c>
      <c r="K170" s="8">
        <v>0.3625</v>
      </c>
      <c r="L170" s="1">
        <v>2.0</v>
      </c>
      <c r="N170" s="7">
        <v>43144.0</v>
      </c>
      <c r="O170" s="1">
        <v>69.41</v>
      </c>
      <c r="P170" s="7">
        <v>43144.0</v>
      </c>
      <c r="Q170" s="13">
        <v>0.3645833333333333</v>
      </c>
      <c r="R170" s="8">
        <v>0.5416666666666666</v>
      </c>
      <c r="S170" s="14">
        <f t="shared" si="13"/>
        <v>0.1791666667</v>
      </c>
      <c r="T170" s="7">
        <v>43147.0</v>
      </c>
      <c r="U170" s="8">
        <v>0.8</v>
      </c>
      <c r="V170" s="7">
        <v>43147.0</v>
      </c>
      <c r="W170" s="1">
        <v>228.93</v>
      </c>
      <c r="X170" s="10">
        <v>43151.0</v>
      </c>
      <c r="Y170" s="1">
        <v>847.68</v>
      </c>
      <c r="AD170" s="1">
        <f t="shared" si="2"/>
        <v>0</v>
      </c>
      <c r="AJ170">
        <f t="shared" si="3"/>
        <v>0</v>
      </c>
      <c r="AK170" s="7"/>
      <c r="AL170" s="7">
        <v>43165.0</v>
      </c>
      <c r="AM170" s="1">
        <v>9303.27</v>
      </c>
      <c r="AN170" s="1">
        <v>1.0</v>
      </c>
      <c r="AO170" s="1">
        <v>0.0</v>
      </c>
      <c r="AP170" s="1">
        <v>5.0</v>
      </c>
      <c r="AV170" s="1"/>
      <c r="AW170" s="1"/>
      <c r="AX170" s="1"/>
      <c r="AY170" s="1" t="s">
        <v>60</v>
      </c>
    </row>
    <row r="171" ht="15.75" customHeight="1">
      <c r="A171" s="1">
        <v>171.0</v>
      </c>
      <c r="B171" s="1" t="str">
        <f t="shared" si="1"/>
        <v>25.10_para_42.2_171</v>
      </c>
      <c r="C171" s="1" t="s">
        <v>56</v>
      </c>
      <c r="D171" s="1">
        <v>25.0</v>
      </c>
      <c r="E171" s="1">
        <v>10.0</v>
      </c>
      <c r="F171" s="1">
        <v>42.0</v>
      </c>
      <c r="G171" s="1">
        <v>2.0</v>
      </c>
      <c r="I171" s="7">
        <v>43139.0</v>
      </c>
      <c r="J171" s="7">
        <v>43144.0</v>
      </c>
      <c r="K171" s="8">
        <v>0.35833333333333334</v>
      </c>
      <c r="L171" s="1">
        <v>2.0</v>
      </c>
      <c r="N171" s="7">
        <v>43144.0</v>
      </c>
      <c r="O171" s="1">
        <v>45.61</v>
      </c>
      <c r="P171" s="7">
        <v>43144.0</v>
      </c>
      <c r="Q171" s="13">
        <v>0.3645833333333333</v>
      </c>
      <c r="R171" s="8">
        <v>0.5416666666666666</v>
      </c>
      <c r="S171" s="14">
        <f t="shared" si="13"/>
        <v>0.1833333333</v>
      </c>
      <c r="T171" s="7">
        <v>43145.0</v>
      </c>
      <c r="U171" s="8">
        <v>0.8055555555555556</v>
      </c>
      <c r="V171" s="7">
        <v>43148.0</v>
      </c>
      <c r="W171" s="1">
        <v>227.95</v>
      </c>
      <c r="X171" s="10">
        <v>43152.0</v>
      </c>
      <c r="Y171" s="1">
        <v>1284.67</v>
      </c>
      <c r="AD171" s="1">
        <f t="shared" si="2"/>
        <v>0</v>
      </c>
      <c r="AJ171">
        <f t="shared" si="3"/>
        <v>0</v>
      </c>
      <c r="AK171" s="7"/>
      <c r="AL171" s="7">
        <v>43166.0</v>
      </c>
      <c r="AM171" s="1">
        <v>7098.13</v>
      </c>
      <c r="AN171" s="1">
        <v>1.0</v>
      </c>
      <c r="AO171" s="1">
        <v>0.0</v>
      </c>
      <c r="AP171" s="1">
        <v>5.0</v>
      </c>
      <c r="AV171" s="1"/>
      <c r="AW171" s="1"/>
      <c r="AX171" s="1"/>
      <c r="AY171" s="1" t="s">
        <v>77</v>
      </c>
    </row>
    <row r="172" ht="15.75" customHeight="1">
      <c r="A172" s="1">
        <v>172.0</v>
      </c>
      <c r="B172" s="1" t="str">
        <f t="shared" si="1"/>
        <v>25.10_para_40.4_172</v>
      </c>
      <c r="C172" s="1" t="s">
        <v>56</v>
      </c>
      <c r="D172" s="1">
        <v>25.0</v>
      </c>
      <c r="E172" s="1">
        <v>10.0</v>
      </c>
      <c r="F172" s="1">
        <v>40.0</v>
      </c>
      <c r="G172" s="1">
        <v>4.0</v>
      </c>
      <c r="I172" s="7">
        <v>43139.0</v>
      </c>
      <c r="J172" s="7">
        <v>43144.0</v>
      </c>
      <c r="K172" s="8">
        <v>0.3541666666666667</v>
      </c>
      <c r="L172" s="1">
        <v>1.0</v>
      </c>
      <c r="N172" s="7">
        <v>43144.0</v>
      </c>
      <c r="O172" s="1">
        <v>67.97</v>
      </c>
      <c r="P172" s="7">
        <v>43144.0</v>
      </c>
      <c r="Q172" s="13">
        <v>0.3645833333333333</v>
      </c>
      <c r="R172" s="8">
        <v>0.5416666666666666</v>
      </c>
      <c r="S172" s="14">
        <f t="shared" si="13"/>
        <v>0.1875</v>
      </c>
      <c r="T172" s="7">
        <v>43147.0</v>
      </c>
      <c r="U172" s="8">
        <v>0.8</v>
      </c>
      <c r="V172" s="7">
        <v>43147.0</v>
      </c>
      <c r="W172" s="1">
        <v>161.5</v>
      </c>
      <c r="X172" s="10">
        <v>43151.0</v>
      </c>
      <c r="Y172" s="1">
        <v>977.01</v>
      </c>
      <c r="AD172" s="1">
        <f t="shared" si="2"/>
        <v>0</v>
      </c>
      <c r="AJ172">
        <f t="shared" si="3"/>
        <v>0</v>
      </c>
      <c r="AU172" s="1">
        <v>1.0</v>
      </c>
      <c r="AV172" s="1"/>
      <c r="AW172" s="20">
        <v>11427.43</v>
      </c>
      <c r="AX172" s="19">
        <v>43162.0</v>
      </c>
      <c r="AY172" s="1" t="s">
        <v>167</v>
      </c>
    </row>
    <row r="173" ht="15.75" customHeight="1">
      <c r="A173" s="1">
        <v>173.0</v>
      </c>
      <c r="B173" s="1" t="str">
        <f t="shared" si="1"/>
        <v>25.10_para_40.1_173</v>
      </c>
      <c r="C173" s="1" t="s">
        <v>56</v>
      </c>
      <c r="D173" s="1">
        <v>25.0</v>
      </c>
      <c r="E173" s="1">
        <v>10.0</v>
      </c>
      <c r="F173" s="1">
        <v>40.0</v>
      </c>
      <c r="G173" s="1">
        <v>1.0</v>
      </c>
      <c r="I173" s="7">
        <v>43139.0</v>
      </c>
      <c r="J173" s="7">
        <v>43144.0</v>
      </c>
      <c r="K173" s="8">
        <v>0.3458333333333333</v>
      </c>
      <c r="L173" s="1">
        <v>1.0</v>
      </c>
      <c r="N173" s="7">
        <v>43144.0</v>
      </c>
      <c r="O173" s="1">
        <v>71.29</v>
      </c>
      <c r="P173" s="7">
        <v>43144.0</v>
      </c>
      <c r="Q173" s="13">
        <v>0.3645833333333333</v>
      </c>
      <c r="R173" s="8">
        <v>0.5416666666666666</v>
      </c>
      <c r="S173" s="14">
        <f t="shared" si="13"/>
        <v>0.1958333333</v>
      </c>
      <c r="T173" s="7">
        <v>43144.0</v>
      </c>
      <c r="U173" s="8">
        <v>0.7916666666666666</v>
      </c>
      <c r="V173" s="7">
        <v>43147.0</v>
      </c>
      <c r="W173" s="1">
        <v>150.63</v>
      </c>
      <c r="X173" s="10">
        <v>43151.0</v>
      </c>
      <c r="Y173" s="1">
        <v>814.05</v>
      </c>
      <c r="AD173" s="1">
        <f t="shared" si="2"/>
        <v>0</v>
      </c>
      <c r="AJ173">
        <f t="shared" si="3"/>
        <v>0</v>
      </c>
      <c r="AK173" s="7"/>
      <c r="AL173" s="7">
        <v>43165.0</v>
      </c>
      <c r="AM173" s="1">
        <v>1444.49</v>
      </c>
      <c r="AN173" s="1">
        <v>1.0</v>
      </c>
      <c r="AO173" s="1">
        <v>0.0</v>
      </c>
      <c r="AP173" s="1">
        <v>5.0</v>
      </c>
      <c r="AV173" s="1"/>
      <c r="AW173" s="1"/>
      <c r="AX173" s="1"/>
      <c r="AY173" s="1" t="s">
        <v>77</v>
      </c>
    </row>
    <row r="174" ht="15.75" customHeight="1">
      <c r="A174" s="1">
        <v>174.0</v>
      </c>
      <c r="B174" s="1" t="str">
        <f t="shared" si="1"/>
        <v>25.10_para_40.3_174</v>
      </c>
      <c r="C174" s="1" t="s">
        <v>56</v>
      </c>
      <c r="D174" s="1">
        <v>25.0</v>
      </c>
      <c r="E174" s="1">
        <v>10.0</v>
      </c>
      <c r="F174" s="1">
        <v>40.0</v>
      </c>
      <c r="G174" s="1">
        <v>3.0</v>
      </c>
      <c r="I174" s="7">
        <v>43139.0</v>
      </c>
      <c r="J174" s="7">
        <v>43144.0</v>
      </c>
      <c r="K174" s="8">
        <v>0.3506944444444444</v>
      </c>
      <c r="L174" s="1">
        <v>1.0</v>
      </c>
      <c r="N174" s="7">
        <v>43144.0</v>
      </c>
      <c r="O174" s="1">
        <v>69.84</v>
      </c>
      <c r="P174" s="7">
        <v>43144.0</v>
      </c>
      <c r="Q174" s="13">
        <v>0.3645833333333333</v>
      </c>
      <c r="R174" s="8">
        <v>0.5416666666666666</v>
      </c>
      <c r="S174" s="14">
        <f t="shared" si="13"/>
        <v>0.1909722222</v>
      </c>
      <c r="T174" s="7">
        <v>43146.0</v>
      </c>
      <c r="U174" s="8">
        <v>0.8402777777777778</v>
      </c>
      <c r="V174" s="7">
        <v>43147.0</v>
      </c>
      <c r="W174" s="1">
        <v>167.91</v>
      </c>
      <c r="X174" s="10">
        <v>43151.0</v>
      </c>
      <c r="Y174" s="1">
        <v>578.2</v>
      </c>
      <c r="Z174" s="7">
        <v>43158.0</v>
      </c>
      <c r="AA174" s="1">
        <v>5.0</v>
      </c>
      <c r="AB174" s="1">
        <v>0.0</v>
      </c>
      <c r="AC174" s="1">
        <v>1018.09</v>
      </c>
      <c r="AD174" s="1">
        <f t="shared" si="2"/>
        <v>1</v>
      </c>
      <c r="AE174" s="1">
        <v>0.0</v>
      </c>
      <c r="AF174" s="1">
        <v>1.0</v>
      </c>
      <c r="AJ174">
        <f t="shared" si="3"/>
        <v>1</v>
      </c>
      <c r="AQ174" s="1">
        <v>1.0</v>
      </c>
      <c r="AR174" s="1" t="s">
        <v>73</v>
      </c>
      <c r="AS174" s="1"/>
      <c r="AT174" s="1">
        <v>1.0</v>
      </c>
      <c r="AV174" s="1"/>
      <c r="AW174" s="1"/>
      <c r="AX174" s="1"/>
      <c r="AY174" s="1" t="s">
        <v>60</v>
      </c>
      <c r="AZ174" s="1" t="s">
        <v>168</v>
      </c>
    </row>
    <row r="175" ht="15.75" customHeight="1">
      <c r="A175" s="1">
        <v>175.0</v>
      </c>
      <c r="B175" s="1" t="str">
        <f t="shared" si="1"/>
        <v>25.10_para_40.2_175</v>
      </c>
      <c r="C175" s="1" t="s">
        <v>56</v>
      </c>
      <c r="D175" s="1">
        <v>25.0</v>
      </c>
      <c r="E175" s="1">
        <v>10.0</v>
      </c>
      <c r="F175" s="1">
        <v>40.0</v>
      </c>
      <c r="G175" s="1">
        <v>2.0</v>
      </c>
      <c r="I175" s="7">
        <v>43139.0</v>
      </c>
      <c r="J175" s="7">
        <v>43144.0</v>
      </c>
      <c r="K175" s="8">
        <v>0.3472222222222222</v>
      </c>
      <c r="L175" s="1">
        <v>1.0</v>
      </c>
      <c r="N175" s="7">
        <v>43144.0</v>
      </c>
      <c r="O175" s="1">
        <v>50.27</v>
      </c>
      <c r="P175" s="7">
        <v>43144.0</v>
      </c>
      <c r="Q175" s="13">
        <v>0.3645833333333333</v>
      </c>
      <c r="R175" s="8">
        <v>0.5416666666666666</v>
      </c>
      <c r="S175" s="14">
        <f t="shared" si="13"/>
        <v>0.1944444444</v>
      </c>
      <c r="T175" s="7">
        <v>43145.0</v>
      </c>
      <c r="U175" s="8">
        <v>0.8055555555555556</v>
      </c>
      <c r="V175" s="7">
        <v>43148.0</v>
      </c>
      <c r="W175" s="1">
        <v>343.86</v>
      </c>
      <c r="X175" s="10">
        <v>43152.0</v>
      </c>
      <c r="Y175" s="1">
        <v>1318.93</v>
      </c>
      <c r="AD175" s="1">
        <f t="shared" si="2"/>
        <v>0</v>
      </c>
      <c r="AJ175">
        <f t="shared" si="3"/>
        <v>0</v>
      </c>
      <c r="AK175" s="7"/>
      <c r="AL175" s="7">
        <v>43166.0</v>
      </c>
      <c r="AM175" s="1">
        <v>2577.84</v>
      </c>
      <c r="AN175" s="1">
        <v>1.0</v>
      </c>
      <c r="AO175" s="1">
        <v>0.0</v>
      </c>
      <c r="AP175" s="1">
        <v>6.0</v>
      </c>
      <c r="AV175" s="1"/>
      <c r="AW175" s="1"/>
      <c r="AX175" s="1"/>
      <c r="AY175" s="1" t="s">
        <v>169</v>
      </c>
    </row>
    <row r="176" ht="15.75" customHeight="1">
      <c r="A176" s="1">
        <v>176.0</v>
      </c>
      <c r="B176" s="1" t="str">
        <f t="shared" si="1"/>
        <v>25.10_para_0.0_176</v>
      </c>
      <c r="C176" s="1" t="s">
        <v>56</v>
      </c>
      <c r="D176" s="1">
        <v>25.0</v>
      </c>
      <c r="E176" s="1">
        <v>10.0</v>
      </c>
      <c r="F176" s="1">
        <v>0.0</v>
      </c>
      <c r="G176" s="1">
        <v>0.0</v>
      </c>
      <c r="I176" s="7">
        <v>43139.0</v>
      </c>
      <c r="J176" s="7">
        <v>43144.0</v>
      </c>
      <c r="K176" s="8">
        <v>0.34444444444444444</v>
      </c>
      <c r="L176" s="1">
        <v>1.0</v>
      </c>
      <c r="N176" s="7">
        <v>43144.0</v>
      </c>
      <c r="O176" s="1">
        <v>35.59</v>
      </c>
      <c r="Q176" s="9"/>
      <c r="R176" s="8"/>
      <c r="V176" s="7">
        <v>43148.0</v>
      </c>
      <c r="W176" s="1">
        <v>196.72</v>
      </c>
      <c r="X176" s="10">
        <v>43153.0</v>
      </c>
      <c r="Y176" s="1">
        <v>934.32</v>
      </c>
      <c r="Z176" s="7">
        <v>43159.0</v>
      </c>
      <c r="AA176" s="1">
        <v>5.0</v>
      </c>
      <c r="AB176" s="1">
        <v>0.0</v>
      </c>
      <c r="AC176" s="1">
        <v>3008.62</v>
      </c>
      <c r="AD176" s="1">
        <f t="shared" si="2"/>
        <v>93</v>
      </c>
      <c r="AE176" s="1">
        <v>59.0</v>
      </c>
      <c r="AF176" s="1">
        <v>34.0</v>
      </c>
      <c r="AG176" s="7">
        <v>43165.0</v>
      </c>
      <c r="AH176" s="1">
        <v>13.0</v>
      </c>
      <c r="AI176" s="1">
        <v>31.0</v>
      </c>
      <c r="AJ176">
        <f t="shared" si="3"/>
        <v>124</v>
      </c>
      <c r="AK176" s="1">
        <v>1.0</v>
      </c>
      <c r="AQ176" s="1">
        <v>1.0</v>
      </c>
      <c r="AR176" s="1">
        <v>2.0</v>
      </c>
      <c r="AS176" s="1">
        <v>1.0</v>
      </c>
      <c r="AT176" s="1">
        <v>0.0</v>
      </c>
      <c r="AV176" s="1"/>
      <c r="AW176" s="1"/>
      <c r="AX176" s="1"/>
      <c r="AY176" s="1" t="s">
        <v>170</v>
      </c>
      <c r="AZ176" s="1" t="s">
        <v>171</v>
      </c>
    </row>
    <row r="177" ht="15.75" customHeight="1">
      <c r="A177" s="1">
        <v>177.0</v>
      </c>
      <c r="B177" s="1" t="str">
        <f t="shared" si="1"/>
        <v>25.10_para_42.4_177</v>
      </c>
      <c r="C177" s="1" t="s">
        <v>56</v>
      </c>
      <c r="D177" s="1">
        <v>25.0</v>
      </c>
      <c r="E177" s="1">
        <v>10.0</v>
      </c>
      <c r="F177" s="1">
        <v>42.0</v>
      </c>
      <c r="G177" s="1">
        <v>4.0</v>
      </c>
      <c r="I177" s="7">
        <v>43139.0</v>
      </c>
      <c r="J177" s="7">
        <v>43144.0</v>
      </c>
      <c r="K177" s="8">
        <v>0.36180555555555555</v>
      </c>
      <c r="L177" s="1">
        <v>1.0</v>
      </c>
      <c r="N177" s="7">
        <v>43144.0</v>
      </c>
      <c r="O177" s="1">
        <v>44.24</v>
      </c>
      <c r="P177" s="7">
        <v>43144.0</v>
      </c>
      <c r="Q177" s="13">
        <v>0.3645833333333333</v>
      </c>
      <c r="R177" s="8">
        <v>0.5416666666666666</v>
      </c>
      <c r="S177" s="14">
        <f>R177-K177</f>
        <v>0.1798611111</v>
      </c>
      <c r="T177" s="7">
        <v>43147.0</v>
      </c>
      <c r="U177" s="8">
        <v>0.8</v>
      </c>
      <c r="V177" s="7">
        <v>43147.0</v>
      </c>
      <c r="W177" s="1">
        <v>209.37</v>
      </c>
      <c r="X177" s="10">
        <v>43151.0</v>
      </c>
      <c r="Y177" s="1">
        <v>731.41</v>
      </c>
      <c r="AD177" s="1">
        <f t="shared" si="2"/>
        <v>0</v>
      </c>
      <c r="AJ177">
        <f t="shared" si="3"/>
        <v>0</v>
      </c>
      <c r="AU177" s="1">
        <v>1.0</v>
      </c>
      <c r="AV177" s="1">
        <v>1.0</v>
      </c>
      <c r="AW177" s="20">
        <v>8297.92</v>
      </c>
      <c r="AX177" s="19">
        <v>43162.0</v>
      </c>
      <c r="AY177" s="1" t="s">
        <v>172</v>
      </c>
    </row>
    <row r="178" ht="15.75" customHeight="1">
      <c r="A178" s="1">
        <v>178.0</v>
      </c>
      <c r="B178" s="1" t="str">
        <f t="shared" si="1"/>
        <v>25.10_para_0.0_178</v>
      </c>
      <c r="C178" s="1" t="s">
        <v>56</v>
      </c>
      <c r="D178" s="1">
        <v>25.0</v>
      </c>
      <c r="E178" s="1">
        <v>10.0</v>
      </c>
      <c r="F178" s="1">
        <v>0.0</v>
      </c>
      <c r="G178" s="1">
        <v>0.0</v>
      </c>
      <c r="I178" s="7">
        <v>43140.0</v>
      </c>
      <c r="J178" s="7">
        <v>43144.0</v>
      </c>
      <c r="K178" s="8">
        <v>0.3972222222222222</v>
      </c>
      <c r="L178" s="1">
        <v>1.0</v>
      </c>
      <c r="N178" s="7">
        <v>43144.0</v>
      </c>
      <c r="O178" s="1">
        <v>47.35</v>
      </c>
      <c r="Q178" s="9"/>
      <c r="V178" s="7">
        <v>43148.0</v>
      </c>
      <c r="W178" s="1">
        <v>250.55</v>
      </c>
      <c r="X178" s="17"/>
      <c r="Z178" s="7">
        <v>43156.0</v>
      </c>
      <c r="AA178" s="1">
        <v>4.0</v>
      </c>
      <c r="AB178" s="1">
        <v>0.0</v>
      </c>
      <c r="AC178" s="1">
        <v>599.62</v>
      </c>
      <c r="AD178" s="1">
        <f t="shared" si="2"/>
        <v>13</v>
      </c>
      <c r="AE178" s="1">
        <v>10.0</v>
      </c>
      <c r="AF178" s="1">
        <v>3.0</v>
      </c>
      <c r="AG178" s="7">
        <v>43163.0</v>
      </c>
      <c r="AH178" s="1">
        <v>10.0</v>
      </c>
      <c r="AI178" s="1">
        <v>1.0</v>
      </c>
      <c r="AJ178">
        <f t="shared" si="3"/>
        <v>14</v>
      </c>
      <c r="AK178" s="1">
        <v>1.0</v>
      </c>
      <c r="AQ178" s="1">
        <v>1.0</v>
      </c>
      <c r="AR178" s="1">
        <v>2.0</v>
      </c>
      <c r="AS178" s="1">
        <v>1.0</v>
      </c>
      <c r="AT178" s="1">
        <v>1.0</v>
      </c>
      <c r="AZ178" s="1" t="s">
        <v>173</v>
      </c>
    </row>
    <row r="179" ht="15.75" customHeight="1">
      <c r="A179" s="1">
        <v>179.0</v>
      </c>
      <c r="B179" s="1" t="str">
        <f t="shared" si="1"/>
        <v>25.10_para_42.1_179</v>
      </c>
      <c r="C179" s="1" t="s">
        <v>56</v>
      </c>
      <c r="D179" s="1">
        <v>25.0</v>
      </c>
      <c r="E179" s="1">
        <v>10.0</v>
      </c>
      <c r="F179" s="1">
        <v>42.0</v>
      </c>
      <c r="G179" s="1">
        <v>1.0</v>
      </c>
      <c r="I179" s="7">
        <v>43140.0</v>
      </c>
      <c r="J179" s="7">
        <v>43144.0</v>
      </c>
      <c r="K179" s="8">
        <v>0.3902777777777778</v>
      </c>
      <c r="L179" s="1">
        <v>1.0</v>
      </c>
      <c r="N179" s="7">
        <v>43144.0</v>
      </c>
      <c r="O179" s="1">
        <v>51.85</v>
      </c>
      <c r="P179" s="7">
        <v>43144.0</v>
      </c>
      <c r="Q179" s="13">
        <v>0.3993055555555556</v>
      </c>
      <c r="R179" s="8">
        <v>0.5416666666666666</v>
      </c>
      <c r="S179" s="14">
        <f t="shared" ref="S179:S188" si="14">R179-K179</f>
        <v>0.1513888889</v>
      </c>
      <c r="T179" s="7">
        <v>43144.0</v>
      </c>
      <c r="U179" s="8">
        <v>0.7916666666666666</v>
      </c>
      <c r="V179" s="7">
        <v>43148.0</v>
      </c>
      <c r="W179" s="1">
        <v>280.36</v>
      </c>
      <c r="X179" s="17"/>
      <c r="AD179" s="1">
        <f t="shared" si="2"/>
        <v>0</v>
      </c>
      <c r="AJ179">
        <f t="shared" si="3"/>
        <v>0</v>
      </c>
      <c r="AK179" s="7"/>
      <c r="AL179" s="7">
        <v>43173.0</v>
      </c>
      <c r="AM179" s="1">
        <v>1025.09</v>
      </c>
      <c r="AN179" s="1">
        <v>1.0</v>
      </c>
      <c r="AO179" s="1">
        <v>0.0</v>
      </c>
      <c r="AP179" s="1">
        <v>4.0</v>
      </c>
      <c r="AV179" s="1"/>
      <c r="AW179" s="1"/>
      <c r="AX179" s="1"/>
      <c r="AY179" s="1" t="s">
        <v>76</v>
      </c>
    </row>
    <row r="180" ht="15.75" customHeight="1">
      <c r="A180" s="1">
        <v>180.0</v>
      </c>
      <c r="B180" s="1" t="str">
        <f t="shared" si="1"/>
        <v>25.10_para_42.2_180</v>
      </c>
      <c r="C180" s="1" t="s">
        <v>56</v>
      </c>
      <c r="D180" s="1">
        <v>25.0</v>
      </c>
      <c r="E180" s="1">
        <v>10.0</v>
      </c>
      <c r="F180" s="1">
        <v>42.0</v>
      </c>
      <c r="G180" s="1">
        <v>2.0</v>
      </c>
      <c r="I180" s="7">
        <v>43140.0</v>
      </c>
      <c r="J180" s="7">
        <v>43144.0</v>
      </c>
      <c r="K180" s="8">
        <v>0.3888888888888889</v>
      </c>
      <c r="L180" s="1">
        <v>1.0</v>
      </c>
      <c r="N180" s="7">
        <v>43144.0</v>
      </c>
      <c r="O180" s="1">
        <v>51.59</v>
      </c>
      <c r="P180" s="7">
        <v>43144.0</v>
      </c>
      <c r="Q180" s="13">
        <v>0.3993055555555556</v>
      </c>
      <c r="R180" s="8">
        <v>0.5416666666666666</v>
      </c>
      <c r="S180" s="14">
        <f t="shared" si="14"/>
        <v>0.1527777778</v>
      </c>
      <c r="T180" s="7">
        <v>43145.0</v>
      </c>
      <c r="U180" s="8">
        <v>0.8055555555555556</v>
      </c>
      <c r="V180" s="7">
        <v>43149.0</v>
      </c>
      <c r="W180" s="1">
        <v>338.54</v>
      </c>
      <c r="X180" s="10">
        <v>43153.0</v>
      </c>
      <c r="Y180" s="1">
        <v>1548.3</v>
      </c>
      <c r="AD180" s="1">
        <f t="shared" si="2"/>
        <v>0</v>
      </c>
      <c r="AJ180">
        <f t="shared" si="3"/>
        <v>0</v>
      </c>
      <c r="AK180" s="7"/>
      <c r="AL180" s="7">
        <v>42802.0</v>
      </c>
      <c r="AM180" s="1">
        <v>3268.98</v>
      </c>
      <c r="AN180" s="1">
        <v>1.0</v>
      </c>
      <c r="AO180" s="1">
        <v>0.0</v>
      </c>
      <c r="AP180" s="1">
        <v>5.0</v>
      </c>
      <c r="AV180" s="1"/>
      <c r="AW180" s="1"/>
      <c r="AX180" s="1"/>
      <c r="AY180" s="1" t="s">
        <v>77</v>
      </c>
    </row>
    <row r="181" ht="15.75" customHeight="1">
      <c r="A181" s="1">
        <v>181.0</v>
      </c>
      <c r="B181" s="1" t="str">
        <f t="shared" si="1"/>
        <v>25.10_para_42.3_181</v>
      </c>
      <c r="C181" s="1" t="s">
        <v>56</v>
      </c>
      <c r="D181" s="1">
        <v>25.0</v>
      </c>
      <c r="E181" s="1">
        <v>10.0</v>
      </c>
      <c r="F181" s="1">
        <v>42.0</v>
      </c>
      <c r="G181" s="1">
        <v>3.0</v>
      </c>
      <c r="I181" s="7">
        <v>43140.0</v>
      </c>
      <c r="J181" s="7">
        <v>43144.0</v>
      </c>
      <c r="K181" s="8">
        <v>0.3923611111111111</v>
      </c>
      <c r="L181" s="1">
        <v>1.0</v>
      </c>
      <c r="N181" s="7">
        <v>43144.0</v>
      </c>
      <c r="O181" s="1">
        <v>43.33</v>
      </c>
      <c r="P181" s="7">
        <v>43144.0</v>
      </c>
      <c r="Q181" s="13">
        <v>0.3993055555555556</v>
      </c>
      <c r="R181" s="8">
        <v>0.5416666666666666</v>
      </c>
      <c r="S181" s="14">
        <f t="shared" si="14"/>
        <v>0.1493055556</v>
      </c>
      <c r="T181" s="7">
        <v>43146.0</v>
      </c>
      <c r="U181" s="8">
        <v>0.8402777777777778</v>
      </c>
      <c r="V181" s="7">
        <v>43147.0</v>
      </c>
      <c r="W181" s="1">
        <v>248.68</v>
      </c>
      <c r="X181" s="10">
        <v>43152.0</v>
      </c>
      <c r="Y181" s="1">
        <v>1357.73</v>
      </c>
      <c r="AD181" s="1">
        <f t="shared" si="2"/>
        <v>0</v>
      </c>
      <c r="AJ181">
        <f t="shared" si="3"/>
        <v>0</v>
      </c>
      <c r="AU181" s="1">
        <v>1.0</v>
      </c>
      <c r="AV181" s="1">
        <v>1.0</v>
      </c>
      <c r="AW181" s="20">
        <v>10024.57</v>
      </c>
      <c r="AX181" s="19">
        <v>43158.0</v>
      </c>
      <c r="AY181" s="1" t="s">
        <v>174</v>
      </c>
    </row>
    <row r="182" ht="15.75" customHeight="1">
      <c r="A182" s="1">
        <v>182.0</v>
      </c>
      <c r="B182" s="1" t="str">
        <f t="shared" si="1"/>
        <v>25.10_para_42.4_182</v>
      </c>
      <c r="C182" s="1" t="s">
        <v>56</v>
      </c>
      <c r="D182" s="1">
        <v>25.0</v>
      </c>
      <c r="E182" s="1">
        <v>10.0</v>
      </c>
      <c r="F182" s="1">
        <v>42.0</v>
      </c>
      <c r="G182" s="1">
        <v>4.0</v>
      </c>
      <c r="H182" s="7">
        <v>43165.0</v>
      </c>
      <c r="I182" s="7">
        <v>43140.0</v>
      </c>
      <c r="J182" s="7">
        <v>43144.0</v>
      </c>
      <c r="K182" s="8">
        <v>0.39444444444444443</v>
      </c>
      <c r="L182" s="1">
        <v>1.0</v>
      </c>
      <c r="N182" s="7">
        <v>43144.0</v>
      </c>
      <c r="O182" s="1">
        <v>46.73</v>
      </c>
      <c r="P182" s="7">
        <v>43144.0</v>
      </c>
      <c r="Q182" s="13">
        <v>0.3993055555555556</v>
      </c>
      <c r="R182" s="8">
        <v>0.5416666666666666</v>
      </c>
      <c r="S182" s="14">
        <f t="shared" si="14"/>
        <v>0.1472222222</v>
      </c>
      <c r="T182" s="7">
        <v>43147.0</v>
      </c>
      <c r="U182" s="8">
        <v>0.8</v>
      </c>
      <c r="V182" s="7">
        <v>43150.0</v>
      </c>
      <c r="W182" s="1">
        <v>198.07</v>
      </c>
      <c r="X182" s="10">
        <v>43154.0</v>
      </c>
      <c r="Y182" s="1">
        <v>509.63</v>
      </c>
      <c r="AD182" s="1">
        <f t="shared" si="2"/>
        <v>0</v>
      </c>
      <c r="AJ182">
        <f t="shared" si="3"/>
        <v>0</v>
      </c>
      <c r="AU182" s="1"/>
      <c r="AV182" s="1"/>
      <c r="AW182" s="1"/>
      <c r="AX182" s="1"/>
      <c r="AY182" s="1" t="s">
        <v>175</v>
      </c>
    </row>
    <row r="183" ht="15.75" customHeight="1">
      <c r="A183" s="1">
        <v>183.0</v>
      </c>
      <c r="B183" s="1" t="str">
        <f t="shared" si="1"/>
        <v>25.10_para_42.1_183</v>
      </c>
      <c r="C183" s="1" t="s">
        <v>56</v>
      </c>
      <c r="D183" s="1">
        <v>25.0</v>
      </c>
      <c r="E183" s="1">
        <v>10.0</v>
      </c>
      <c r="F183" s="1">
        <v>42.0</v>
      </c>
      <c r="G183" s="1">
        <v>1.0</v>
      </c>
      <c r="I183" s="7">
        <v>43140.0</v>
      </c>
      <c r="J183" s="7">
        <v>43144.0</v>
      </c>
      <c r="K183" s="8">
        <v>0.38958333333333334</v>
      </c>
      <c r="L183" s="1">
        <v>1.0</v>
      </c>
      <c r="N183" s="7">
        <v>43144.0</v>
      </c>
      <c r="O183" s="1">
        <v>42.79</v>
      </c>
      <c r="P183" s="7">
        <v>43144.0</v>
      </c>
      <c r="Q183" s="13">
        <v>0.3993055555555556</v>
      </c>
      <c r="R183" s="8">
        <v>0.5416666666666666</v>
      </c>
      <c r="S183" s="14">
        <f t="shared" si="14"/>
        <v>0.1520833333</v>
      </c>
      <c r="T183" s="7">
        <v>43144.0</v>
      </c>
      <c r="U183" s="8">
        <v>0.7916666666666666</v>
      </c>
      <c r="V183" s="7">
        <v>43149.0</v>
      </c>
      <c r="W183" s="1">
        <v>261.42</v>
      </c>
      <c r="X183" s="17"/>
      <c r="Z183" s="7">
        <v>43158.0</v>
      </c>
      <c r="AA183" s="1">
        <v>4.0</v>
      </c>
      <c r="AB183" s="1">
        <v>1.0</v>
      </c>
      <c r="AC183" s="1">
        <v>763.52</v>
      </c>
      <c r="AD183" s="1">
        <f t="shared" si="2"/>
        <v>1</v>
      </c>
      <c r="AE183" s="1">
        <v>0.0</v>
      </c>
      <c r="AF183" s="1">
        <v>1.0</v>
      </c>
      <c r="AJ183">
        <f t="shared" si="3"/>
        <v>1</v>
      </c>
    </row>
    <row r="184" ht="15.75" customHeight="1">
      <c r="A184" s="1">
        <v>184.0</v>
      </c>
      <c r="B184" s="1" t="str">
        <f t="shared" si="1"/>
        <v>25.10_para_42.2_184</v>
      </c>
      <c r="C184" s="1" t="s">
        <v>56</v>
      </c>
      <c r="D184" s="1">
        <v>25.0</v>
      </c>
      <c r="E184" s="1">
        <v>10.0</v>
      </c>
      <c r="F184" s="1">
        <v>42.0</v>
      </c>
      <c r="G184" s="1">
        <v>2.0</v>
      </c>
      <c r="I184" s="7">
        <v>43140.0</v>
      </c>
      <c r="J184" s="7">
        <v>43144.0</v>
      </c>
      <c r="K184" s="8">
        <v>0.3875</v>
      </c>
      <c r="L184" s="1">
        <v>1.0</v>
      </c>
      <c r="N184" s="7">
        <v>43144.0</v>
      </c>
      <c r="O184" s="1">
        <v>46.86</v>
      </c>
      <c r="P184" s="7">
        <v>43144.0</v>
      </c>
      <c r="Q184" s="13">
        <v>0.3993055555555556</v>
      </c>
      <c r="R184" s="8">
        <v>0.5416666666666666</v>
      </c>
      <c r="S184" s="14">
        <f t="shared" si="14"/>
        <v>0.1541666667</v>
      </c>
      <c r="T184" s="7">
        <v>43145.0</v>
      </c>
      <c r="U184" s="8">
        <v>0.8055555555555556</v>
      </c>
      <c r="V184" s="7">
        <v>43148.0</v>
      </c>
      <c r="W184" s="1">
        <v>210.48</v>
      </c>
      <c r="X184" s="10">
        <v>43153.0</v>
      </c>
      <c r="Y184" s="1">
        <v>831.67</v>
      </c>
      <c r="AD184" s="1">
        <f t="shared" si="2"/>
        <v>0</v>
      </c>
      <c r="AJ184">
        <f t="shared" si="3"/>
        <v>0</v>
      </c>
      <c r="AU184" s="1">
        <v>1.0</v>
      </c>
      <c r="AV184" s="1"/>
      <c r="AW184" s="20">
        <v>12074.45</v>
      </c>
      <c r="AX184" s="19">
        <v>43167.0</v>
      </c>
      <c r="AY184" s="1" t="s">
        <v>176</v>
      </c>
    </row>
    <row r="185" ht="15.75" customHeight="1">
      <c r="A185" s="1">
        <v>185.0</v>
      </c>
      <c r="B185" s="1" t="str">
        <f t="shared" si="1"/>
        <v>25.10_para_42.3_185</v>
      </c>
      <c r="C185" s="1" t="s">
        <v>56</v>
      </c>
      <c r="D185" s="1">
        <v>25.0</v>
      </c>
      <c r="E185" s="1">
        <v>10.0</v>
      </c>
      <c r="F185" s="1">
        <v>42.0</v>
      </c>
      <c r="G185" s="1">
        <v>3.0</v>
      </c>
      <c r="I185" s="7">
        <v>43140.0</v>
      </c>
      <c r="J185" s="7">
        <v>43144.0</v>
      </c>
      <c r="K185" s="8">
        <v>0.39166666666666666</v>
      </c>
      <c r="L185" s="1">
        <v>1.0</v>
      </c>
      <c r="N185" s="7">
        <v>43144.0</v>
      </c>
      <c r="O185" s="1">
        <v>44.56</v>
      </c>
      <c r="P185" s="7">
        <v>43144.0</v>
      </c>
      <c r="Q185" s="13">
        <v>0.3993055555555556</v>
      </c>
      <c r="R185" s="8">
        <v>0.5416666666666666</v>
      </c>
      <c r="S185" s="14">
        <f t="shared" si="14"/>
        <v>0.15</v>
      </c>
      <c r="T185" s="7">
        <v>43146.0</v>
      </c>
      <c r="U185" s="8">
        <v>0.8402777777777778</v>
      </c>
      <c r="V185" s="7">
        <v>43149.0</v>
      </c>
      <c r="W185" s="1">
        <v>274.37</v>
      </c>
      <c r="X185" s="10">
        <v>43157.0</v>
      </c>
      <c r="Y185" s="1">
        <v>806.14</v>
      </c>
      <c r="AD185" s="1">
        <f t="shared" si="2"/>
        <v>0</v>
      </c>
      <c r="AJ185">
        <f t="shared" si="3"/>
        <v>0</v>
      </c>
      <c r="AK185" s="7"/>
      <c r="AL185" s="7">
        <v>43171.0</v>
      </c>
      <c r="AM185" s="1">
        <v>10928.03</v>
      </c>
      <c r="AN185" s="1">
        <v>1.0</v>
      </c>
      <c r="AO185" s="1">
        <v>0.0</v>
      </c>
      <c r="AP185" s="1">
        <v>5.0</v>
      </c>
    </row>
    <row r="186" ht="15.75" customHeight="1">
      <c r="A186" s="1">
        <v>186.0</v>
      </c>
      <c r="B186" s="1" t="str">
        <f t="shared" si="1"/>
        <v>25.10_para_42.4_186</v>
      </c>
      <c r="C186" s="1" t="s">
        <v>56</v>
      </c>
      <c r="D186" s="1">
        <v>25.0</v>
      </c>
      <c r="E186" s="1">
        <v>10.0</v>
      </c>
      <c r="F186" s="1">
        <v>42.0</v>
      </c>
      <c r="G186" s="1">
        <v>4.0</v>
      </c>
      <c r="I186" s="7">
        <v>43140.0</v>
      </c>
      <c r="J186" s="7">
        <v>43144.0</v>
      </c>
      <c r="K186" s="8">
        <v>0.39305555555555555</v>
      </c>
      <c r="L186" s="1">
        <v>1.0</v>
      </c>
      <c r="N186" s="7">
        <v>43144.0</v>
      </c>
      <c r="O186" s="1">
        <v>45.45</v>
      </c>
      <c r="P186" s="7">
        <v>43144.0</v>
      </c>
      <c r="Q186" s="13">
        <v>0.3993055555555556</v>
      </c>
      <c r="R186" s="8">
        <v>0.5416666666666666</v>
      </c>
      <c r="S186" s="14">
        <f t="shared" si="14"/>
        <v>0.1486111111</v>
      </c>
      <c r="T186" s="7">
        <v>43147.0</v>
      </c>
      <c r="U186" s="8">
        <v>0.8</v>
      </c>
      <c r="V186" s="7">
        <v>43148.0</v>
      </c>
      <c r="W186" s="1">
        <v>144.51</v>
      </c>
      <c r="X186" s="10">
        <v>43152.0</v>
      </c>
      <c r="Y186" s="1">
        <v>968.27</v>
      </c>
      <c r="AD186" s="1">
        <f t="shared" si="2"/>
        <v>0</v>
      </c>
      <c r="AJ186">
        <f t="shared" si="3"/>
        <v>0</v>
      </c>
      <c r="AK186" s="7"/>
      <c r="AL186" s="7">
        <v>43166.0</v>
      </c>
      <c r="AM186" s="1">
        <v>12287.77</v>
      </c>
      <c r="AN186" s="1">
        <v>1.0</v>
      </c>
      <c r="AO186" s="1">
        <v>0.0</v>
      </c>
      <c r="AP186" s="1">
        <v>5.0</v>
      </c>
      <c r="AV186" s="1"/>
      <c r="AW186" s="1"/>
      <c r="AX186" s="1"/>
      <c r="AY186" s="1" t="s">
        <v>122</v>
      </c>
    </row>
    <row r="187" ht="15.75" customHeight="1">
      <c r="A187" s="1">
        <v>187.0</v>
      </c>
      <c r="B187" s="1" t="str">
        <f t="shared" si="1"/>
        <v>25.10_para_40.4_187</v>
      </c>
      <c r="C187" s="1" t="s">
        <v>56</v>
      </c>
      <c r="D187" s="1">
        <v>25.0</v>
      </c>
      <c r="E187" s="1">
        <v>10.0</v>
      </c>
      <c r="F187" s="1">
        <v>40.0</v>
      </c>
      <c r="G187" s="1">
        <v>4.0</v>
      </c>
      <c r="I187" s="7">
        <v>43140.0</v>
      </c>
      <c r="J187" s="7">
        <v>43144.0</v>
      </c>
      <c r="K187" s="8">
        <v>0.3993055555555556</v>
      </c>
      <c r="L187" s="1">
        <v>1.0</v>
      </c>
      <c r="N187" s="7">
        <v>43144.0</v>
      </c>
      <c r="O187" s="1">
        <v>55.87</v>
      </c>
      <c r="P187" s="7">
        <v>43144.0</v>
      </c>
      <c r="Q187" s="13">
        <v>0.3993055555555556</v>
      </c>
      <c r="R187" s="8">
        <v>0.5416666666666666</v>
      </c>
      <c r="S187" s="14">
        <f t="shared" si="14"/>
        <v>0.1423611111</v>
      </c>
      <c r="T187" s="7">
        <v>43147.0</v>
      </c>
      <c r="U187" s="8">
        <v>0.8</v>
      </c>
      <c r="V187" s="7">
        <v>43147.0</v>
      </c>
      <c r="W187" s="1">
        <v>329.77</v>
      </c>
      <c r="X187" s="10">
        <v>43151.0</v>
      </c>
      <c r="Y187" s="1">
        <v>1294.55</v>
      </c>
      <c r="AD187" s="1">
        <f t="shared" si="2"/>
        <v>0</v>
      </c>
      <c r="AJ187">
        <f t="shared" si="3"/>
        <v>0</v>
      </c>
      <c r="AK187" s="7"/>
      <c r="AL187" s="7">
        <v>43165.0</v>
      </c>
      <c r="AM187" s="1">
        <v>3157.49</v>
      </c>
      <c r="AN187" s="1">
        <v>1.0</v>
      </c>
      <c r="AO187" s="1">
        <v>0.0</v>
      </c>
      <c r="AP187" s="1">
        <v>5.0</v>
      </c>
      <c r="AV187" s="1"/>
      <c r="AW187" s="1"/>
      <c r="AX187" s="1"/>
      <c r="AY187" s="1" t="s">
        <v>60</v>
      </c>
    </row>
    <row r="188" ht="15.75" customHeight="1">
      <c r="A188" s="1">
        <v>188.0</v>
      </c>
      <c r="B188" s="1" t="str">
        <f t="shared" si="1"/>
        <v>25.10_para_40.3_188</v>
      </c>
      <c r="C188" s="1" t="s">
        <v>56</v>
      </c>
      <c r="D188" s="1">
        <v>25.0</v>
      </c>
      <c r="E188" s="1">
        <v>10.0</v>
      </c>
      <c r="F188" s="1">
        <v>40.0</v>
      </c>
      <c r="G188" s="1">
        <v>3.0</v>
      </c>
      <c r="I188" s="7">
        <v>43140.0</v>
      </c>
      <c r="J188" s="7">
        <v>43144.0</v>
      </c>
      <c r="K188" s="8">
        <v>0.39791666666666664</v>
      </c>
      <c r="L188" s="1">
        <v>2.0</v>
      </c>
      <c r="N188" s="7">
        <v>43144.0</v>
      </c>
      <c r="O188" s="1">
        <v>44.58</v>
      </c>
      <c r="P188" s="7">
        <v>43144.0</v>
      </c>
      <c r="Q188" s="13">
        <v>0.3993055555555556</v>
      </c>
      <c r="R188" s="8">
        <v>0.5416666666666666</v>
      </c>
      <c r="S188" s="14">
        <f t="shared" si="14"/>
        <v>0.14375</v>
      </c>
      <c r="T188" s="7">
        <v>43146.0</v>
      </c>
      <c r="U188" s="8">
        <v>0.8402777777777778</v>
      </c>
      <c r="V188" s="7">
        <v>43148.0</v>
      </c>
      <c r="W188" s="1">
        <v>353.25</v>
      </c>
      <c r="X188" s="10">
        <v>43151.0</v>
      </c>
      <c r="Y188" s="1">
        <v>910.35</v>
      </c>
      <c r="AD188" s="1">
        <f t="shared" si="2"/>
        <v>0</v>
      </c>
      <c r="AJ188">
        <f t="shared" si="3"/>
        <v>0</v>
      </c>
      <c r="AK188" s="7"/>
      <c r="AL188" s="7">
        <v>43165.0</v>
      </c>
      <c r="AM188" s="1">
        <v>3029.69</v>
      </c>
      <c r="AN188" s="1">
        <v>1.0</v>
      </c>
      <c r="AO188" s="1">
        <v>0.0</v>
      </c>
      <c r="AP188" s="1">
        <v>5.0</v>
      </c>
      <c r="AV188" s="1"/>
      <c r="AW188" s="1"/>
      <c r="AX188" s="1"/>
      <c r="AY188" s="1" t="s">
        <v>77</v>
      </c>
    </row>
    <row r="189" ht="15.75" customHeight="1">
      <c r="A189" s="1">
        <v>189.0</v>
      </c>
      <c r="B189" s="1" t="str">
        <f t="shared" si="1"/>
        <v>25.10_para_0.0_189</v>
      </c>
      <c r="C189" s="1" t="s">
        <v>56</v>
      </c>
      <c r="D189" s="1">
        <v>25.0</v>
      </c>
      <c r="E189" s="1">
        <v>10.0</v>
      </c>
      <c r="F189" s="1">
        <v>0.0</v>
      </c>
      <c r="G189" s="1">
        <v>0.0</v>
      </c>
      <c r="I189" s="7">
        <v>43140.0</v>
      </c>
      <c r="J189" s="7">
        <v>43144.0</v>
      </c>
      <c r="K189" s="8">
        <v>0.3958333333333333</v>
      </c>
      <c r="L189" s="1">
        <v>1.0</v>
      </c>
      <c r="N189" s="7">
        <v>43144.0</v>
      </c>
      <c r="O189" s="1">
        <v>42.8</v>
      </c>
      <c r="P189" s="7"/>
      <c r="Q189" s="13"/>
      <c r="V189" s="7">
        <v>43148.0</v>
      </c>
      <c r="W189" s="1">
        <v>245.22</v>
      </c>
      <c r="X189" s="10">
        <v>43152.0</v>
      </c>
      <c r="Y189" s="1">
        <v>1690.0</v>
      </c>
      <c r="AD189" s="1">
        <f t="shared" si="2"/>
        <v>0</v>
      </c>
      <c r="AJ189">
        <f t="shared" si="3"/>
        <v>0</v>
      </c>
      <c r="AU189" s="1">
        <v>1.0</v>
      </c>
      <c r="AV189" s="1"/>
      <c r="AW189" s="20">
        <v>9485.45</v>
      </c>
      <c r="AX189" s="19">
        <v>43158.0</v>
      </c>
      <c r="AY189" s="1" t="s">
        <v>177</v>
      </c>
    </row>
    <row r="190" ht="15.75" customHeight="1">
      <c r="A190" s="1">
        <v>190.0</v>
      </c>
      <c r="B190" s="1" t="str">
        <f t="shared" si="1"/>
        <v>25.10_para_40.1_190</v>
      </c>
      <c r="C190" s="1" t="s">
        <v>56</v>
      </c>
      <c r="D190" s="1">
        <v>25.0</v>
      </c>
      <c r="E190" s="1">
        <v>10.0</v>
      </c>
      <c r="F190" s="1">
        <v>40.0</v>
      </c>
      <c r="G190" s="1">
        <v>1.0</v>
      </c>
      <c r="I190" s="7">
        <v>43140.0</v>
      </c>
      <c r="J190" s="11">
        <v>43145.0</v>
      </c>
      <c r="K190" s="8">
        <v>0.3298611111111111</v>
      </c>
      <c r="L190" s="1">
        <v>1.0</v>
      </c>
      <c r="N190" s="7">
        <v>43145.0</v>
      </c>
      <c r="O190" s="1">
        <v>54.15</v>
      </c>
      <c r="P190" s="7">
        <v>43145.0</v>
      </c>
      <c r="Q190" s="13">
        <v>0.3402777777777778</v>
      </c>
      <c r="R190" s="8">
        <v>0.5416666666666666</v>
      </c>
      <c r="S190" s="14">
        <f t="shared" ref="S190:S222" si="15">R190-K190</f>
        <v>0.2118055556</v>
      </c>
      <c r="T190" s="7">
        <v>43145.0</v>
      </c>
      <c r="U190" s="8">
        <v>0.8055555555555556</v>
      </c>
      <c r="V190" s="7">
        <v>43148.0</v>
      </c>
      <c r="W190" s="1">
        <v>225.95</v>
      </c>
      <c r="X190" s="10">
        <v>43153.0</v>
      </c>
      <c r="Y190" s="1">
        <v>1765.29</v>
      </c>
      <c r="AD190" s="1">
        <f t="shared" si="2"/>
        <v>0</v>
      </c>
      <c r="AJ190">
        <f t="shared" si="3"/>
        <v>0</v>
      </c>
      <c r="AU190" s="1">
        <v>1.0</v>
      </c>
      <c r="AV190" s="1"/>
      <c r="AW190" s="20">
        <v>12750.31</v>
      </c>
      <c r="AX190" s="19">
        <v>43158.0</v>
      </c>
      <c r="AY190" s="1" t="s">
        <v>178</v>
      </c>
    </row>
    <row r="191" ht="15.75" customHeight="1">
      <c r="A191" s="1">
        <v>191.0</v>
      </c>
      <c r="B191" s="1" t="str">
        <f t="shared" si="1"/>
        <v>25.10_para_40.1_191</v>
      </c>
      <c r="C191" s="21" t="s">
        <v>56</v>
      </c>
      <c r="D191" s="22">
        <v>25.0</v>
      </c>
      <c r="E191" s="22">
        <v>10.0</v>
      </c>
      <c r="F191" s="23">
        <v>40.0</v>
      </c>
      <c r="G191" s="23">
        <v>1.0</v>
      </c>
      <c r="H191" s="21"/>
      <c r="I191" s="11">
        <v>43140.0</v>
      </c>
      <c r="J191" s="11">
        <v>43145.0</v>
      </c>
      <c r="K191" s="24">
        <v>0.32916666666666666</v>
      </c>
      <c r="L191" s="25">
        <v>1.0</v>
      </c>
      <c r="M191" s="21"/>
      <c r="N191" s="11">
        <v>43145.0</v>
      </c>
      <c r="O191" s="1">
        <v>51.87</v>
      </c>
      <c r="P191" s="7">
        <v>43145.0</v>
      </c>
      <c r="Q191" s="13">
        <v>0.3402777777777778</v>
      </c>
      <c r="R191" s="8">
        <v>0.5416666666666666</v>
      </c>
      <c r="S191" s="14">
        <f t="shared" si="15"/>
        <v>0.2125</v>
      </c>
      <c r="T191" s="7">
        <v>43145.0</v>
      </c>
      <c r="U191" s="8">
        <v>0.8055555555555556</v>
      </c>
      <c r="V191" s="7">
        <v>43148.0</v>
      </c>
      <c r="W191" s="1">
        <v>240.59</v>
      </c>
      <c r="X191" s="10">
        <v>43151.0</v>
      </c>
      <c r="Y191" s="1">
        <v>806.41</v>
      </c>
      <c r="Z191" s="7">
        <v>43158.0</v>
      </c>
      <c r="AA191" s="1">
        <v>5.0</v>
      </c>
      <c r="AB191" s="1">
        <v>0.0</v>
      </c>
      <c r="AC191" s="1">
        <v>2359.54</v>
      </c>
      <c r="AD191" s="1">
        <f t="shared" si="2"/>
        <v>8</v>
      </c>
      <c r="AE191" s="1">
        <v>5.0</v>
      </c>
      <c r="AF191" s="1">
        <v>3.0</v>
      </c>
      <c r="AG191" s="7">
        <v>43164.0</v>
      </c>
      <c r="AH191" s="1">
        <v>4.0</v>
      </c>
      <c r="AI191" s="1">
        <v>0.0</v>
      </c>
      <c r="AJ191">
        <f t="shared" si="3"/>
        <v>8</v>
      </c>
      <c r="AK191" s="1">
        <v>1.0</v>
      </c>
      <c r="AQ191" s="1">
        <v>1.0</v>
      </c>
      <c r="AR191" s="1">
        <v>1.0</v>
      </c>
      <c r="AS191" s="1">
        <v>0.0</v>
      </c>
      <c r="AT191" s="1">
        <v>1.0</v>
      </c>
      <c r="AV191" s="1"/>
      <c r="AW191" s="1"/>
      <c r="AX191" s="1"/>
      <c r="AY191" s="1" t="s">
        <v>60</v>
      </c>
      <c r="AZ191" s="1" t="s">
        <v>179</v>
      </c>
    </row>
    <row r="192" ht="15.75" customHeight="1">
      <c r="A192" s="1">
        <v>192.0</v>
      </c>
      <c r="B192" s="1" t="str">
        <f t="shared" si="1"/>
        <v>25.10_para_40.2_192</v>
      </c>
      <c r="C192" s="21" t="s">
        <v>56</v>
      </c>
      <c r="D192" s="22">
        <v>25.0</v>
      </c>
      <c r="E192" s="22">
        <v>10.0</v>
      </c>
      <c r="F192" s="23">
        <v>40.0</v>
      </c>
      <c r="G192" s="23">
        <v>2.0</v>
      </c>
      <c r="H192" s="21"/>
      <c r="I192" s="11">
        <v>43140.0</v>
      </c>
      <c r="J192" s="11">
        <v>43145.0</v>
      </c>
      <c r="K192" s="24">
        <v>0.33055555555555555</v>
      </c>
      <c r="L192" s="25">
        <v>1.0</v>
      </c>
      <c r="M192" s="21"/>
      <c r="N192" s="11">
        <v>43145.0</v>
      </c>
      <c r="O192" s="1">
        <v>58.1</v>
      </c>
      <c r="P192" s="7">
        <v>43145.0</v>
      </c>
      <c r="Q192" s="13">
        <v>0.3402777777777778</v>
      </c>
      <c r="R192" s="8">
        <v>0.5416666666666666</v>
      </c>
      <c r="S192" s="14">
        <f t="shared" si="15"/>
        <v>0.2111111111</v>
      </c>
      <c r="T192" s="7">
        <v>43146.0</v>
      </c>
      <c r="U192" s="8">
        <v>0.8402777777777778</v>
      </c>
      <c r="V192" s="7">
        <v>43149.0</v>
      </c>
      <c r="W192" s="1">
        <v>338.2</v>
      </c>
      <c r="X192" s="10">
        <v>43153.0</v>
      </c>
      <c r="Y192" s="1">
        <v>1833.95</v>
      </c>
      <c r="AD192" s="1">
        <f t="shared" si="2"/>
        <v>0</v>
      </c>
      <c r="AJ192">
        <f t="shared" si="3"/>
        <v>0</v>
      </c>
      <c r="AK192" s="7"/>
      <c r="AL192" s="7">
        <v>42802.0</v>
      </c>
      <c r="AM192" s="1">
        <v>15307.48</v>
      </c>
      <c r="AN192" s="1">
        <v>1.0</v>
      </c>
      <c r="AO192" s="1">
        <v>1.0</v>
      </c>
      <c r="AP192" s="1">
        <v>5.0</v>
      </c>
      <c r="AV192" s="1"/>
      <c r="AW192" s="1"/>
      <c r="AX192" s="1"/>
      <c r="AY192" s="1" t="s">
        <v>77</v>
      </c>
    </row>
    <row r="193" ht="15.75" customHeight="1">
      <c r="A193" s="1">
        <v>193.0</v>
      </c>
      <c r="B193" s="1" t="str">
        <f t="shared" si="1"/>
        <v>25.10_para_40.3_193</v>
      </c>
      <c r="C193" s="21" t="s">
        <v>56</v>
      </c>
      <c r="D193" s="22">
        <v>25.0</v>
      </c>
      <c r="E193" s="22">
        <v>10.0</v>
      </c>
      <c r="F193" s="23">
        <v>40.0</v>
      </c>
      <c r="G193" s="23">
        <v>3.0</v>
      </c>
      <c r="H193" s="21"/>
      <c r="I193" s="11">
        <v>43140.0</v>
      </c>
      <c r="J193" s="11">
        <v>43145.0</v>
      </c>
      <c r="K193" s="24">
        <v>0.33194444444444443</v>
      </c>
      <c r="L193" s="25">
        <v>1.0</v>
      </c>
      <c r="M193" s="21"/>
      <c r="N193" s="11">
        <v>43145.0</v>
      </c>
      <c r="O193" s="1">
        <v>57.32</v>
      </c>
      <c r="P193" s="7">
        <v>43145.0</v>
      </c>
      <c r="Q193" s="13">
        <v>0.3402777777777778</v>
      </c>
      <c r="R193" s="8">
        <v>0.5416666666666666</v>
      </c>
      <c r="S193" s="14">
        <f t="shared" si="15"/>
        <v>0.2097222222</v>
      </c>
      <c r="T193" s="7">
        <v>43147.0</v>
      </c>
      <c r="U193" s="8">
        <v>0.8</v>
      </c>
      <c r="V193" s="7">
        <v>43150.0</v>
      </c>
      <c r="W193" s="1">
        <v>303.07</v>
      </c>
      <c r="X193" s="10">
        <v>43155.0</v>
      </c>
      <c r="Y193" s="1">
        <v>1161.1</v>
      </c>
      <c r="AD193" s="1">
        <f t="shared" si="2"/>
        <v>0</v>
      </c>
      <c r="AJ193">
        <f t="shared" si="3"/>
        <v>0</v>
      </c>
      <c r="AK193" s="7"/>
      <c r="AL193" s="7">
        <v>43169.0</v>
      </c>
      <c r="AM193" s="1">
        <v>2627.46</v>
      </c>
      <c r="AN193" s="1">
        <v>1.0</v>
      </c>
      <c r="AO193" s="1">
        <v>0.0</v>
      </c>
      <c r="AP193" s="1">
        <v>5.0</v>
      </c>
      <c r="AV193" s="1"/>
      <c r="AW193" s="1"/>
      <c r="AX193" s="1"/>
      <c r="AY193" s="1" t="s">
        <v>60</v>
      </c>
    </row>
    <row r="194" ht="15.75" customHeight="1">
      <c r="A194" s="1">
        <v>194.0</v>
      </c>
      <c r="B194" s="1" t="str">
        <f t="shared" si="1"/>
        <v>25.10_para_40.4_194</v>
      </c>
      <c r="C194" s="21" t="s">
        <v>56</v>
      </c>
      <c r="D194" s="22">
        <v>25.0</v>
      </c>
      <c r="E194" s="22">
        <v>10.0</v>
      </c>
      <c r="F194" s="23">
        <v>40.0</v>
      </c>
      <c r="G194" s="23">
        <v>4.0</v>
      </c>
      <c r="H194" s="21"/>
      <c r="I194" s="11">
        <v>43140.0</v>
      </c>
      <c r="J194" s="11">
        <v>43145.0</v>
      </c>
      <c r="K194" s="24">
        <v>0.3326388888888889</v>
      </c>
      <c r="L194" s="25">
        <v>1.0</v>
      </c>
      <c r="M194" s="21"/>
      <c r="N194" s="11">
        <v>43145.0</v>
      </c>
      <c r="O194" s="1">
        <v>57.28</v>
      </c>
      <c r="P194" s="7">
        <v>43145.0</v>
      </c>
      <c r="Q194" s="13">
        <v>0.3402777777777778</v>
      </c>
      <c r="R194" s="8">
        <v>0.5416666666666666</v>
      </c>
      <c r="S194" s="14">
        <f t="shared" si="15"/>
        <v>0.2090277778</v>
      </c>
      <c r="T194" s="7">
        <v>43148.0</v>
      </c>
      <c r="U194" s="8">
        <v>0.7986111111111112</v>
      </c>
      <c r="V194" s="7">
        <v>43149.0</v>
      </c>
      <c r="W194" s="1">
        <v>264.5</v>
      </c>
      <c r="X194" s="10">
        <v>43154.0</v>
      </c>
      <c r="Y194" s="1">
        <v>1611.69</v>
      </c>
      <c r="AD194" s="1">
        <f t="shared" si="2"/>
        <v>0</v>
      </c>
      <c r="AJ194">
        <f t="shared" si="3"/>
        <v>0</v>
      </c>
      <c r="AK194" s="7"/>
      <c r="AL194" s="7">
        <v>43168.0</v>
      </c>
      <c r="AM194" s="1">
        <v>14032.04</v>
      </c>
      <c r="AN194" s="1">
        <v>1.0</v>
      </c>
      <c r="AO194" s="1">
        <v>1.0</v>
      </c>
      <c r="AP194" s="1">
        <v>5.0</v>
      </c>
      <c r="AV194" s="1"/>
      <c r="AW194" s="1"/>
      <c r="AX194" s="1"/>
      <c r="AY194" s="1" t="s">
        <v>77</v>
      </c>
    </row>
    <row r="195" ht="15.75" customHeight="1">
      <c r="A195" s="1">
        <v>195.0</v>
      </c>
      <c r="B195" s="1" t="str">
        <f t="shared" si="1"/>
        <v>25.10_para_42.1_195</v>
      </c>
      <c r="C195" s="21" t="s">
        <v>56</v>
      </c>
      <c r="D195" s="22">
        <v>25.0</v>
      </c>
      <c r="E195" s="22">
        <v>10.0</v>
      </c>
      <c r="F195" s="23">
        <v>42.0</v>
      </c>
      <c r="G195" s="23">
        <v>1.0</v>
      </c>
      <c r="H195" s="21"/>
      <c r="I195" s="11">
        <v>43140.0</v>
      </c>
      <c r="J195" s="11">
        <v>43145.0</v>
      </c>
      <c r="K195" s="24">
        <v>0.3347222222222222</v>
      </c>
      <c r="L195" s="25">
        <v>1.0</v>
      </c>
      <c r="M195" s="21"/>
      <c r="N195" s="11">
        <v>43145.0</v>
      </c>
      <c r="O195" s="1">
        <v>49.96</v>
      </c>
      <c r="P195" s="7">
        <v>43145.0</v>
      </c>
      <c r="Q195" s="13">
        <v>0.3402777777777778</v>
      </c>
      <c r="R195" s="8">
        <v>0.5416666666666666</v>
      </c>
      <c r="S195" s="14">
        <f t="shared" si="15"/>
        <v>0.2069444444</v>
      </c>
      <c r="T195" s="7">
        <v>43145.0</v>
      </c>
      <c r="U195" s="8">
        <v>0.8055555555555556</v>
      </c>
      <c r="V195" s="7">
        <v>43149.0</v>
      </c>
      <c r="W195" s="1">
        <v>239.19</v>
      </c>
      <c r="X195" s="10">
        <v>43155.0</v>
      </c>
      <c r="Y195" s="1">
        <v>983.96</v>
      </c>
      <c r="Z195" s="7">
        <v>43160.0</v>
      </c>
      <c r="AA195" s="1">
        <v>5.0</v>
      </c>
      <c r="AB195" s="1">
        <v>0.0</v>
      </c>
      <c r="AC195" s="1">
        <v>1829.86</v>
      </c>
      <c r="AD195" s="1">
        <f t="shared" si="2"/>
        <v>7</v>
      </c>
      <c r="AE195" s="1">
        <v>6.0</v>
      </c>
      <c r="AF195" s="1">
        <v>1.0</v>
      </c>
      <c r="AG195" s="7">
        <v>43166.0</v>
      </c>
      <c r="AH195" s="1">
        <v>5.0</v>
      </c>
      <c r="AI195" s="1">
        <v>24.0</v>
      </c>
      <c r="AJ195">
        <f t="shared" si="3"/>
        <v>31</v>
      </c>
      <c r="AQ195" s="1">
        <v>1.0</v>
      </c>
      <c r="AR195" s="1">
        <v>1.0</v>
      </c>
      <c r="AS195" s="1"/>
      <c r="AT195" s="1">
        <v>0.5</v>
      </c>
      <c r="AV195" s="1"/>
      <c r="AW195" s="1"/>
      <c r="AX195" s="1"/>
      <c r="AY195" s="1" t="s">
        <v>180</v>
      </c>
      <c r="AZ195" s="1" t="s">
        <v>181</v>
      </c>
    </row>
    <row r="196" ht="15.75" customHeight="1">
      <c r="A196" s="1">
        <v>196.0</v>
      </c>
      <c r="B196" s="1" t="str">
        <f t="shared" si="1"/>
        <v>25.10_para_42.2_196</v>
      </c>
      <c r="C196" s="21" t="s">
        <v>56</v>
      </c>
      <c r="D196" s="22">
        <v>25.0</v>
      </c>
      <c r="E196" s="22">
        <v>10.0</v>
      </c>
      <c r="F196" s="23">
        <v>42.0</v>
      </c>
      <c r="G196" s="23">
        <v>2.0</v>
      </c>
      <c r="H196" s="21"/>
      <c r="I196" s="11">
        <v>43140.0</v>
      </c>
      <c r="J196" s="11">
        <v>43145.0</v>
      </c>
      <c r="K196" s="24">
        <v>0.33611111111111114</v>
      </c>
      <c r="L196" s="25">
        <v>1.0</v>
      </c>
      <c r="M196" s="21"/>
      <c r="N196" s="11">
        <v>43145.0</v>
      </c>
      <c r="O196" s="1">
        <v>55.15</v>
      </c>
      <c r="P196" s="7">
        <v>43145.0</v>
      </c>
      <c r="Q196" s="13">
        <v>0.3402777777777778</v>
      </c>
      <c r="R196" s="8">
        <v>0.5416666666666666</v>
      </c>
      <c r="S196" s="14">
        <f t="shared" si="15"/>
        <v>0.2055555556</v>
      </c>
      <c r="T196" s="7">
        <v>43146.0</v>
      </c>
      <c r="U196" s="8">
        <v>0.8402777777777778</v>
      </c>
      <c r="V196" s="7">
        <v>43148.0</v>
      </c>
      <c r="W196" s="1">
        <v>310.97</v>
      </c>
      <c r="X196" s="10">
        <v>43152.0</v>
      </c>
      <c r="Y196" s="1">
        <v>1506.14</v>
      </c>
      <c r="AD196" s="1">
        <f t="shared" si="2"/>
        <v>0</v>
      </c>
      <c r="AJ196">
        <f t="shared" si="3"/>
        <v>0</v>
      </c>
      <c r="AK196" s="7"/>
      <c r="AL196" s="7">
        <v>43166.0</v>
      </c>
      <c r="AM196" s="1">
        <v>3818.59</v>
      </c>
      <c r="AN196" s="1">
        <v>1.0</v>
      </c>
      <c r="AO196" s="1">
        <v>0.0</v>
      </c>
      <c r="AP196" s="1">
        <v>5.0</v>
      </c>
      <c r="AV196" s="1"/>
      <c r="AW196" s="1"/>
      <c r="AX196" s="1"/>
      <c r="AY196" s="1" t="s">
        <v>77</v>
      </c>
    </row>
    <row r="197" ht="15.75" customHeight="1">
      <c r="A197" s="1">
        <v>197.0</v>
      </c>
      <c r="B197" s="1" t="str">
        <f t="shared" si="1"/>
        <v>25.10_para_42.3_197</v>
      </c>
      <c r="C197" s="21" t="s">
        <v>56</v>
      </c>
      <c r="D197" s="22">
        <v>25.0</v>
      </c>
      <c r="E197" s="22">
        <v>10.0</v>
      </c>
      <c r="F197" s="23">
        <v>42.0</v>
      </c>
      <c r="G197" s="23">
        <v>3.0</v>
      </c>
      <c r="H197" s="21"/>
      <c r="I197" s="11">
        <v>43140.0</v>
      </c>
      <c r="J197" s="11">
        <v>43145.0</v>
      </c>
      <c r="K197" s="24">
        <v>0.3368055555555556</v>
      </c>
      <c r="L197" s="25">
        <v>1.0</v>
      </c>
      <c r="M197" s="21"/>
      <c r="N197" s="11">
        <v>43145.0</v>
      </c>
      <c r="O197" s="1">
        <v>47.98</v>
      </c>
      <c r="P197" s="7">
        <v>43145.0</v>
      </c>
      <c r="Q197" s="13">
        <v>0.3402777777777778</v>
      </c>
      <c r="R197" s="8">
        <v>0.5416666666666666</v>
      </c>
      <c r="S197" s="14">
        <f t="shared" si="15"/>
        <v>0.2048611111</v>
      </c>
      <c r="T197" s="7">
        <v>43147.0</v>
      </c>
      <c r="U197" s="8">
        <v>0.8</v>
      </c>
      <c r="V197" s="7">
        <v>43148.0</v>
      </c>
      <c r="W197" s="1">
        <v>177.89</v>
      </c>
      <c r="X197" s="10">
        <v>43153.0</v>
      </c>
      <c r="Y197" s="1">
        <v>941.18</v>
      </c>
      <c r="AD197" s="1">
        <f t="shared" si="2"/>
        <v>0</v>
      </c>
      <c r="AJ197">
        <f t="shared" si="3"/>
        <v>0</v>
      </c>
      <c r="AK197" s="7"/>
      <c r="AL197" s="7">
        <v>42802.0</v>
      </c>
      <c r="AM197" s="1">
        <v>11032.23</v>
      </c>
      <c r="AN197" s="1">
        <v>1.0</v>
      </c>
      <c r="AO197" s="1">
        <v>0.0</v>
      </c>
      <c r="AP197" s="1">
        <v>5.0</v>
      </c>
      <c r="AV197" s="1"/>
      <c r="AW197" s="1"/>
      <c r="AX197" s="1"/>
      <c r="AY197" s="1" t="s">
        <v>60</v>
      </c>
    </row>
    <row r="198" ht="15.75" customHeight="1">
      <c r="A198" s="1">
        <v>198.0</v>
      </c>
      <c r="B198" s="1" t="str">
        <f t="shared" si="1"/>
        <v>25.10_para_42.4_198</v>
      </c>
      <c r="C198" s="21" t="s">
        <v>56</v>
      </c>
      <c r="D198" s="22">
        <v>25.0</v>
      </c>
      <c r="E198" s="22">
        <v>10.0</v>
      </c>
      <c r="F198" s="23">
        <v>42.0</v>
      </c>
      <c r="G198" s="23">
        <v>4.0</v>
      </c>
      <c r="H198" s="21"/>
      <c r="I198" s="11">
        <v>43140.0</v>
      </c>
      <c r="J198" s="11">
        <v>43145.0</v>
      </c>
      <c r="K198" s="24">
        <v>0.3375</v>
      </c>
      <c r="L198" s="25">
        <v>1.0</v>
      </c>
      <c r="M198" s="21"/>
      <c r="N198" s="11">
        <v>43145.0</v>
      </c>
      <c r="O198" s="1">
        <v>44.78</v>
      </c>
      <c r="P198" s="7">
        <v>43145.0</v>
      </c>
      <c r="Q198" s="13">
        <v>0.3402777777777778</v>
      </c>
      <c r="R198" s="8">
        <v>0.5416666666666666</v>
      </c>
      <c r="S198" s="14">
        <f t="shared" si="15"/>
        <v>0.2041666667</v>
      </c>
      <c r="T198" s="7">
        <v>43148.0</v>
      </c>
      <c r="U198" s="8">
        <v>0.7986111111111112</v>
      </c>
      <c r="V198" s="7">
        <v>43148.0</v>
      </c>
      <c r="W198" s="1">
        <v>230.16</v>
      </c>
      <c r="X198" s="10">
        <v>43152.0</v>
      </c>
      <c r="Y198" s="1">
        <v>980.14</v>
      </c>
      <c r="AD198" s="1">
        <f t="shared" si="2"/>
        <v>0</v>
      </c>
      <c r="AJ198">
        <f t="shared" si="3"/>
        <v>0</v>
      </c>
      <c r="AK198" s="7"/>
      <c r="AL198" s="7">
        <v>43166.0</v>
      </c>
      <c r="AM198" s="1">
        <v>12168.42</v>
      </c>
      <c r="AN198" s="1">
        <v>1.0</v>
      </c>
      <c r="AO198" s="1">
        <v>0.0</v>
      </c>
      <c r="AP198" s="1">
        <v>5.0</v>
      </c>
      <c r="AV198" s="1"/>
      <c r="AW198" s="1"/>
      <c r="AX198" s="1"/>
      <c r="AY198" s="1" t="s">
        <v>60</v>
      </c>
    </row>
    <row r="199" ht="15.75" customHeight="1">
      <c r="A199" s="1">
        <v>199.0</v>
      </c>
      <c r="B199" s="1" t="str">
        <f t="shared" si="1"/>
        <v>25.10_para_40.1_199</v>
      </c>
      <c r="C199" s="21" t="s">
        <v>56</v>
      </c>
      <c r="D199" s="22">
        <v>25.0</v>
      </c>
      <c r="E199" s="22">
        <v>10.0</v>
      </c>
      <c r="F199" s="23">
        <v>40.0</v>
      </c>
      <c r="G199" s="23">
        <v>1.0</v>
      </c>
      <c r="H199" s="21"/>
      <c r="I199" s="11">
        <v>43140.0</v>
      </c>
      <c r="J199" s="11">
        <v>43145.0</v>
      </c>
      <c r="K199" s="8">
        <v>0.35694444444444445</v>
      </c>
      <c r="L199" s="1">
        <v>1.0</v>
      </c>
      <c r="N199" s="11">
        <v>43145.0</v>
      </c>
      <c r="O199" s="1">
        <v>57.72</v>
      </c>
      <c r="P199" s="7">
        <v>43145.0</v>
      </c>
      <c r="Q199" s="13">
        <v>0.3611111111111111</v>
      </c>
      <c r="R199" s="8">
        <v>0.5416666666666666</v>
      </c>
      <c r="S199" s="14">
        <f t="shared" si="15"/>
        <v>0.1847222222</v>
      </c>
      <c r="T199" s="7">
        <v>43145.0</v>
      </c>
      <c r="U199" s="8">
        <v>0.8055555555555556</v>
      </c>
      <c r="V199" s="7">
        <v>43148.0</v>
      </c>
      <c r="W199" s="1">
        <v>282.72</v>
      </c>
      <c r="X199" s="10">
        <v>43152.0</v>
      </c>
      <c r="Y199" s="1">
        <v>1133.42</v>
      </c>
      <c r="Z199" s="7">
        <v>43159.0</v>
      </c>
      <c r="AA199" s="1">
        <v>5.0</v>
      </c>
      <c r="AB199" s="1">
        <v>0.0</v>
      </c>
      <c r="AC199" s="1">
        <v>2855.13</v>
      </c>
      <c r="AD199" s="1">
        <f t="shared" si="2"/>
        <v>9</v>
      </c>
      <c r="AE199" s="1">
        <v>8.0</v>
      </c>
      <c r="AF199" s="1">
        <v>1.0</v>
      </c>
      <c r="AG199" s="7">
        <v>43165.0</v>
      </c>
      <c r="AH199" s="1">
        <v>7.0</v>
      </c>
      <c r="AI199" s="1">
        <v>65.0</v>
      </c>
      <c r="AJ199">
        <f t="shared" si="3"/>
        <v>74</v>
      </c>
      <c r="AV199" s="1"/>
      <c r="AW199" s="1"/>
      <c r="AX199" s="1"/>
      <c r="AY199" s="1" t="s">
        <v>60</v>
      </c>
    </row>
    <row r="200" ht="15.75" customHeight="1">
      <c r="A200" s="1">
        <v>200.0</v>
      </c>
      <c r="B200" s="1" t="str">
        <f t="shared" si="1"/>
        <v>25.10_para_40.2_200</v>
      </c>
      <c r="C200" s="21" t="s">
        <v>56</v>
      </c>
      <c r="D200" s="22">
        <v>25.0</v>
      </c>
      <c r="E200" s="22">
        <v>10.0</v>
      </c>
      <c r="F200" s="23">
        <v>40.0</v>
      </c>
      <c r="G200" s="23">
        <v>2.0</v>
      </c>
      <c r="H200" s="21"/>
      <c r="I200" s="11">
        <v>43140.0</v>
      </c>
      <c r="J200" s="11">
        <v>43145.0</v>
      </c>
      <c r="K200" s="24">
        <v>0.3576388888888889</v>
      </c>
      <c r="L200" s="25">
        <v>1.0</v>
      </c>
      <c r="M200" s="21"/>
      <c r="N200" s="11">
        <v>43145.0</v>
      </c>
      <c r="O200" s="1">
        <v>60.82</v>
      </c>
      <c r="P200" s="7">
        <v>43145.0</v>
      </c>
      <c r="Q200" s="13">
        <v>0.3611111111111111</v>
      </c>
      <c r="R200" s="8">
        <v>0.5416666666666666</v>
      </c>
      <c r="S200" s="14">
        <f t="shared" si="15"/>
        <v>0.1840277778</v>
      </c>
      <c r="T200" s="7">
        <v>43146.0</v>
      </c>
      <c r="U200" s="8">
        <v>0.8402777777777778</v>
      </c>
      <c r="V200" s="7">
        <v>43149.0</v>
      </c>
      <c r="W200" s="1">
        <v>302.8</v>
      </c>
      <c r="X200" s="10">
        <v>43153.0</v>
      </c>
      <c r="Y200" s="1">
        <v>1429.8</v>
      </c>
      <c r="AD200" s="1">
        <f t="shared" si="2"/>
        <v>0</v>
      </c>
      <c r="AJ200">
        <f t="shared" si="3"/>
        <v>0</v>
      </c>
      <c r="AK200" s="7"/>
      <c r="AL200" s="7">
        <v>42802.0</v>
      </c>
      <c r="AM200" s="1">
        <v>13150.69</v>
      </c>
      <c r="AN200" s="1">
        <v>1.0</v>
      </c>
      <c r="AO200" s="1">
        <v>0.0</v>
      </c>
      <c r="AP200" s="1">
        <v>5.0</v>
      </c>
      <c r="AV200" s="1"/>
      <c r="AW200" s="1"/>
      <c r="AX200" s="1"/>
      <c r="AY200" s="1" t="s">
        <v>77</v>
      </c>
    </row>
    <row r="201" ht="15.75" customHeight="1">
      <c r="A201" s="1">
        <v>201.0</v>
      </c>
      <c r="B201" s="1" t="str">
        <f t="shared" si="1"/>
        <v>25.10_para_40.4_201</v>
      </c>
      <c r="C201" s="21" t="s">
        <v>56</v>
      </c>
      <c r="D201" s="22">
        <v>25.0</v>
      </c>
      <c r="E201" s="22">
        <v>10.0</v>
      </c>
      <c r="F201" s="23">
        <v>40.0</v>
      </c>
      <c r="G201" s="22">
        <v>4.0</v>
      </c>
      <c r="H201" s="21"/>
      <c r="I201" s="11">
        <v>43140.0</v>
      </c>
      <c r="J201" s="15">
        <v>43145.0</v>
      </c>
      <c r="K201" s="24">
        <v>0.3590277777777778</v>
      </c>
      <c r="L201" s="25">
        <v>2.0</v>
      </c>
      <c r="M201" s="21"/>
      <c r="N201" s="11">
        <v>43145.0</v>
      </c>
      <c r="O201" s="1">
        <v>54.7</v>
      </c>
      <c r="P201" s="7">
        <v>43145.0</v>
      </c>
      <c r="Q201" s="13">
        <v>0.3611111111111111</v>
      </c>
      <c r="R201" s="8">
        <v>0.5416666666666666</v>
      </c>
      <c r="S201" s="14">
        <f t="shared" si="15"/>
        <v>0.1826388889</v>
      </c>
      <c r="T201" s="7">
        <v>43148.0</v>
      </c>
      <c r="U201" s="8">
        <v>0.7986111111111112</v>
      </c>
      <c r="V201" s="7">
        <v>43149.0</v>
      </c>
      <c r="W201" s="1">
        <v>286.38</v>
      </c>
      <c r="X201" s="10">
        <v>43153.0</v>
      </c>
      <c r="Y201" s="1">
        <v>1483.87</v>
      </c>
      <c r="AD201" s="1">
        <f t="shared" si="2"/>
        <v>0</v>
      </c>
      <c r="AJ201">
        <f t="shared" si="3"/>
        <v>0</v>
      </c>
      <c r="AK201" s="7"/>
      <c r="AL201" s="7">
        <v>42802.0</v>
      </c>
      <c r="AM201" s="1">
        <v>4490.57</v>
      </c>
      <c r="AN201" s="1">
        <v>1.0</v>
      </c>
      <c r="AO201" s="1">
        <v>0.0</v>
      </c>
      <c r="AP201" s="1">
        <v>5.0</v>
      </c>
      <c r="AV201" s="1"/>
      <c r="AW201" s="1"/>
      <c r="AX201" s="1"/>
      <c r="AY201" s="1" t="s">
        <v>77</v>
      </c>
    </row>
    <row r="202" ht="15.75" customHeight="1">
      <c r="A202" s="1">
        <v>202.0</v>
      </c>
      <c r="B202" s="1" t="str">
        <f t="shared" si="1"/>
        <v>25.10_para_42.3_202</v>
      </c>
      <c r="C202" s="21" t="s">
        <v>56</v>
      </c>
      <c r="D202" s="22">
        <v>25.0</v>
      </c>
      <c r="E202" s="22">
        <v>10.0</v>
      </c>
      <c r="F202" s="22">
        <v>42.0</v>
      </c>
      <c r="G202" s="23">
        <v>3.0</v>
      </c>
      <c r="H202" s="21"/>
      <c r="I202" s="11">
        <v>43140.0</v>
      </c>
      <c r="J202" s="11">
        <v>43145.0</v>
      </c>
      <c r="K202" s="24">
        <v>0.3597222222222222</v>
      </c>
      <c r="L202" s="25">
        <v>1.0</v>
      </c>
      <c r="M202" s="21"/>
      <c r="N202" s="11">
        <v>43145.0</v>
      </c>
      <c r="O202" s="1">
        <v>60.25</v>
      </c>
      <c r="P202" s="7">
        <v>43145.0</v>
      </c>
      <c r="Q202" s="13">
        <v>0.3611111111111111</v>
      </c>
      <c r="R202" s="8">
        <v>0.5416666666666666</v>
      </c>
      <c r="S202" s="14">
        <f t="shared" si="15"/>
        <v>0.1819444444</v>
      </c>
      <c r="T202" s="7">
        <v>43147.0</v>
      </c>
      <c r="U202" s="8">
        <v>0.8</v>
      </c>
      <c r="V202" s="7">
        <v>43149.0</v>
      </c>
      <c r="W202" s="1">
        <v>251.52</v>
      </c>
      <c r="X202" s="10">
        <v>43154.0</v>
      </c>
      <c r="Y202" s="1">
        <v>1534.54</v>
      </c>
      <c r="AD202" s="1">
        <f t="shared" si="2"/>
        <v>0</v>
      </c>
      <c r="AJ202">
        <f t="shared" si="3"/>
        <v>0</v>
      </c>
      <c r="AK202" s="7"/>
      <c r="AL202" s="7">
        <v>43168.0</v>
      </c>
      <c r="AM202" s="1">
        <v>14602.08</v>
      </c>
      <c r="AN202" s="1">
        <v>1.0</v>
      </c>
      <c r="AO202" s="1">
        <v>1.0</v>
      </c>
      <c r="AP202" s="1">
        <v>5.0</v>
      </c>
      <c r="AV202" s="1"/>
      <c r="AW202" s="1"/>
      <c r="AX202" s="1"/>
      <c r="AY202" s="1" t="s">
        <v>182</v>
      </c>
    </row>
    <row r="203" ht="15.75" customHeight="1">
      <c r="A203" s="1">
        <v>203.0</v>
      </c>
      <c r="B203" s="1" t="str">
        <f t="shared" si="1"/>
        <v>25.10_para_0.0_203</v>
      </c>
      <c r="C203" s="21" t="s">
        <v>56</v>
      </c>
      <c r="D203" s="22">
        <v>25.0</v>
      </c>
      <c r="E203" s="22">
        <v>10.0</v>
      </c>
      <c r="F203" s="23">
        <v>0.0</v>
      </c>
      <c r="G203" s="23">
        <v>0.0</v>
      </c>
      <c r="H203" s="21"/>
      <c r="I203" s="11">
        <v>43140.0</v>
      </c>
      <c r="J203" s="11">
        <v>43145.0</v>
      </c>
      <c r="K203" s="24">
        <v>0.36041666666666666</v>
      </c>
      <c r="L203" s="25">
        <v>1.0</v>
      </c>
      <c r="M203" s="21"/>
      <c r="N203" s="11">
        <v>43145.0</v>
      </c>
      <c r="O203" s="1">
        <v>52.27</v>
      </c>
      <c r="P203" s="7">
        <v>43145.0</v>
      </c>
      <c r="Q203" s="13">
        <v>0.3611111111111111</v>
      </c>
      <c r="R203" s="8">
        <v>0.5416666666666666</v>
      </c>
      <c r="S203" s="14">
        <f t="shared" si="15"/>
        <v>0.18125</v>
      </c>
      <c r="V203" s="7">
        <v>43148.0</v>
      </c>
      <c r="W203" s="1">
        <v>298.13</v>
      </c>
      <c r="X203" s="10">
        <v>43152.0</v>
      </c>
      <c r="Y203" s="1">
        <v>1578.83</v>
      </c>
      <c r="Z203" s="7">
        <v>43158.0</v>
      </c>
      <c r="AA203" s="1">
        <v>5.0</v>
      </c>
      <c r="AB203" s="1">
        <v>0.0</v>
      </c>
      <c r="AC203" s="1">
        <v>3989.03</v>
      </c>
      <c r="AD203" s="1">
        <f t="shared" si="2"/>
        <v>111</v>
      </c>
      <c r="AE203" s="1">
        <v>107.0</v>
      </c>
      <c r="AF203" s="1">
        <v>4.0</v>
      </c>
      <c r="AG203" s="7">
        <v>43164.0</v>
      </c>
      <c r="AH203" s="1">
        <v>75.0</v>
      </c>
      <c r="AI203" s="1">
        <v>25.0</v>
      </c>
      <c r="AJ203">
        <f t="shared" si="3"/>
        <v>136</v>
      </c>
      <c r="AK203" s="1">
        <v>1.0</v>
      </c>
      <c r="AQ203" s="1">
        <v>1.0</v>
      </c>
      <c r="AR203" s="1">
        <v>2.0</v>
      </c>
      <c r="AS203" s="1">
        <v>25.0</v>
      </c>
      <c r="AT203" s="1">
        <v>0.0</v>
      </c>
      <c r="AV203" s="1"/>
      <c r="AW203" s="1"/>
      <c r="AX203" s="1"/>
      <c r="AY203" s="1" t="s">
        <v>60</v>
      </c>
      <c r="AZ203" s="1" t="s">
        <v>183</v>
      </c>
    </row>
    <row r="204" ht="15.75" customHeight="1">
      <c r="A204" s="1">
        <v>204.0</v>
      </c>
      <c r="B204" s="1" t="str">
        <f t="shared" si="1"/>
        <v>25.10_para_40.3_204</v>
      </c>
      <c r="C204" s="21" t="s">
        <v>56</v>
      </c>
      <c r="D204" s="22">
        <v>25.0</v>
      </c>
      <c r="E204" s="22">
        <v>10.0</v>
      </c>
      <c r="F204" s="23">
        <v>40.0</v>
      </c>
      <c r="G204" s="23">
        <v>3.0</v>
      </c>
      <c r="H204" s="21"/>
      <c r="I204" s="11">
        <v>43140.0</v>
      </c>
      <c r="J204" s="11">
        <v>43145.0</v>
      </c>
      <c r="K204" s="8">
        <v>0.3680555555555556</v>
      </c>
      <c r="L204" s="1">
        <v>1.0</v>
      </c>
      <c r="N204" s="11">
        <v>43145.0</v>
      </c>
      <c r="O204" s="1">
        <v>49.21</v>
      </c>
      <c r="P204" s="7">
        <v>43145.0</v>
      </c>
      <c r="Q204" s="13">
        <v>0.36944444444444446</v>
      </c>
      <c r="R204" s="8">
        <v>0.5416666666666666</v>
      </c>
      <c r="S204" s="14">
        <f t="shared" si="15"/>
        <v>0.1736111111</v>
      </c>
      <c r="T204" s="7">
        <v>43147.0</v>
      </c>
      <c r="U204" s="8">
        <v>0.8</v>
      </c>
      <c r="V204" s="7">
        <v>43148.0</v>
      </c>
      <c r="W204" s="1">
        <v>219.08</v>
      </c>
      <c r="X204" s="10">
        <v>43152.0</v>
      </c>
      <c r="Y204" s="1">
        <v>1291.42</v>
      </c>
      <c r="AD204" s="1">
        <f t="shared" si="2"/>
        <v>0</v>
      </c>
      <c r="AJ204">
        <f t="shared" si="3"/>
        <v>0</v>
      </c>
      <c r="AK204" s="7"/>
      <c r="AL204" s="7">
        <v>43166.0</v>
      </c>
      <c r="AM204" s="1">
        <v>2292.31</v>
      </c>
      <c r="AN204" s="1">
        <v>1.0</v>
      </c>
      <c r="AO204" s="1">
        <v>0.0</v>
      </c>
      <c r="AP204" s="1">
        <v>5.0</v>
      </c>
      <c r="AV204" s="1"/>
      <c r="AW204" s="1"/>
      <c r="AX204" s="1"/>
      <c r="AY204" s="1" t="s">
        <v>60</v>
      </c>
    </row>
    <row r="205" ht="15.75" customHeight="1">
      <c r="A205" s="1">
        <v>205.0</v>
      </c>
      <c r="B205" s="1" t="str">
        <f t="shared" si="1"/>
        <v>25.10_para_40.4_205</v>
      </c>
      <c r="C205" s="21" t="s">
        <v>56</v>
      </c>
      <c r="D205" s="22">
        <v>25.0</v>
      </c>
      <c r="E205" s="22">
        <v>10.0</v>
      </c>
      <c r="F205" s="23">
        <v>40.0</v>
      </c>
      <c r="G205" s="23">
        <v>4.0</v>
      </c>
      <c r="H205" s="21"/>
      <c r="I205" s="11">
        <v>43140.0</v>
      </c>
      <c r="J205" s="11">
        <v>43145.0</v>
      </c>
      <c r="K205" s="24">
        <v>0.36875</v>
      </c>
      <c r="L205" s="25">
        <v>1.0</v>
      </c>
      <c r="M205" s="21"/>
      <c r="N205" s="11">
        <v>43145.0</v>
      </c>
      <c r="O205" s="1">
        <v>57.47</v>
      </c>
      <c r="P205" s="7">
        <v>43145.0</v>
      </c>
      <c r="Q205" s="13">
        <v>0.36944444444444446</v>
      </c>
      <c r="R205" s="8">
        <v>0.5416666666666666</v>
      </c>
      <c r="S205" s="14">
        <f t="shared" si="15"/>
        <v>0.1729166667</v>
      </c>
      <c r="T205" s="7">
        <v>43148.0</v>
      </c>
      <c r="U205" s="8">
        <v>0.7986111111111112</v>
      </c>
      <c r="V205" s="7">
        <v>43149.0</v>
      </c>
      <c r="W205" s="1">
        <v>312.52</v>
      </c>
      <c r="X205" s="10">
        <v>43154.0</v>
      </c>
      <c r="Y205" s="1">
        <v>1537.84</v>
      </c>
      <c r="AD205" s="1">
        <f t="shared" si="2"/>
        <v>0</v>
      </c>
      <c r="AJ205">
        <f t="shared" si="3"/>
        <v>0</v>
      </c>
      <c r="AK205" s="7"/>
      <c r="AL205" s="7">
        <v>43168.0</v>
      </c>
      <c r="AM205" s="1">
        <v>14144.34</v>
      </c>
      <c r="AN205" s="1">
        <v>1.0</v>
      </c>
      <c r="AO205" s="1">
        <v>1.0</v>
      </c>
      <c r="AP205" s="1">
        <v>5.0</v>
      </c>
      <c r="AV205" s="1"/>
      <c r="AW205" s="1"/>
      <c r="AX205" s="1"/>
      <c r="AY205" s="1" t="s">
        <v>77</v>
      </c>
    </row>
    <row r="206" ht="15.75" customHeight="1">
      <c r="A206" s="1">
        <v>206.0</v>
      </c>
      <c r="B206" s="1" t="str">
        <f t="shared" si="1"/>
        <v>25.10_para_40.1_206</v>
      </c>
      <c r="C206" s="21" t="s">
        <v>56</v>
      </c>
      <c r="D206" s="22">
        <v>25.0</v>
      </c>
      <c r="E206" s="22">
        <v>10.0</v>
      </c>
      <c r="F206" s="23">
        <v>40.0</v>
      </c>
      <c r="G206" s="23">
        <v>1.0</v>
      </c>
      <c r="H206" s="21"/>
      <c r="I206" s="26">
        <v>43139.0</v>
      </c>
      <c r="J206" s="11">
        <v>43145.0</v>
      </c>
      <c r="K206" s="8">
        <v>0.3958333333333333</v>
      </c>
      <c r="L206" s="1">
        <v>1.0</v>
      </c>
      <c r="N206" s="11">
        <v>43145.0</v>
      </c>
      <c r="O206" s="1">
        <v>46.84</v>
      </c>
      <c r="P206" s="7">
        <v>43145.0</v>
      </c>
      <c r="Q206" s="13">
        <v>0.4013888888888889</v>
      </c>
      <c r="R206" s="8">
        <v>0.5416666666666666</v>
      </c>
      <c r="S206" s="14">
        <f t="shared" si="15"/>
        <v>0.1458333333</v>
      </c>
      <c r="T206" s="7">
        <v>43145.0</v>
      </c>
      <c r="U206" s="8">
        <v>0.8055555555555556</v>
      </c>
      <c r="V206" s="7">
        <v>43148.0</v>
      </c>
      <c r="W206" s="1">
        <v>242.05</v>
      </c>
      <c r="X206" s="10">
        <v>43152.0</v>
      </c>
      <c r="Y206" s="1">
        <v>684.95</v>
      </c>
      <c r="Z206" s="7">
        <v>43158.0</v>
      </c>
      <c r="AA206" s="1">
        <v>5.0</v>
      </c>
      <c r="AB206" s="1">
        <v>0.0</v>
      </c>
      <c r="AC206" s="1">
        <v>1961.18</v>
      </c>
      <c r="AD206" s="1">
        <f t="shared" si="2"/>
        <v>25</v>
      </c>
      <c r="AE206" s="1">
        <v>19.0</v>
      </c>
      <c r="AF206" s="1">
        <v>6.0</v>
      </c>
      <c r="AG206" s="7">
        <v>43164.0</v>
      </c>
      <c r="AH206" s="1">
        <v>17.0</v>
      </c>
      <c r="AJ206">
        <f t="shared" si="3"/>
        <v>25</v>
      </c>
      <c r="AV206" s="1"/>
      <c r="AW206" s="1"/>
      <c r="AX206" s="1"/>
      <c r="AY206" s="1" t="s">
        <v>60</v>
      </c>
    </row>
    <row r="207" ht="15.75" customHeight="1">
      <c r="A207" s="1">
        <v>207.0</v>
      </c>
      <c r="B207" s="1" t="str">
        <f t="shared" si="1"/>
        <v>25.10_para_40.2_207</v>
      </c>
      <c r="C207" s="21" t="s">
        <v>56</v>
      </c>
      <c r="D207" s="22">
        <v>25.0</v>
      </c>
      <c r="E207" s="22">
        <v>10.0</v>
      </c>
      <c r="F207" s="23">
        <v>40.0</v>
      </c>
      <c r="G207" s="23">
        <v>2.0</v>
      </c>
      <c r="H207" s="21"/>
      <c r="I207" s="26">
        <v>43139.0</v>
      </c>
      <c r="J207" s="11">
        <v>43145.0</v>
      </c>
      <c r="K207" s="8">
        <v>0.39652777777777776</v>
      </c>
      <c r="L207" s="1">
        <v>1.0</v>
      </c>
      <c r="N207" s="11">
        <v>43145.0</v>
      </c>
      <c r="O207" s="1">
        <v>46.51</v>
      </c>
      <c r="P207" s="7">
        <v>43145.0</v>
      </c>
      <c r="Q207" s="13">
        <v>0.4013888888888889</v>
      </c>
      <c r="R207" s="8">
        <v>0.5416666666666666</v>
      </c>
      <c r="S207" s="14">
        <f t="shared" si="15"/>
        <v>0.1451388889</v>
      </c>
      <c r="T207" s="7">
        <v>43146.0</v>
      </c>
      <c r="U207" s="8">
        <v>0.8402777777777778</v>
      </c>
      <c r="V207" s="7">
        <v>43149.0</v>
      </c>
      <c r="W207" s="1">
        <v>257.61</v>
      </c>
      <c r="X207" s="10">
        <v>43154.0</v>
      </c>
      <c r="Y207" s="1">
        <v>1255.39</v>
      </c>
      <c r="Z207" s="7">
        <v>43160.0</v>
      </c>
      <c r="AA207" s="1">
        <v>5.0</v>
      </c>
      <c r="AB207" s="1">
        <v>0.0</v>
      </c>
      <c r="AC207" s="1">
        <v>1750.92</v>
      </c>
      <c r="AD207" s="1">
        <f t="shared" si="2"/>
        <v>1</v>
      </c>
      <c r="AE207" s="1">
        <v>0.0</v>
      </c>
      <c r="AF207" s="1">
        <v>1.0</v>
      </c>
      <c r="AI207" s="1">
        <v>17.0</v>
      </c>
      <c r="AJ207">
        <f t="shared" si="3"/>
        <v>18</v>
      </c>
      <c r="AQ207" s="1">
        <v>1.0</v>
      </c>
      <c r="AR207" s="1" t="s">
        <v>73</v>
      </c>
      <c r="AS207" s="1"/>
      <c r="AT207" s="1">
        <v>0.0</v>
      </c>
      <c r="AV207" s="1"/>
      <c r="AW207" s="1"/>
      <c r="AX207" s="1"/>
      <c r="AY207" s="1" t="s">
        <v>184</v>
      </c>
      <c r="AZ207" s="1" t="s">
        <v>185</v>
      </c>
    </row>
    <row r="208" ht="15.75" customHeight="1">
      <c r="A208" s="1">
        <v>208.0</v>
      </c>
      <c r="B208" s="1" t="str">
        <f t="shared" si="1"/>
        <v>25.10_para_40.3_208</v>
      </c>
      <c r="C208" s="21" t="s">
        <v>56</v>
      </c>
      <c r="D208" s="22">
        <v>25.0</v>
      </c>
      <c r="E208" s="22">
        <v>10.0</v>
      </c>
      <c r="F208" s="23">
        <v>40.0</v>
      </c>
      <c r="G208" s="23">
        <v>3.0</v>
      </c>
      <c r="H208" s="21"/>
      <c r="I208" s="26">
        <v>43139.0</v>
      </c>
      <c r="J208" s="11">
        <v>43145.0</v>
      </c>
      <c r="K208" s="8">
        <v>0.3972222222222222</v>
      </c>
      <c r="L208" s="1">
        <v>1.0</v>
      </c>
      <c r="N208" s="11">
        <v>43145.0</v>
      </c>
      <c r="O208" s="1">
        <v>44.12</v>
      </c>
      <c r="P208" s="7">
        <v>43145.0</v>
      </c>
      <c r="Q208" s="13">
        <v>0.4013888888888889</v>
      </c>
      <c r="R208" s="8">
        <v>0.5416666666666666</v>
      </c>
      <c r="S208" s="14">
        <f t="shared" si="15"/>
        <v>0.1444444444</v>
      </c>
      <c r="T208" s="7">
        <v>43147.0</v>
      </c>
      <c r="U208" s="8">
        <v>0.8</v>
      </c>
      <c r="V208" s="7">
        <v>43148.0</v>
      </c>
      <c r="W208" s="1">
        <v>209.83</v>
      </c>
      <c r="X208" s="10">
        <v>43152.0</v>
      </c>
      <c r="Y208" s="1">
        <v>1386.36</v>
      </c>
      <c r="AD208" s="1">
        <f t="shared" si="2"/>
        <v>0</v>
      </c>
      <c r="AJ208">
        <f t="shared" si="3"/>
        <v>0</v>
      </c>
      <c r="AK208" s="7"/>
      <c r="AL208" s="7">
        <v>43166.0</v>
      </c>
      <c r="AM208" s="1">
        <v>11541.13</v>
      </c>
      <c r="AN208" s="1">
        <v>1.0</v>
      </c>
      <c r="AO208" s="1">
        <v>1.0</v>
      </c>
      <c r="AP208" s="1">
        <v>5.0</v>
      </c>
      <c r="AV208" s="1"/>
      <c r="AW208" s="1"/>
      <c r="AX208" s="1"/>
      <c r="AY208" s="1" t="s">
        <v>60</v>
      </c>
    </row>
    <row r="209" ht="15.75" customHeight="1">
      <c r="A209" s="1">
        <v>209.0</v>
      </c>
      <c r="B209" s="1" t="str">
        <f t="shared" si="1"/>
        <v>25.10_para_40.4_209</v>
      </c>
      <c r="C209" s="21" t="s">
        <v>56</v>
      </c>
      <c r="D209" s="22">
        <v>25.0</v>
      </c>
      <c r="E209" s="22">
        <v>10.0</v>
      </c>
      <c r="F209" s="23">
        <v>40.0</v>
      </c>
      <c r="G209" s="23">
        <v>4.0</v>
      </c>
      <c r="H209" s="7">
        <v>43148.0</v>
      </c>
      <c r="I209" s="26">
        <v>43140.0</v>
      </c>
      <c r="J209" s="11">
        <v>43145.0</v>
      </c>
      <c r="K209" s="8">
        <v>0.39791666666666664</v>
      </c>
      <c r="L209" s="1">
        <v>1.0</v>
      </c>
      <c r="N209" s="11">
        <v>43145.0</v>
      </c>
      <c r="O209" s="1">
        <v>44.98</v>
      </c>
      <c r="P209" s="7">
        <v>43145.0</v>
      </c>
      <c r="Q209" s="13">
        <v>0.4013888888888889</v>
      </c>
      <c r="R209" s="8">
        <v>0.5416666666666666</v>
      </c>
      <c r="S209" s="14">
        <f t="shared" si="15"/>
        <v>0.14375</v>
      </c>
      <c r="T209" s="7">
        <v>43148.0</v>
      </c>
      <c r="U209" s="8">
        <v>0.7986111111111112</v>
      </c>
      <c r="X209" s="17"/>
      <c r="AD209" s="1">
        <f t="shared" si="2"/>
        <v>0</v>
      </c>
      <c r="AJ209">
        <f t="shared" si="3"/>
        <v>0</v>
      </c>
    </row>
    <row r="210" ht="15.75" customHeight="1">
      <c r="A210" s="1">
        <v>210.0</v>
      </c>
      <c r="B210" s="1" t="str">
        <f t="shared" si="1"/>
        <v>25.10_para_42.1_210</v>
      </c>
      <c r="C210" s="21" t="s">
        <v>56</v>
      </c>
      <c r="D210" s="22">
        <v>25.0</v>
      </c>
      <c r="E210" s="22">
        <v>10.0</v>
      </c>
      <c r="F210" s="23">
        <v>42.0</v>
      </c>
      <c r="G210" s="23">
        <v>1.0</v>
      </c>
      <c r="H210" s="21"/>
      <c r="I210" s="26">
        <v>43140.0</v>
      </c>
      <c r="J210" s="11">
        <v>43145.0</v>
      </c>
      <c r="K210" s="8">
        <v>0.39861111111111114</v>
      </c>
      <c r="L210" s="1">
        <v>3.0</v>
      </c>
      <c r="N210" s="11">
        <v>43145.0</v>
      </c>
      <c r="O210" s="1">
        <v>60.84</v>
      </c>
      <c r="P210" s="7">
        <v>43145.0</v>
      </c>
      <c r="Q210" s="13">
        <v>0.4013888888888889</v>
      </c>
      <c r="R210" s="8">
        <v>0.5416666666666666</v>
      </c>
      <c r="S210" s="14">
        <f t="shared" si="15"/>
        <v>0.1430555556</v>
      </c>
      <c r="T210" s="7">
        <v>43145.0</v>
      </c>
      <c r="U210" s="8">
        <v>0.8055555555555556</v>
      </c>
      <c r="V210" s="7">
        <v>43149.0</v>
      </c>
      <c r="W210" s="1">
        <v>441.02</v>
      </c>
      <c r="X210" s="17"/>
      <c r="Z210" s="7">
        <v>43158.0</v>
      </c>
      <c r="AA210" s="1">
        <v>4.0</v>
      </c>
      <c r="AB210" s="1">
        <v>0.0</v>
      </c>
      <c r="AC210" s="1">
        <v>1502.64</v>
      </c>
      <c r="AD210" s="1">
        <f t="shared" si="2"/>
        <v>8</v>
      </c>
      <c r="AE210" s="1">
        <v>8.0</v>
      </c>
      <c r="AF210" s="1">
        <v>0.0</v>
      </c>
      <c r="AG210" s="7">
        <v>43164.0</v>
      </c>
      <c r="AH210" s="1">
        <v>8.0</v>
      </c>
      <c r="AI210" s="1">
        <v>97.0</v>
      </c>
      <c r="AJ210">
        <f t="shared" si="3"/>
        <v>105</v>
      </c>
      <c r="AQ210" s="1">
        <v>1.0</v>
      </c>
      <c r="AR210" s="1" t="s">
        <v>73</v>
      </c>
      <c r="AS210" s="1"/>
      <c r="AT210" s="1">
        <v>0.0</v>
      </c>
      <c r="AZ210" s="1" t="s">
        <v>186</v>
      </c>
    </row>
    <row r="211" ht="15.75" customHeight="1">
      <c r="A211" s="1">
        <v>211.0</v>
      </c>
      <c r="B211" s="1" t="str">
        <f t="shared" si="1"/>
        <v>25.10_para_42.2_211</v>
      </c>
      <c r="C211" s="21" t="s">
        <v>56</v>
      </c>
      <c r="D211" s="22">
        <v>25.0</v>
      </c>
      <c r="E211" s="22">
        <v>10.0</v>
      </c>
      <c r="F211" s="23">
        <v>42.0</v>
      </c>
      <c r="G211" s="23">
        <v>2.0</v>
      </c>
      <c r="H211" s="7">
        <v>43161.0</v>
      </c>
      <c r="I211" s="26">
        <v>43139.0</v>
      </c>
      <c r="J211" s="11">
        <v>43145.0</v>
      </c>
      <c r="K211" s="8">
        <v>0.3993055555555556</v>
      </c>
      <c r="L211" s="1">
        <v>1.0</v>
      </c>
      <c r="N211" s="11">
        <v>43145.0</v>
      </c>
      <c r="O211" s="1">
        <v>44.55</v>
      </c>
      <c r="P211" s="7">
        <v>43145.0</v>
      </c>
      <c r="Q211" s="13">
        <v>0.4013888888888889</v>
      </c>
      <c r="R211" s="8">
        <v>0.5416666666666666</v>
      </c>
      <c r="S211" s="14">
        <f t="shared" si="15"/>
        <v>0.1423611111</v>
      </c>
      <c r="T211" s="7">
        <v>43146.0</v>
      </c>
      <c r="U211" s="8">
        <v>0.8402777777777778</v>
      </c>
      <c r="V211" s="7">
        <v>43151.0</v>
      </c>
      <c r="W211" s="1">
        <v>245.01</v>
      </c>
      <c r="X211" s="10">
        <v>43157.0</v>
      </c>
      <c r="Y211" s="1">
        <v>1063.46</v>
      </c>
      <c r="AD211" s="1">
        <f t="shared" si="2"/>
        <v>0</v>
      </c>
      <c r="AJ211">
        <f t="shared" si="3"/>
        <v>0</v>
      </c>
    </row>
    <row r="212" ht="15.75" customHeight="1">
      <c r="A212" s="1">
        <v>212.0</v>
      </c>
      <c r="B212" s="1" t="str">
        <f t="shared" si="1"/>
        <v>25.10_para_42.3_212</v>
      </c>
      <c r="C212" s="21" t="s">
        <v>56</v>
      </c>
      <c r="D212" s="22">
        <v>25.0</v>
      </c>
      <c r="E212" s="22">
        <v>10.0</v>
      </c>
      <c r="F212" s="23">
        <v>42.0</v>
      </c>
      <c r="G212" s="23">
        <v>3.0</v>
      </c>
      <c r="H212" s="21"/>
      <c r="I212" s="26">
        <v>43140.0</v>
      </c>
      <c r="J212" s="11">
        <v>43145.0</v>
      </c>
      <c r="K212" s="8">
        <v>0.4</v>
      </c>
      <c r="L212" s="1">
        <v>1.0</v>
      </c>
      <c r="N212" s="11">
        <v>43145.0</v>
      </c>
      <c r="O212" s="1">
        <v>53.6</v>
      </c>
      <c r="P212" s="7">
        <v>43145.0</v>
      </c>
      <c r="Q212" s="13">
        <v>0.4013888888888889</v>
      </c>
      <c r="R212" s="8">
        <v>0.5416666666666666</v>
      </c>
      <c r="S212" s="14">
        <f t="shared" si="15"/>
        <v>0.1416666667</v>
      </c>
      <c r="T212" s="7">
        <v>43147.0</v>
      </c>
      <c r="U212" s="8">
        <v>0.8</v>
      </c>
      <c r="V212" s="7">
        <v>43149.0</v>
      </c>
      <c r="W212" s="1">
        <v>204.36</v>
      </c>
      <c r="X212" s="10">
        <v>43153.0</v>
      </c>
      <c r="Y212" s="1">
        <v>929.78</v>
      </c>
      <c r="AD212" s="1">
        <f t="shared" si="2"/>
        <v>0</v>
      </c>
      <c r="AJ212">
        <f t="shared" si="3"/>
        <v>0</v>
      </c>
      <c r="AK212" s="7"/>
      <c r="AL212" s="7">
        <v>42802.0</v>
      </c>
      <c r="AM212" s="1">
        <v>11855.91</v>
      </c>
      <c r="AN212" s="1">
        <v>1.0</v>
      </c>
      <c r="AO212" s="1">
        <v>0.0</v>
      </c>
      <c r="AP212" s="1">
        <v>5.0</v>
      </c>
      <c r="AV212" s="1"/>
      <c r="AW212" s="1"/>
      <c r="AX212" s="1"/>
      <c r="AY212" s="1" t="s">
        <v>77</v>
      </c>
    </row>
    <row r="213" ht="15.75" customHeight="1">
      <c r="A213" s="1">
        <v>213.0</v>
      </c>
      <c r="B213" s="1" t="str">
        <f t="shared" si="1"/>
        <v>25.10_para_40.1_213</v>
      </c>
      <c r="C213" s="21" t="s">
        <v>56</v>
      </c>
      <c r="D213" s="22">
        <v>25.0</v>
      </c>
      <c r="E213" s="22">
        <v>10.0</v>
      </c>
      <c r="F213" s="23">
        <v>40.0</v>
      </c>
      <c r="G213" s="23">
        <v>1.0</v>
      </c>
      <c r="H213" s="21"/>
      <c r="I213" s="26">
        <v>43140.0</v>
      </c>
      <c r="J213" s="11">
        <v>43145.0</v>
      </c>
      <c r="K213" s="8">
        <v>0.48125</v>
      </c>
      <c r="L213" s="1">
        <v>1.0</v>
      </c>
      <c r="N213" s="11">
        <v>43145.0</v>
      </c>
      <c r="O213" s="1">
        <v>30.67</v>
      </c>
      <c r="P213" s="7">
        <v>43145.0</v>
      </c>
      <c r="Q213" s="13">
        <v>0.49027777777777776</v>
      </c>
      <c r="R213" s="8">
        <v>0.5416666666666666</v>
      </c>
      <c r="S213" s="14">
        <f t="shared" si="15"/>
        <v>0.06041666667</v>
      </c>
      <c r="T213" s="7">
        <v>43145.0</v>
      </c>
      <c r="U213" s="8">
        <v>0.8055555555555556</v>
      </c>
      <c r="V213" s="7">
        <v>43149.0</v>
      </c>
      <c r="W213" s="1">
        <v>190.15</v>
      </c>
      <c r="X213" s="10">
        <v>43154.0</v>
      </c>
      <c r="Y213" s="1">
        <v>561.79</v>
      </c>
      <c r="Z213" s="7">
        <v>43160.0</v>
      </c>
      <c r="AA213" s="1">
        <v>5.0</v>
      </c>
      <c r="AB213" s="1">
        <v>0.0</v>
      </c>
      <c r="AC213" s="1">
        <v>806.71</v>
      </c>
      <c r="AD213" s="1">
        <f t="shared" si="2"/>
        <v>2</v>
      </c>
      <c r="AE213" s="1">
        <v>1.0</v>
      </c>
      <c r="AF213" s="1">
        <v>1.0</v>
      </c>
      <c r="AG213" s="7">
        <v>43167.0</v>
      </c>
      <c r="AH213" s="1">
        <v>1.0</v>
      </c>
      <c r="AI213" s="1">
        <v>6.0</v>
      </c>
      <c r="AJ213">
        <f t="shared" si="3"/>
        <v>8</v>
      </c>
      <c r="AQ213" s="1">
        <v>1.0</v>
      </c>
      <c r="AR213" s="1" t="s">
        <v>73</v>
      </c>
      <c r="AS213" s="1"/>
      <c r="AT213" s="1">
        <v>0.0</v>
      </c>
      <c r="AV213" s="1"/>
      <c r="AW213" s="1"/>
      <c r="AX213" s="1"/>
      <c r="AY213" s="1" t="s">
        <v>184</v>
      </c>
      <c r="AZ213" s="1" t="s">
        <v>187</v>
      </c>
    </row>
    <row r="214" ht="15.75" customHeight="1">
      <c r="A214" s="1">
        <v>214.0</v>
      </c>
      <c r="B214" s="1" t="str">
        <f t="shared" si="1"/>
        <v>25.10_para_40.2_214</v>
      </c>
      <c r="C214" s="21" t="s">
        <v>56</v>
      </c>
      <c r="D214" s="22">
        <v>25.0</v>
      </c>
      <c r="E214" s="22">
        <v>10.0</v>
      </c>
      <c r="F214" s="23">
        <v>40.0</v>
      </c>
      <c r="G214" s="23">
        <v>2.0</v>
      </c>
      <c r="H214" s="21"/>
      <c r="I214" s="26">
        <v>43139.0</v>
      </c>
      <c r="J214" s="11">
        <v>43145.0</v>
      </c>
      <c r="K214" s="8">
        <v>0.48194444444444445</v>
      </c>
      <c r="L214" s="1">
        <v>1.0</v>
      </c>
      <c r="N214" s="11">
        <v>43145.0</v>
      </c>
      <c r="O214" s="1">
        <v>38.26</v>
      </c>
      <c r="P214" s="7">
        <v>43145.0</v>
      </c>
      <c r="Q214" s="13">
        <v>0.49027777777777776</v>
      </c>
      <c r="R214" s="8">
        <v>0.5416666666666666</v>
      </c>
      <c r="S214" s="14">
        <f t="shared" si="15"/>
        <v>0.05972222222</v>
      </c>
      <c r="T214" s="7">
        <v>43146.0</v>
      </c>
      <c r="U214" s="8">
        <v>0.8402777777777778</v>
      </c>
      <c r="V214" s="7">
        <v>43149.0</v>
      </c>
      <c r="W214" s="1">
        <v>153.53</v>
      </c>
      <c r="X214" s="10">
        <v>43155.0</v>
      </c>
      <c r="Y214" s="1">
        <v>395.23</v>
      </c>
      <c r="AD214" s="1">
        <f t="shared" si="2"/>
        <v>0</v>
      </c>
      <c r="AJ214">
        <f t="shared" si="3"/>
        <v>0</v>
      </c>
      <c r="AK214" s="7"/>
      <c r="AL214" s="7">
        <v>43169.0</v>
      </c>
      <c r="AM214" s="1">
        <v>585.57</v>
      </c>
      <c r="AN214" s="1">
        <v>1.0</v>
      </c>
      <c r="AO214" s="1">
        <v>0.0</v>
      </c>
      <c r="AP214" s="1">
        <v>5.0</v>
      </c>
      <c r="AV214" s="1"/>
      <c r="AW214" s="1"/>
      <c r="AX214" s="1"/>
      <c r="AY214" s="1" t="s">
        <v>77</v>
      </c>
    </row>
    <row r="215" ht="15.75" customHeight="1">
      <c r="A215" s="1">
        <v>215.0</v>
      </c>
      <c r="B215" s="1" t="str">
        <f t="shared" si="1"/>
        <v>25.10_para_40.3_215</v>
      </c>
      <c r="C215" s="21" t="s">
        <v>56</v>
      </c>
      <c r="D215" s="22">
        <v>25.0</v>
      </c>
      <c r="E215" s="22">
        <v>10.0</v>
      </c>
      <c r="F215" s="23">
        <v>40.0</v>
      </c>
      <c r="G215" s="23">
        <v>3.0</v>
      </c>
      <c r="H215" s="21"/>
      <c r="I215" s="26">
        <v>43139.0</v>
      </c>
      <c r="J215" s="11">
        <v>43145.0</v>
      </c>
      <c r="K215" s="8">
        <v>0.4826388888888889</v>
      </c>
      <c r="L215" s="1">
        <v>1.0</v>
      </c>
      <c r="N215" s="11">
        <v>43145.0</v>
      </c>
      <c r="O215" s="1">
        <v>38.55</v>
      </c>
      <c r="P215" s="7">
        <v>43145.0</v>
      </c>
      <c r="Q215" s="13">
        <v>0.49027777777777776</v>
      </c>
      <c r="R215" s="8">
        <v>0.5416666666666666</v>
      </c>
      <c r="S215" s="14">
        <f t="shared" si="15"/>
        <v>0.05902777778</v>
      </c>
      <c r="T215" s="7">
        <v>43147.0</v>
      </c>
      <c r="U215" s="8">
        <v>0.8</v>
      </c>
      <c r="V215" s="7">
        <v>43148.0</v>
      </c>
      <c r="W215" s="1">
        <v>219.43</v>
      </c>
      <c r="X215" s="10">
        <v>43152.0</v>
      </c>
      <c r="Y215" s="1">
        <v>1304.47</v>
      </c>
      <c r="AD215" s="1">
        <f t="shared" si="2"/>
        <v>0</v>
      </c>
      <c r="AJ215">
        <f t="shared" si="3"/>
        <v>0</v>
      </c>
      <c r="AK215" s="7"/>
      <c r="AL215" s="7">
        <v>43166.0</v>
      </c>
      <c r="AM215" s="1">
        <v>10659.38</v>
      </c>
      <c r="AN215" s="1">
        <v>1.0</v>
      </c>
      <c r="AO215" s="1">
        <v>0.0</v>
      </c>
      <c r="AP215" s="1">
        <v>5.0</v>
      </c>
      <c r="AV215" s="1"/>
      <c r="AW215" s="1"/>
      <c r="AX215" s="1"/>
      <c r="AY215" s="1" t="s">
        <v>60</v>
      </c>
    </row>
    <row r="216" ht="15.75" customHeight="1">
      <c r="A216" s="1">
        <v>216.0</v>
      </c>
      <c r="B216" s="1" t="str">
        <f t="shared" si="1"/>
        <v>25.10_para_40.4_216</v>
      </c>
      <c r="C216" s="21" t="s">
        <v>56</v>
      </c>
      <c r="D216" s="22">
        <v>25.0</v>
      </c>
      <c r="E216" s="22">
        <v>10.0</v>
      </c>
      <c r="F216" s="23">
        <v>40.0</v>
      </c>
      <c r="G216" s="23">
        <v>4.0</v>
      </c>
      <c r="H216" s="21"/>
      <c r="I216" s="26">
        <v>43140.0</v>
      </c>
      <c r="J216" s="11">
        <v>43145.0</v>
      </c>
      <c r="K216" s="8">
        <v>0.4840277777777778</v>
      </c>
      <c r="L216" s="1">
        <v>1.0</v>
      </c>
      <c r="N216" s="11">
        <v>43145.0</v>
      </c>
      <c r="O216" s="1">
        <v>24.96</v>
      </c>
      <c r="P216" s="7">
        <v>43145.0</v>
      </c>
      <c r="Q216" s="13">
        <v>0.49027777777777776</v>
      </c>
      <c r="R216" s="8">
        <v>0.5416666666666666</v>
      </c>
      <c r="S216" s="14">
        <f t="shared" si="15"/>
        <v>0.05763888889</v>
      </c>
      <c r="T216" s="7">
        <v>43148.0</v>
      </c>
      <c r="U216" s="8">
        <v>0.7986111111111112</v>
      </c>
      <c r="V216" s="7">
        <v>43149.0</v>
      </c>
      <c r="W216" s="1">
        <v>157.99</v>
      </c>
      <c r="X216" s="10">
        <v>43153.0</v>
      </c>
      <c r="Y216" s="1">
        <v>907.47</v>
      </c>
      <c r="AD216" s="1">
        <f t="shared" si="2"/>
        <v>0</v>
      </c>
      <c r="AJ216">
        <f t="shared" si="3"/>
        <v>0</v>
      </c>
      <c r="AU216" s="1">
        <v>1.0</v>
      </c>
      <c r="AV216" s="1">
        <v>1.0</v>
      </c>
      <c r="AW216" s="20">
        <v>11436.96</v>
      </c>
      <c r="AX216" s="19">
        <v>43164.0</v>
      </c>
      <c r="AY216" s="1" t="s">
        <v>188</v>
      </c>
    </row>
    <row r="217" ht="15.75" customHeight="1">
      <c r="A217" s="1">
        <v>217.0</v>
      </c>
      <c r="B217" s="1" t="str">
        <f t="shared" si="1"/>
        <v>25.10_para_42.1_217</v>
      </c>
      <c r="C217" s="21" t="s">
        <v>56</v>
      </c>
      <c r="D217" s="22">
        <v>25.0</v>
      </c>
      <c r="E217" s="22">
        <v>10.0</v>
      </c>
      <c r="F217" s="23">
        <v>42.0</v>
      </c>
      <c r="G217" s="23">
        <v>1.0</v>
      </c>
      <c r="H217" s="21"/>
      <c r="I217" s="26">
        <v>43140.0</v>
      </c>
      <c r="J217" s="11">
        <v>43145.0</v>
      </c>
      <c r="K217" s="8">
        <v>0.48541666666666666</v>
      </c>
      <c r="L217" s="1">
        <v>1.0</v>
      </c>
      <c r="N217" s="11">
        <v>43145.0</v>
      </c>
      <c r="O217" s="1">
        <v>37.24</v>
      </c>
      <c r="P217" s="7">
        <v>43145.0</v>
      </c>
      <c r="Q217" s="13">
        <v>0.49027777777777776</v>
      </c>
      <c r="R217" s="8">
        <v>0.5416666666666666</v>
      </c>
      <c r="S217" s="14">
        <f t="shared" si="15"/>
        <v>0.05625</v>
      </c>
      <c r="T217" s="7">
        <v>43145.0</v>
      </c>
      <c r="U217" s="8">
        <v>0.8055555555555556</v>
      </c>
      <c r="V217" s="7">
        <v>43149.0</v>
      </c>
      <c r="W217" s="1">
        <v>169.62</v>
      </c>
      <c r="X217" s="10">
        <v>43153.0</v>
      </c>
      <c r="Y217" s="1">
        <v>626.41</v>
      </c>
      <c r="Z217" s="7">
        <v>43159.0</v>
      </c>
      <c r="AA217" s="1">
        <v>5.0</v>
      </c>
      <c r="AB217" s="1">
        <v>0.0</v>
      </c>
      <c r="AC217" s="1">
        <v>1507.24</v>
      </c>
      <c r="AD217" s="1">
        <f t="shared" si="2"/>
        <v>19</v>
      </c>
      <c r="AE217" s="1">
        <v>19.0</v>
      </c>
      <c r="AF217" s="1">
        <v>0.0</v>
      </c>
      <c r="AG217" s="7">
        <v>43165.0</v>
      </c>
      <c r="AH217" s="1">
        <v>15.0</v>
      </c>
      <c r="AI217" s="1">
        <v>8.0</v>
      </c>
      <c r="AJ217">
        <f t="shared" si="3"/>
        <v>27</v>
      </c>
      <c r="AQ217" s="1">
        <v>1.0</v>
      </c>
      <c r="AR217" s="1" t="s">
        <v>73</v>
      </c>
      <c r="AV217" s="1"/>
      <c r="AW217" s="1"/>
      <c r="AX217" s="1"/>
      <c r="AY217" s="1" t="s">
        <v>77</v>
      </c>
      <c r="AZ217" s="1" t="s">
        <v>189</v>
      </c>
    </row>
    <row r="218" ht="15.75" customHeight="1">
      <c r="A218" s="1">
        <v>218.0</v>
      </c>
      <c r="B218" s="1" t="str">
        <f t="shared" si="1"/>
        <v>25.10_para_42.2_218</v>
      </c>
      <c r="C218" s="21" t="s">
        <v>56</v>
      </c>
      <c r="D218" s="22">
        <v>25.0</v>
      </c>
      <c r="E218" s="22">
        <v>10.0</v>
      </c>
      <c r="F218" s="23">
        <v>42.0</v>
      </c>
      <c r="G218" s="23">
        <v>2.0</v>
      </c>
      <c r="H218" s="21"/>
      <c r="I218" s="26">
        <v>43140.0</v>
      </c>
      <c r="J218" s="11">
        <v>43145.0</v>
      </c>
      <c r="K218" s="8">
        <v>0.4861111111111111</v>
      </c>
      <c r="L218" s="1">
        <v>1.0</v>
      </c>
      <c r="N218" s="11">
        <v>43145.0</v>
      </c>
      <c r="O218" s="1">
        <v>44.46</v>
      </c>
      <c r="P218" s="7">
        <v>43145.0</v>
      </c>
      <c r="Q218" s="13">
        <v>0.49027777777777776</v>
      </c>
      <c r="R218" s="8">
        <v>0.5416666666666666</v>
      </c>
      <c r="S218" s="14">
        <f t="shared" si="15"/>
        <v>0.05555555556</v>
      </c>
      <c r="T218" s="7">
        <v>43146.0</v>
      </c>
      <c r="U218" s="8">
        <v>0.8402777777777778</v>
      </c>
      <c r="V218" s="7">
        <v>43149.0</v>
      </c>
      <c r="W218" s="1">
        <v>192.18</v>
      </c>
      <c r="X218" s="10">
        <v>43153.0</v>
      </c>
      <c r="Y218" s="1">
        <v>868.13</v>
      </c>
      <c r="AD218" s="1">
        <f t="shared" si="2"/>
        <v>0</v>
      </c>
      <c r="AJ218">
        <f t="shared" si="3"/>
        <v>0</v>
      </c>
      <c r="AK218" s="7"/>
      <c r="AL218" s="7">
        <v>42802.0</v>
      </c>
      <c r="AM218" s="1">
        <v>12756.16</v>
      </c>
      <c r="AN218" s="1">
        <v>1.0</v>
      </c>
      <c r="AO218" s="1">
        <v>0.0</v>
      </c>
      <c r="AP218" s="1">
        <v>5.0</v>
      </c>
      <c r="AV218" s="1"/>
      <c r="AW218" s="1"/>
      <c r="AX218" s="1"/>
      <c r="AY218" s="1" t="s">
        <v>77</v>
      </c>
    </row>
    <row r="219" ht="15.75" customHeight="1">
      <c r="A219" s="1">
        <v>219.0</v>
      </c>
      <c r="B219" s="1" t="str">
        <f t="shared" si="1"/>
        <v>25.10_para_42.3_219</v>
      </c>
      <c r="C219" s="21" t="s">
        <v>56</v>
      </c>
      <c r="D219" s="22">
        <v>25.0</v>
      </c>
      <c r="E219" s="22">
        <v>10.0</v>
      </c>
      <c r="F219" s="23">
        <v>42.0</v>
      </c>
      <c r="G219" s="23">
        <v>3.0</v>
      </c>
      <c r="H219" s="21"/>
      <c r="I219" s="26">
        <v>43140.0</v>
      </c>
      <c r="J219" s="11">
        <v>43145.0</v>
      </c>
      <c r="K219" s="8">
        <v>0.4875</v>
      </c>
      <c r="L219" s="1">
        <v>1.0</v>
      </c>
      <c r="N219" s="11">
        <v>43145.0</v>
      </c>
      <c r="O219" s="1">
        <v>44.41</v>
      </c>
      <c r="P219" s="7">
        <v>43145.0</v>
      </c>
      <c r="Q219" s="13">
        <v>0.49027777777777776</v>
      </c>
      <c r="R219" s="8">
        <v>0.5416666666666666</v>
      </c>
      <c r="S219" s="14">
        <f t="shared" si="15"/>
        <v>0.05416666667</v>
      </c>
      <c r="T219" s="7">
        <v>43147.0</v>
      </c>
      <c r="U219" s="8">
        <v>0.8</v>
      </c>
      <c r="V219" s="7">
        <v>43148.0</v>
      </c>
      <c r="W219" s="1">
        <v>228.38</v>
      </c>
      <c r="X219" s="10">
        <v>43152.0</v>
      </c>
      <c r="Y219" s="1">
        <v>1480.53</v>
      </c>
      <c r="AD219" s="1">
        <f t="shared" si="2"/>
        <v>0</v>
      </c>
      <c r="AJ219">
        <f t="shared" si="3"/>
        <v>0</v>
      </c>
      <c r="AU219" s="1">
        <v>1.0</v>
      </c>
      <c r="AV219" s="1">
        <v>1.0</v>
      </c>
      <c r="AW219" s="20">
        <v>9678.9</v>
      </c>
      <c r="AX219" s="19">
        <v>43159.0</v>
      </c>
      <c r="AY219" s="1" t="s">
        <v>190</v>
      </c>
    </row>
    <row r="220" ht="15.75" customHeight="1">
      <c r="A220" s="1">
        <v>220.0</v>
      </c>
      <c r="B220" s="1" t="str">
        <f t="shared" si="1"/>
        <v>25.10_para_42.4_220</v>
      </c>
      <c r="C220" s="21" t="s">
        <v>56</v>
      </c>
      <c r="D220" s="22">
        <v>25.0</v>
      </c>
      <c r="E220" s="22">
        <v>10.0</v>
      </c>
      <c r="F220" s="23">
        <v>42.0</v>
      </c>
      <c r="G220" s="23">
        <v>4.0</v>
      </c>
      <c r="H220" s="21"/>
      <c r="I220" s="26">
        <v>43140.0</v>
      </c>
      <c r="J220" s="11">
        <v>43145.0</v>
      </c>
      <c r="K220" s="8">
        <v>0.48819444444444443</v>
      </c>
      <c r="L220" s="1">
        <v>1.0</v>
      </c>
      <c r="N220" s="11">
        <v>43145.0</v>
      </c>
      <c r="O220" s="1">
        <v>57.82</v>
      </c>
      <c r="P220" s="7">
        <v>43145.0</v>
      </c>
      <c r="Q220" s="13">
        <v>0.49027777777777776</v>
      </c>
      <c r="R220" s="8">
        <v>0.5416666666666666</v>
      </c>
      <c r="S220" s="14">
        <f t="shared" si="15"/>
        <v>0.05347222222</v>
      </c>
      <c r="T220" s="7">
        <v>43148.0</v>
      </c>
      <c r="U220" s="8">
        <v>0.7986111111111112</v>
      </c>
      <c r="V220" s="7">
        <v>43148.0</v>
      </c>
      <c r="W220" s="1">
        <v>264.01</v>
      </c>
      <c r="X220" s="10">
        <v>43153.0</v>
      </c>
      <c r="Y220" s="1">
        <v>1481.48</v>
      </c>
      <c r="AD220" s="1">
        <f t="shared" si="2"/>
        <v>0</v>
      </c>
      <c r="AJ220">
        <f t="shared" si="3"/>
        <v>0</v>
      </c>
      <c r="AK220" s="7"/>
      <c r="AL220" s="7">
        <v>42802.0</v>
      </c>
      <c r="AM220" s="1">
        <v>15165.69</v>
      </c>
      <c r="AN220" s="1">
        <v>1.0</v>
      </c>
      <c r="AO220" s="1">
        <v>1.0</v>
      </c>
      <c r="AP220" s="1">
        <v>5.0</v>
      </c>
      <c r="AV220" s="1"/>
      <c r="AW220" s="1"/>
      <c r="AX220" s="1"/>
      <c r="AY220" s="1" t="s">
        <v>60</v>
      </c>
    </row>
    <row r="221" ht="15.75" customHeight="1">
      <c r="A221" s="1">
        <v>221.0</v>
      </c>
      <c r="B221" s="1" t="str">
        <f t="shared" si="1"/>
        <v>25.10_para_42.4_221</v>
      </c>
      <c r="C221" s="21" t="s">
        <v>56</v>
      </c>
      <c r="D221" s="22">
        <v>25.0</v>
      </c>
      <c r="E221" s="22">
        <v>10.0</v>
      </c>
      <c r="F221" s="23">
        <v>42.0</v>
      </c>
      <c r="G221" s="23">
        <v>4.0</v>
      </c>
      <c r="H221" s="21"/>
      <c r="I221" s="26">
        <v>43139.0</v>
      </c>
      <c r="J221" s="11">
        <v>43145.0</v>
      </c>
      <c r="K221" s="8">
        <v>0.4895833333333333</v>
      </c>
      <c r="L221" s="1">
        <v>1.0</v>
      </c>
      <c r="N221" s="11">
        <v>43145.0</v>
      </c>
      <c r="O221" s="1">
        <v>57.8</v>
      </c>
      <c r="P221" s="7">
        <v>43145.0</v>
      </c>
      <c r="Q221" s="13">
        <v>0.49027777777777776</v>
      </c>
      <c r="R221" s="8">
        <v>0.5416666666666666</v>
      </c>
      <c r="S221" s="14">
        <f t="shared" si="15"/>
        <v>0.05208333333</v>
      </c>
      <c r="T221" s="7">
        <v>43148.0</v>
      </c>
      <c r="U221" s="8">
        <v>0.7986111111111112</v>
      </c>
      <c r="V221" s="7">
        <v>43148.0</v>
      </c>
      <c r="W221" s="1">
        <v>212.03</v>
      </c>
      <c r="X221" s="10">
        <v>43153.0</v>
      </c>
      <c r="Y221" s="1">
        <v>947.34</v>
      </c>
      <c r="AD221" s="1">
        <f t="shared" si="2"/>
        <v>0</v>
      </c>
      <c r="AJ221">
        <f t="shared" si="3"/>
        <v>0</v>
      </c>
      <c r="AK221" s="7"/>
      <c r="AL221" s="7">
        <v>42802.0</v>
      </c>
      <c r="AM221" s="1">
        <v>7816.25</v>
      </c>
      <c r="AN221" s="1">
        <v>1.0</v>
      </c>
      <c r="AO221" s="1">
        <v>0.0</v>
      </c>
      <c r="AP221" s="1">
        <v>5.0</v>
      </c>
      <c r="AQ221" s="1">
        <v>0.0</v>
      </c>
      <c r="AR221" s="1">
        <v>0.0</v>
      </c>
      <c r="AS221" s="1"/>
      <c r="AT221" s="1">
        <v>1.0</v>
      </c>
      <c r="AV221" s="1"/>
      <c r="AW221" s="1"/>
      <c r="AX221" s="1"/>
      <c r="AY221" s="1" t="s">
        <v>191</v>
      </c>
      <c r="AZ221" s="1" t="s">
        <v>192</v>
      </c>
    </row>
    <row r="222" ht="15.75" customHeight="1">
      <c r="A222" s="1">
        <v>222.0</v>
      </c>
      <c r="B222" s="1" t="str">
        <f t="shared" si="1"/>
        <v>25.10_para_40.4_222</v>
      </c>
      <c r="C222" s="21" t="s">
        <v>56</v>
      </c>
      <c r="D222" s="22">
        <v>25.0</v>
      </c>
      <c r="E222" s="22">
        <v>10.0</v>
      </c>
      <c r="F222" s="23">
        <v>40.0</v>
      </c>
      <c r="G222" s="23">
        <v>4.0</v>
      </c>
      <c r="H222" s="21"/>
      <c r="I222" s="26">
        <v>43140.0</v>
      </c>
      <c r="J222" s="11">
        <v>43145.0</v>
      </c>
      <c r="K222" s="8">
        <v>0.4847222222222222</v>
      </c>
      <c r="L222" s="1">
        <v>1.0</v>
      </c>
      <c r="N222" s="11">
        <v>43145.0</v>
      </c>
      <c r="O222" s="1">
        <v>28.61</v>
      </c>
      <c r="P222" s="7">
        <v>43145.0</v>
      </c>
      <c r="Q222" s="13">
        <v>0.49027777777777776</v>
      </c>
      <c r="R222" s="8">
        <v>0.5416666666666666</v>
      </c>
      <c r="S222" s="14">
        <f t="shared" si="15"/>
        <v>0.05694444444</v>
      </c>
      <c r="T222" s="7">
        <v>43148.0</v>
      </c>
      <c r="U222" s="8">
        <v>0.7986111111111112</v>
      </c>
      <c r="V222" s="7">
        <v>43148.0</v>
      </c>
      <c r="W222" s="1">
        <v>76.86</v>
      </c>
      <c r="X222" s="10">
        <v>43152.0</v>
      </c>
      <c r="Y222" s="1">
        <v>483.97</v>
      </c>
      <c r="AD222" s="1">
        <f t="shared" si="2"/>
        <v>0</v>
      </c>
      <c r="AJ222">
        <f t="shared" si="3"/>
        <v>0</v>
      </c>
      <c r="AK222" s="7"/>
      <c r="AL222" s="7">
        <v>43166.0</v>
      </c>
      <c r="AM222" s="1">
        <v>11682.12</v>
      </c>
      <c r="AN222" s="1">
        <v>1.0</v>
      </c>
      <c r="AO222" s="1">
        <v>0.0</v>
      </c>
      <c r="AP222" s="1">
        <v>5.0</v>
      </c>
      <c r="AV222" s="1"/>
      <c r="AW222" s="1"/>
      <c r="AX222" s="1"/>
      <c r="AY222" s="1" t="s">
        <v>193</v>
      </c>
    </row>
    <row r="223" ht="15.75" customHeight="1">
      <c r="A223" s="1">
        <v>223.0</v>
      </c>
      <c r="B223" s="1" t="str">
        <f t="shared" si="1"/>
        <v>25.10_para_0.0_223</v>
      </c>
      <c r="C223" s="21" t="s">
        <v>56</v>
      </c>
      <c r="D223" s="22">
        <v>25.0</v>
      </c>
      <c r="E223" s="22">
        <v>10.0</v>
      </c>
      <c r="F223" s="23">
        <v>0.0</v>
      </c>
      <c r="G223" s="23">
        <v>0.0</v>
      </c>
      <c r="H223" s="21"/>
      <c r="I223" s="26">
        <v>43140.0</v>
      </c>
      <c r="J223" s="7">
        <v>43146.0</v>
      </c>
      <c r="K223" s="8">
        <v>0.33819444444444446</v>
      </c>
      <c r="L223" s="1">
        <v>2.0</v>
      </c>
      <c r="N223" s="7">
        <v>43146.0</v>
      </c>
      <c r="O223" s="1">
        <v>63.39</v>
      </c>
      <c r="Q223" s="9"/>
      <c r="V223" s="7">
        <v>43149.0</v>
      </c>
      <c r="W223" s="1">
        <v>186.9</v>
      </c>
      <c r="X223" s="10">
        <v>43153.0</v>
      </c>
      <c r="Y223" s="1">
        <v>770.67</v>
      </c>
      <c r="Z223" s="7">
        <v>43159.0</v>
      </c>
      <c r="AA223" s="1">
        <v>5.0</v>
      </c>
      <c r="AB223" s="1">
        <v>0.0</v>
      </c>
      <c r="AC223" s="1">
        <v>2804.23</v>
      </c>
      <c r="AD223" s="1">
        <f t="shared" si="2"/>
        <v>87</v>
      </c>
      <c r="AE223" s="1">
        <v>81.0</v>
      </c>
      <c r="AF223" s="1">
        <v>6.0</v>
      </c>
      <c r="AG223" s="7">
        <v>43166.0</v>
      </c>
      <c r="AH223" s="1">
        <v>71.0</v>
      </c>
      <c r="AI223" s="1">
        <v>35.0</v>
      </c>
      <c r="AJ223">
        <f t="shared" si="3"/>
        <v>122</v>
      </c>
      <c r="AQ223" s="1">
        <v>1.0</v>
      </c>
      <c r="AR223" s="1">
        <v>2.0</v>
      </c>
      <c r="AS223" s="1"/>
      <c r="AT223" s="1">
        <v>0.0</v>
      </c>
      <c r="AZ223" s="1" t="s">
        <v>194</v>
      </c>
    </row>
    <row r="224" ht="15.75" customHeight="1">
      <c r="A224" s="1">
        <v>224.0</v>
      </c>
      <c r="B224" s="1" t="str">
        <f t="shared" si="1"/>
        <v>25.10_para_40.1_224</v>
      </c>
      <c r="C224" s="21" t="s">
        <v>56</v>
      </c>
      <c r="D224" s="22">
        <v>25.0</v>
      </c>
      <c r="E224" s="22">
        <v>10.0</v>
      </c>
      <c r="F224" s="22">
        <v>40.0</v>
      </c>
      <c r="G224" s="23">
        <v>1.0</v>
      </c>
      <c r="H224" s="21"/>
      <c r="I224" s="11">
        <v>43140.0</v>
      </c>
      <c r="J224" s="7">
        <v>43146.0</v>
      </c>
      <c r="K224" s="24">
        <v>0.33958333333333335</v>
      </c>
      <c r="L224" s="25">
        <v>1.0</v>
      </c>
      <c r="M224" s="21"/>
      <c r="N224" s="11">
        <v>43146.0</v>
      </c>
      <c r="O224" s="1">
        <v>23.86</v>
      </c>
      <c r="P224" s="7">
        <v>43146.0</v>
      </c>
      <c r="Q224" s="13">
        <v>0.3472222222222222</v>
      </c>
      <c r="R224" s="8">
        <v>0.5416666666666666</v>
      </c>
      <c r="S224" s="14">
        <f t="shared" ref="S224:S263" si="16">R224-K224</f>
        <v>0.2020833333</v>
      </c>
      <c r="T224" s="7">
        <v>43146.0</v>
      </c>
      <c r="U224" s="8">
        <v>0.8402777777777778</v>
      </c>
      <c r="V224" s="7">
        <v>43150.0</v>
      </c>
      <c r="W224" s="1">
        <v>64.71</v>
      </c>
      <c r="X224" s="17"/>
      <c r="AD224" s="1">
        <f t="shared" si="2"/>
        <v>0</v>
      </c>
      <c r="AJ224">
        <f t="shared" si="3"/>
        <v>0</v>
      </c>
      <c r="AK224" s="7"/>
      <c r="AL224" s="7">
        <v>43173.0</v>
      </c>
      <c r="AM224" s="1">
        <v>267.06</v>
      </c>
      <c r="AN224" s="1">
        <v>1.0</v>
      </c>
      <c r="AO224" s="1">
        <v>0.0</v>
      </c>
      <c r="AP224" s="1">
        <v>4.0</v>
      </c>
      <c r="AV224" s="1"/>
      <c r="AW224" s="1"/>
      <c r="AX224" s="1"/>
      <c r="AY224" s="1" t="s">
        <v>76</v>
      </c>
    </row>
    <row r="225" ht="15.75" customHeight="1">
      <c r="A225" s="1">
        <v>225.0</v>
      </c>
      <c r="B225" s="1" t="str">
        <f t="shared" si="1"/>
        <v>25.10_para_40.2_225</v>
      </c>
      <c r="C225" s="21" t="s">
        <v>56</v>
      </c>
      <c r="D225" s="22">
        <v>25.0</v>
      </c>
      <c r="E225" s="22">
        <v>10.0</v>
      </c>
      <c r="F225" s="22">
        <v>40.0</v>
      </c>
      <c r="G225" s="23">
        <v>2.0</v>
      </c>
      <c r="H225" s="21"/>
      <c r="I225" s="26">
        <v>43141.0</v>
      </c>
      <c r="J225" s="7">
        <v>43146.0</v>
      </c>
      <c r="K225" s="24">
        <v>0.3402777777777778</v>
      </c>
      <c r="L225" s="25">
        <v>1.0</v>
      </c>
      <c r="M225" s="21"/>
      <c r="N225" s="11">
        <v>43146.0</v>
      </c>
      <c r="O225" s="1">
        <v>38.45</v>
      </c>
      <c r="P225" s="7">
        <v>43146.0</v>
      </c>
      <c r="Q225" s="13">
        <v>0.3472222222222222</v>
      </c>
      <c r="R225" s="8">
        <v>0.5416666666666666</v>
      </c>
      <c r="S225" s="14">
        <f t="shared" si="16"/>
        <v>0.2013888889</v>
      </c>
      <c r="T225" s="7">
        <v>43147.0</v>
      </c>
      <c r="U225" s="8">
        <v>0.8</v>
      </c>
      <c r="V225" s="7">
        <v>43150.0</v>
      </c>
      <c r="W225" s="1">
        <v>158.89</v>
      </c>
      <c r="X225" s="10">
        <v>43154.0</v>
      </c>
      <c r="Y225" s="1">
        <v>1071.55</v>
      </c>
      <c r="AD225" s="1">
        <f t="shared" si="2"/>
        <v>0</v>
      </c>
      <c r="AJ225">
        <f t="shared" si="3"/>
        <v>0</v>
      </c>
      <c r="AU225" s="1">
        <v>1.0</v>
      </c>
      <c r="AV225" s="1">
        <v>1.0</v>
      </c>
      <c r="AW225" s="20">
        <v>12348.15</v>
      </c>
      <c r="AX225" s="19">
        <v>43167.0</v>
      </c>
      <c r="AY225" s="1" t="s">
        <v>195</v>
      </c>
    </row>
    <row r="226" ht="15.75" customHeight="1">
      <c r="A226" s="1">
        <v>226.0</v>
      </c>
      <c r="B226" s="1" t="str">
        <f t="shared" si="1"/>
        <v>25.10_para_40.3_226</v>
      </c>
      <c r="C226" s="21" t="s">
        <v>56</v>
      </c>
      <c r="D226" s="22">
        <v>25.0</v>
      </c>
      <c r="E226" s="22">
        <v>10.0</v>
      </c>
      <c r="F226" s="22">
        <v>40.0</v>
      </c>
      <c r="G226" s="23">
        <v>3.0</v>
      </c>
      <c r="H226" s="21"/>
      <c r="I226" s="26">
        <v>43141.0</v>
      </c>
      <c r="J226" s="7">
        <v>43146.0</v>
      </c>
      <c r="K226" s="24">
        <v>0.3416666666666667</v>
      </c>
      <c r="L226" s="25">
        <v>1.0</v>
      </c>
      <c r="M226" s="21"/>
      <c r="N226" s="11">
        <v>43146.0</v>
      </c>
      <c r="O226" s="1">
        <v>53.05</v>
      </c>
      <c r="P226" s="7">
        <v>43146.0</v>
      </c>
      <c r="Q226" s="13">
        <v>0.3472222222222222</v>
      </c>
      <c r="R226" s="8">
        <v>0.5416666666666666</v>
      </c>
      <c r="S226" s="14">
        <f t="shared" si="16"/>
        <v>0.2</v>
      </c>
      <c r="T226" s="7">
        <v>43148.0</v>
      </c>
      <c r="U226" s="8">
        <v>0.7986111111111112</v>
      </c>
      <c r="V226" s="7">
        <v>43149.0</v>
      </c>
      <c r="W226" s="1">
        <v>241.47</v>
      </c>
      <c r="X226" s="10">
        <v>43153.0</v>
      </c>
      <c r="Y226" s="1">
        <v>1729.14</v>
      </c>
      <c r="AD226" s="1">
        <f t="shared" si="2"/>
        <v>0</v>
      </c>
      <c r="AJ226">
        <f t="shared" si="3"/>
        <v>0</v>
      </c>
      <c r="AK226" s="7"/>
      <c r="AL226" s="7">
        <v>42802.0</v>
      </c>
      <c r="AM226" s="1">
        <v>4098.49</v>
      </c>
      <c r="AN226" s="1">
        <v>1.0</v>
      </c>
      <c r="AO226" s="1">
        <v>0.0</v>
      </c>
      <c r="AP226" s="1">
        <v>5.0</v>
      </c>
    </row>
    <row r="227" ht="15.75" customHeight="1">
      <c r="A227" s="1">
        <v>227.0</v>
      </c>
      <c r="B227" s="1" t="str">
        <f t="shared" si="1"/>
        <v>25.10_para_40.4_227</v>
      </c>
      <c r="C227" s="21" t="s">
        <v>56</v>
      </c>
      <c r="D227" s="22">
        <v>25.0</v>
      </c>
      <c r="E227" s="22">
        <v>10.0</v>
      </c>
      <c r="F227" s="22">
        <v>40.0</v>
      </c>
      <c r="G227" s="23">
        <v>4.0</v>
      </c>
      <c r="H227" s="21"/>
      <c r="I227" s="26">
        <v>43141.0</v>
      </c>
      <c r="J227" s="7">
        <v>43146.0</v>
      </c>
      <c r="K227" s="24">
        <v>0.3423611111111111</v>
      </c>
      <c r="L227" s="25">
        <v>1.0</v>
      </c>
      <c r="M227" s="21"/>
      <c r="N227" s="11">
        <v>43146.0</v>
      </c>
      <c r="O227" s="1">
        <v>64.34</v>
      </c>
      <c r="P227" s="7">
        <v>43146.0</v>
      </c>
      <c r="Q227" s="13">
        <v>0.3472222222222222</v>
      </c>
      <c r="R227" s="8">
        <v>0.5416666666666666</v>
      </c>
      <c r="S227" s="14">
        <f t="shared" si="16"/>
        <v>0.1993055556</v>
      </c>
      <c r="T227" s="7">
        <v>43149.0</v>
      </c>
      <c r="U227" s="8">
        <v>0.7368055555555556</v>
      </c>
      <c r="V227" s="7">
        <v>43148.0</v>
      </c>
      <c r="W227" s="1">
        <v>189.93</v>
      </c>
      <c r="X227" s="10">
        <v>43151.0</v>
      </c>
      <c r="Y227" s="1">
        <v>915.51</v>
      </c>
      <c r="AD227" s="1">
        <f t="shared" si="2"/>
        <v>0</v>
      </c>
      <c r="AJ227">
        <f t="shared" si="3"/>
        <v>0</v>
      </c>
      <c r="AU227" s="1">
        <v>1.0</v>
      </c>
      <c r="AV227" s="1"/>
      <c r="AW227" s="20">
        <v>8509.21</v>
      </c>
      <c r="AX227" s="19">
        <v>43157.0</v>
      </c>
      <c r="AY227" s="1" t="s">
        <v>196</v>
      </c>
    </row>
    <row r="228" ht="15.75" customHeight="1">
      <c r="A228" s="1">
        <v>228.0</v>
      </c>
      <c r="B228" s="1" t="str">
        <f t="shared" si="1"/>
        <v>25.10_para_42.1_228</v>
      </c>
      <c r="C228" s="21" t="s">
        <v>56</v>
      </c>
      <c r="D228" s="22">
        <v>25.0</v>
      </c>
      <c r="E228" s="22">
        <v>10.0</v>
      </c>
      <c r="F228" s="23">
        <v>42.0</v>
      </c>
      <c r="G228" s="23">
        <v>1.0</v>
      </c>
      <c r="H228" s="21"/>
      <c r="I228" s="26">
        <v>43141.0</v>
      </c>
      <c r="J228" s="7">
        <v>43146.0</v>
      </c>
      <c r="K228" s="24">
        <v>0.34375</v>
      </c>
      <c r="L228" s="25">
        <v>1.0</v>
      </c>
      <c r="M228" s="21"/>
      <c r="N228" s="11">
        <v>43146.0</v>
      </c>
      <c r="O228" s="1">
        <v>41.53</v>
      </c>
      <c r="P228" s="7">
        <v>43146.0</v>
      </c>
      <c r="Q228" s="13">
        <v>0.3472222222222222</v>
      </c>
      <c r="R228" s="8">
        <v>0.5416666666666666</v>
      </c>
      <c r="S228" s="14">
        <f t="shared" si="16"/>
        <v>0.1979166667</v>
      </c>
      <c r="T228" s="7">
        <v>43146.0</v>
      </c>
      <c r="U228" s="8">
        <v>0.8402777777777778</v>
      </c>
      <c r="V228" s="7">
        <v>43150.0</v>
      </c>
      <c r="W228" s="1">
        <v>376.53</v>
      </c>
      <c r="X228" s="10">
        <v>43154.0</v>
      </c>
      <c r="Y228" s="1">
        <v>1240.52</v>
      </c>
      <c r="Z228" s="7">
        <v>43160.0</v>
      </c>
      <c r="AA228" s="1">
        <v>5.0</v>
      </c>
      <c r="AB228" s="1">
        <v>0.0</v>
      </c>
      <c r="AC228" s="1">
        <v>2577.56</v>
      </c>
      <c r="AD228" s="1">
        <f t="shared" si="2"/>
        <v>11</v>
      </c>
      <c r="AE228" s="1">
        <v>8.0</v>
      </c>
      <c r="AF228" s="1">
        <v>3.0</v>
      </c>
      <c r="AG228" s="7">
        <v>43167.0</v>
      </c>
      <c r="AH228" s="1">
        <v>8.0</v>
      </c>
      <c r="AI228" s="1">
        <v>43.0</v>
      </c>
      <c r="AJ228">
        <f t="shared" si="3"/>
        <v>54</v>
      </c>
      <c r="AQ228" s="1">
        <v>1.0</v>
      </c>
      <c r="AR228" s="1" t="s">
        <v>73</v>
      </c>
      <c r="AV228" s="1"/>
      <c r="AW228" s="1"/>
      <c r="AX228" s="1"/>
      <c r="AY228" s="1" t="s">
        <v>60</v>
      </c>
      <c r="AZ228" s="1" t="s">
        <v>197</v>
      </c>
    </row>
    <row r="229" ht="15.75" customHeight="1">
      <c r="A229" s="1">
        <v>229.0</v>
      </c>
      <c r="B229" s="1" t="str">
        <f t="shared" si="1"/>
        <v>25.10_para_42.3_229</v>
      </c>
      <c r="C229" s="21" t="s">
        <v>56</v>
      </c>
      <c r="D229" s="22">
        <v>25.0</v>
      </c>
      <c r="E229" s="22">
        <v>10.0</v>
      </c>
      <c r="F229" s="23">
        <v>42.0</v>
      </c>
      <c r="G229" s="23">
        <v>3.0</v>
      </c>
      <c r="H229" s="21"/>
      <c r="I229" s="11">
        <v>43140.0</v>
      </c>
      <c r="J229" s="11">
        <v>43146.0</v>
      </c>
      <c r="K229" s="8">
        <v>0.3923611111111111</v>
      </c>
      <c r="L229" s="1">
        <v>1.0</v>
      </c>
      <c r="N229" s="11">
        <v>43146.0</v>
      </c>
      <c r="O229" s="1">
        <v>59.21</v>
      </c>
      <c r="P229" s="7">
        <v>43146.0</v>
      </c>
      <c r="Q229" s="13">
        <v>0.39375</v>
      </c>
      <c r="R229" s="8">
        <v>0.5416666666666666</v>
      </c>
      <c r="S229" s="14">
        <f t="shared" si="16"/>
        <v>0.1493055556</v>
      </c>
      <c r="T229" s="7">
        <v>43148.0</v>
      </c>
      <c r="U229" s="8">
        <v>0.7986111111111112</v>
      </c>
      <c r="V229" s="7">
        <v>43149.0</v>
      </c>
      <c r="W229" s="1">
        <v>230.16</v>
      </c>
      <c r="X229" s="10">
        <v>43153.0</v>
      </c>
      <c r="Y229" s="1">
        <v>1479.77</v>
      </c>
      <c r="AD229" s="1">
        <f t="shared" si="2"/>
        <v>0</v>
      </c>
      <c r="AJ229">
        <f t="shared" si="3"/>
        <v>0</v>
      </c>
      <c r="AK229" s="7"/>
      <c r="AL229" s="7">
        <v>42802.0</v>
      </c>
      <c r="AM229" s="1">
        <v>6086.35</v>
      </c>
      <c r="AN229" s="1">
        <v>1.0</v>
      </c>
      <c r="AO229" s="1">
        <v>0.0</v>
      </c>
      <c r="AP229" s="1">
        <v>5.0</v>
      </c>
      <c r="AV229" s="1"/>
      <c r="AW229" s="1"/>
      <c r="AX229" s="1"/>
      <c r="AY229" s="1" t="s">
        <v>77</v>
      </c>
    </row>
    <row r="230" ht="15.75" customHeight="1">
      <c r="A230" s="1">
        <v>230.0</v>
      </c>
      <c r="B230" s="1" t="str">
        <f t="shared" si="1"/>
        <v>25.10_para_42.4_230</v>
      </c>
      <c r="C230" s="21" t="s">
        <v>56</v>
      </c>
      <c r="D230" s="22">
        <v>25.0</v>
      </c>
      <c r="E230" s="22">
        <v>10.0</v>
      </c>
      <c r="F230" s="23">
        <v>42.0</v>
      </c>
      <c r="G230" s="23">
        <v>4.0</v>
      </c>
      <c r="H230" s="21"/>
      <c r="I230" s="11">
        <v>43140.0</v>
      </c>
      <c r="J230" s="11">
        <v>43146.0</v>
      </c>
      <c r="K230" s="8">
        <v>0.3909722222222222</v>
      </c>
      <c r="L230" s="1">
        <v>1.0</v>
      </c>
      <c r="N230" s="11">
        <v>43146.0</v>
      </c>
      <c r="O230" s="1">
        <v>45.44</v>
      </c>
      <c r="P230" s="7">
        <v>43146.0</v>
      </c>
      <c r="Q230" s="13">
        <v>0.39375</v>
      </c>
      <c r="R230" s="8">
        <v>0.5416666666666666</v>
      </c>
      <c r="S230" s="14">
        <f t="shared" si="16"/>
        <v>0.1506944444</v>
      </c>
      <c r="T230" s="7">
        <v>43149.0</v>
      </c>
      <c r="U230" s="8">
        <v>0.7368055555555556</v>
      </c>
      <c r="V230" s="7">
        <v>43150.0</v>
      </c>
      <c r="W230" s="1">
        <v>189.98</v>
      </c>
      <c r="X230" s="10">
        <v>43154.0</v>
      </c>
      <c r="Y230" s="1">
        <v>1131.76</v>
      </c>
      <c r="AD230" s="1">
        <f t="shared" si="2"/>
        <v>0</v>
      </c>
      <c r="AJ230">
        <f t="shared" si="3"/>
        <v>0</v>
      </c>
      <c r="AK230" s="7"/>
      <c r="AL230" s="7">
        <v>43168.0</v>
      </c>
      <c r="AM230" s="1">
        <v>10833.57</v>
      </c>
      <c r="AN230" s="1">
        <v>1.0</v>
      </c>
      <c r="AO230" s="1">
        <v>0.0</v>
      </c>
      <c r="AP230" s="1">
        <v>5.0</v>
      </c>
      <c r="AV230" s="1"/>
      <c r="AW230" s="1"/>
      <c r="AX230" s="1"/>
      <c r="AY230" s="1" t="s">
        <v>60</v>
      </c>
    </row>
    <row r="231" ht="15.75" customHeight="1">
      <c r="A231" s="1">
        <v>231.0</v>
      </c>
      <c r="B231" s="1" t="str">
        <f t="shared" si="1"/>
        <v>25.10_para_40.1_231</v>
      </c>
      <c r="C231" s="21" t="s">
        <v>56</v>
      </c>
      <c r="D231" s="22">
        <v>25.0</v>
      </c>
      <c r="E231" s="22">
        <v>10.0</v>
      </c>
      <c r="F231" s="23">
        <v>40.0</v>
      </c>
      <c r="G231" s="23">
        <v>1.0</v>
      </c>
      <c r="H231" s="21"/>
      <c r="I231" s="26">
        <v>43141.0</v>
      </c>
      <c r="J231" s="11">
        <v>43147.0</v>
      </c>
      <c r="K231" s="8">
        <v>0.35347222222222224</v>
      </c>
      <c r="L231" s="1">
        <v>1.0</v>
      </c>
      <c r="N231" s="7">
        <v>43147.0</v>
      </c>
      <c r="O231" s="1">
        <v>75.86</v>
      </c>
      <c r="P231" s="11">
        <v>43147.0</v>
      </c>
      <c r="Q231" s="13">
        <v>0.3590277777777778</v>
      </c>
      <c r="R231" s="8">
        <v>0.5416666666666666</v>
      </c>
      <c r="S231" s="14">
        <f t="shared" si="16"/>
        <v>0.1881944444</v>
      </c>
      <c r="T231" s="7">
        <v>43147.0</v>
      </c>
      <c r="U231" s="8">
        <v>0.8</v>
      </c>
      <c r="V231" s="7">
        <v>43151.0</v>
      </c>
      <c r="W231" s="1">
        <v>217.76</v>
      </c>
      <c r="X231" s="10">
        <v>43156.0</v>
      </c>
      <c r="Y231" s="1">
        <v>924.67</v>
      </c>
      <c r="AD231" s="1">
        <f t="shared" si="2"/>
        <v>0</v>
      </c>
      <c r="AJ231">
        <f t="shared" si="3"/>
        <v>0</v>
      </c>
      <c r="AK231" s="7"/>
      <c r="AL231" s="7">
        <v>43170.0</v>
      </c>
      <c r="AM231" s="1">
        <v>1854.53</v>
      </c>
      <c r="AN231" s="1">
        <v>1.0</v>
      </c>
      <c r="AO231" s="1">
        <v>0.0</v>
      </c>
      <c r="AP231" s="1">
        <v>5.0</v>
      </c>
      <c r="AV231" s="1"/>
      <c r="AW231" s="1"/>
      <c r="AX231" s="1"/>
      <c r="AY231" s="1" t="s">
        <v>77</v>
      </c>
    </row>
    <row r="232" ht="15.75" customHeight="1">
      <c r="A232" s="1">
        <v>232.0</v>
      </c>
      <c r="B232" s="1" t="str">
        <f t="shared" si="1"/>
        <v>25.10_para_42.2_232</v>
      </c>
      <c r="C232" s="21" t="s">
        <v>56</v>
      </c>
      <c r="D232" s="22">
        <v>25.0</v>
      </c>
      <c r="E232" s="22">
        <v>10.0</v>
      </c>
      <c r="F232" s="22">
        <v>42.0</v>
      </c>
      <c r="G232" s="23">
        <v>2.0</v>
      </c>
      <c r="H232" s="21"/>
      <c r="I232" s="11">
        <v>43141.0</v>
      </c>
      <c r="J232" s="11">
        <v>43147.0</v>
      </c>
      <c r="K232" s="24">
        <v>0.3541666666666667</v>
      </c>
      <c r="L232" s="25">
        <v>1.0</v>
      </c>
      <c r="M232" s="21"/>
      <c r="N232" s="11">
        <v>43147.0</v>
      </c>
      <c r="O232" s="1">
        <v>51.51</v>
      </c>
      <c r="P232" s="11">
        <v>43147.0</v>
      </c>
      <c r="Q232" s="13">
        <v>0.3590277777777778</v>
      </c>
      <c r="R232" s="8">
        <v>0.5416666666666666</v>
      </c>
      <c r="S232" s="14">
        <f t="shared" si="16"/>
        <v>0.1875</v>
      </c>
      <c r="T232" s="7">
        <v>43148.0</v>
      </c>
      <c r="U232" s="8">
        <v>0.7986111111111112</v>
      </c>
      <c r="V232" s="7">
        <v>43150.0</v>
      </c>
      <c r="W232" s="1">
        <v>180.27</v>
      </c>
      <c r="X232" s="10">
        <v>43154.0</v>
      </c>
      <c r="Y232" s="1">
        <v>704.21</v>
      </c>
      <c r="AD232" s="1">
        <f t="shared" si="2"/>
        <v>0</v>
      </c>
      <c r="AJ232">
        <f t="shared" si="3"/>
        <v>0</v>
      </c>
      <c r="AK232" s="7"/>
      <c r="AL232" s="7">
        <v>43168.0</v>
      </c>
      <c r="AM232" s="1">
        <v>2099.05</v>
      </c>
      <c r="AN232" s="1">
        <v>1.0</v>
      </c>
      <c r="AO232" s="1">
        <v>0.0</v>
      </c>
      <c r="AP232" s="1">
        <v>5.0</v>
      </c>
      <c r="AV232" s="1"/>
      <c r="AW232" s="1"/>
      <c r="AX232" s="1"/>
      <c r="AY232" s="1" t="s">
        <v>60</v>
      </c>
    </row>
    <row r="233" ht="15.75" customHeight="1">
      <c r="A233" s="1">
        <v>233.0</v>
      </c>
      <c r="B233" s="1" t="str">
        <f t="shared" si="1"/>
        <v>25.10_para_40.1_233</v>
      </c>
      <c r="C233" s="21" t="s">
        <v>56</v>
      </c>
      <c r="D233" s="22">
        <v>25.0</v>
      </c>
      <c r="E233" s="22">
        <v>10.0</v>
      </c>
      <c r="F233" s="23">
        <v>40.0</v>
      </c>
      <c r="G233" s="22">
        <v>1.0</v>
      </c>
      <c r="H233" s="21"/>
      <c r="I233" s="11">
        <v>43141.0</v>
      </c>
      <c r="J233" s="11">
        <v>43147.0</v>
      </c>
      <c r="K233" s="24">
        <v>0.35555555555555557</v>
      </c>
      <c r="L233" s="25">
        <v>1.0</v>
      </c>
      <c r="M233" s="21"/>
      <c r="N233" s="11">
        <v>43147.0</v>
      </c>
      <c r="O233" s="1">
        <v>21.14</v>
      </c>
      <c r="P233" s="11">
        <v>43147.0</v>
      </c>
      <c r="Q233" s="13">
        <v>0.3590277777777778</v>
      </c>
      <c r="R233" s="8">
        <v>0.5416666666666666</v>
      </c>
      <c r="S233" s="14">
        <f t="shared" si="16"/>
        <v>0.1861111111</v>
      </c>
      <c r="T233" s="7">
        <v>43147.0</v>
      </c>
      <c r="U233" s="8">
        <v>0.8</v>
      </c>
      <c r="V233" s="7">
        <v>43150.0</v>
      </c>
      <c r="W233" s="1">
        <v>62.34</v>
      </c>
      <c r="X233" s="10">
        <v>43155.0</v>
      </c>
      <c r="Y233" s="1">
        <v>182.46</v>
      </c>
      <c r="AD233" s="1">
        <f t="shared" si="2"/>
        <v>0</v>
      </c>
      <c r="AJ233">
        <f t="shared" si="3"/>
        <v>0</v>
      </c>
      <c r="AK233" s="7"/>
      <c r="AL233" s="7">
        <v>43169.0</v>
      </c>
      <c r="AM233" s="1">
        <v>572.58</v>
      </c>
      <c r="AN233" s="1">
        <v>1.0</v>
      </c>
      <c r="AO233" s="1">
        <v>0.0</v>
      </c>
      <c r="AP233" s="1">
        <v>5.0</v>
      </c>
      <c r="AV233" s="1"/>
      <c r="AW233" s="1"/>
      <c r="AX233" s="1"/>
      <c r="AY233" s="1" t="s">
        <v>76</v>
      </c>
    </row>
    <row r="234" ht="15.75" customHeight="1">
      <c r="A234" s="1">
        <v>234.0</v>
      </c>
      <c r="B234" s="1" t="str">
        <f t="shared" si="1"/>
        <v>25.10_para_40.2_234</v>
      </c>
      <c r="C234" s="21" t="s">
        <v>56</v>
      </c>
      <c r="D234" s="22">
        <v>25.0</v>
      </c>
      <c r="E234" s="22">
        <v>10.0</v>
      </c>
      <c r="F234" s="23">
        <v>40.0</v>
      </c>
      <c r="G234" s="23">
        <v>2.0</v>
      </c>
      <c r="H234" s="21"/>
      <c r="I234" s="26">
        <v>43139.0</v>
      </c>
      <c r="J234" s="11">
        <v>43147.0</v>
      </c>
      <c r="K234" s="24">
        <v>0.35625</v>
      </c>
      <c r="L234" s="25">
        <v>1.0</v>
      </c>
      <c r="M234" s="21"/>
      <c r="N234" s="11">
        <v>43147.0</v>
      </c>
      <c r="O234" s="1">
        <v>42.92</v>
      </c>
      <c r="P234" s="11">
        <v>43147.0</v>
      </c>
      <c r="Q234" s="13">
        <v>0.3590277777777778</v>
      </c>
      <c r="R234" s="8">
        <v>0.5416666666666666</v>
      </c>
      <c r="S234" s="14">
        <f t="shared" si="16"/>
        <v>0.1854166667</v>
      </c>
      <c r="T234" s="7">
        <v>43148.0</v>
      </c>
      <c r="U234" s="8">
        <v>0.7986111111111112</v>
      </c>
      <c r="V234" s="7">
        <v>43150.0</v>
      </c>
      <c r="W234" s="1">
        <v>209.02</v>
      </c>
      <c r="X234" s="10">
        <v>43154.0</v>
      </c>
      <c r="Y234" s="1">
        <v>1351.36</v>
      </c>
      <c r="AD234" s="1">
        <f t="shared" si="2"/>
        <v>0</v>
      </c>
      <c r="AJ234">
        <f t="shared" si="3"/>
        <v>0</v>
      </c>
      <c r="AK234" s="7"/>
      <c r="AL234" s="7">
        <v>43168.0</v>
      </c>
      <c r="AM234" s="1">
        <v>6284.83</v>
      </c>
      <c r="AN234" s="1">
        <v>1.0</v>
      </c>
      <c r="AO234" s="1">
        <v>0.0</v>
      </c>
      <c r="AP234" s="1">
        <v>5.0</v>
      </c>
      <c r="AV234" s="1"/>
      <c r="AW234" s="1"/>
      <c r="AX234" s="1"/>
      <c r="AY234" s="1" t="s">
        <v>60</v>
      </c>
    </row>
    <row r="235" ht="15.75" customHeight="1">
      <c r="A235" s="1">
        <v>235.0</v>
      </c>
      <c r="B235" s="1" t="str">
        <f t="shared" si="1"/>
        <v>25.10_para_40.3_235</v>
      </c>
      <c r="C235" s="21" t="s">
        <v>56</v>
      </c>
      <c r="D235" s="22">
        <v>25.0</v>
      </c>
      <c r="E235" s="22">
        <v>10.0</v>
      </c>
      <c r="F235" s="23">
        <v>40.0</v>
      </c>
      <c r="G235" s="23">
        <v>3.0</v>
      </c>
      <c r="H235" s="21"/>
      <c r="I235" s="26">
        <v>43139.0</v>
      </c>
      <c r="J235" s="11">
        <v>43147.0</v>
      </c>
      <c r="K235" s="24">
        <v>0.35694444444444445</v>
      </c>
      <c r="L235" s="25">
        <v>1.0</v>
      </c>
      <c r="M235" s="21"/>
      <c r="N235" s="11">
        <v>43147.0</v>
      </c>
      <c r="O235" s="1">
        <v>70.71</v>
      </c>
      <c r="P235" s="11">
        <v>43147.0</v>
      </c>
      <c r="Q235" s="13">
        <v>0.3590277777777778</v>
      </c>
      <c r="R235" s="8">
        <v>0.5416666666666666</v>
      </c>
      <c r="S235" s="14">
        <f t="shared" si="16"/>
        <v>0.1847222222</v>
      </c>
      <c r="T235" s="7">
        <v>43149.0</v>
      </c>
      <c r="U235" s="8">
        <v>0.7368055555555556</v>
      </c>
      <c r="V235" s="7">
        <v>43150.0</v>
      </c>
      <c r="W235" s="1">
        <v>200.88</v>
      </c>
      <c r="X235" s="10">
        <v>43154.0</v>
      </c>
      <c r="Y235" s="1">
        <v>796.6</v>
      </c>
      <c r="AD235" s="1">
        <f t="shared" si="2"/>
        <v>0</v>
      </c>
      <c r="AJ235">
        <f t="shared" si="3"/>
        <v>0</v>
      </c>
      <c r="AK235" s="7"/>
      <c r="AL235" s="7">
        <v>43168.0</v>
      </c>
      <c r="AM235" s="1">
        <v>1313.77</v>
      </c>
      <c r="AN235" s="1">
        <v>1.0</v>
      </c>
      <c r="AO235" s="1">
        <v>0.0</v>
      </c>
      <c r="AP235" s="1">
        <v>5.0</v>
      </c>
      <c r="AV235" s="1"/>
      <c r="AW235" s="1"/>
      <c r="AX235" s="1"/>
      <c r="AY235" s="1" t="s">
        <v>60</v>
      </c>
    </row>
    <row r="236" ht="15.75" customHeight="1">
      <c r="A236" s="1">
        <v>236.0</v>
      </c>
      <c r="B236" s="1" t="str">
        <f t="shared" si="1"/>
        <v>25.10_para_40.4_236</v>
      </c>
      <c r="C236" s="21" t="s">
        <v>56</v>
      </c>
      <c r="D236" s="22">
        <v>25.0</v>
      </c>
      <c r="E236" s="22">
        <v>10.0</v>
      </c>
      <c r="F236" s="23">
        <v>40.0</v>
      </c>
      <c r="G236" s="23">
        <v>4.0</v>
      </c>
      <c r="H236" s="15">
        <v>43151.0</v>
      </c>
      <c r="I236" s="11">
        <v>43141.0</v>
      </c>
      <c r="J236" s="11">
        <v>43147.0</v>
      </c>
      <c r="K236" s="24">
        <v>0.35833333333333334</v>
      </c>
      <c r="L236" s="25">
        <v>1.0</v>
      </c>
      <c r="M236" s="21"/>
      <c r="N236" s="11">
        <v>43147.0</v>
      </c>
      <c r="O236" s="1">
        <v>49.36</v>
      </c>
      <c r="P236" s="11">
        <v>43147.0</v>
      </c>
      <c r="Q236" s="13">
        <v>0.3590277777777778</v>
      </c>
      <c r="R236" s="8">
        <v>0.5416666666666666</v>
      </c>
      <c r="S236" s="14">
        <f t="shared" si="16"/>
        <v>0.1833333333</v>
      </c>
      <c r="X236" s="17"/>
      <c r="AD236" s="1">
        <f t="shared" si="2"/>
        <v>0</v>
      </c>
      <c r="AJ236">
        <f t="shared" si="3"/>
        <v>0</v>
      </c>
      <c r="AV236" s="1"/>
      <c r="AW236" s="1"/>
      <c r="AX236" s="1"/>
      <c r="AY236" s="1" t="s">
        <v>198</v>
      </c>
    </row>
    <row r="237" ht="15.75" customHeight="1">
      <c r="A237" s="1">
        <v>237.0</v>
      </c>
      <c r="B237" s="1" t="str">
        <f t="shared" si="1"/>
        <v>25.10_para_42.1_237</v>
      </c>
      <c r="C237" s="21" t="s">
        <v>56</v>
      </c>
      <c r="D237" s="22">
        <v>25.0</v>
      </c>
      <c r="E237" s="22">
        <v>10.0</v>
      </c>
      <c r="F237" s="23">
        <v>42.0</v>
      </c>
      <c r="G237" s="23">
        <v>1.0</v>
      </c>
      <c r="H237" s="21"/>
      <c r="I237" s="11">
        <v>43141.0</v>
      </c>
      <c r="J237" s="11">
        <v>43147.0</v>
      </c>
      <c r="K237" s="8">
        <v>0.40347222222222223</v>
      </c>
      <c r="L237" s="1">
        <v>1.0</v>
      </c>
      <c r="N237" s="11">
        <v>43147.0</v>
      </c>
      <c r="O237" s="1">
        <v>41.06</v>
      </c>
      <c r="P237" s="11">
        <v>43147.0</v>
      </c>
      <c r="Q237" s="13">
        <v>0.4048611111111111</v>
      </c>
      <c r="R237" s="8">
        <v>0.5416666666666666</v>
      </c>
      <c r="S237" s="14">
        <f t="shared" si="16"/>
        <v>0.1381944444</v>
      </c>
      <c r="T237" s="7">
        <v>43147.0</v>
      </c>
      <c r="U237" s="8">
        <v>0.8</v>
      </c>
      <c r="V237" s="7">
        <v>43151.0</v>
      </c>
      <c r="W237" s="1">
        <v>141.41</v>
      </c>
      <c r="X237" s="10">
        <v>43158.0</v>
      </c>
      <c r="Y237" s="1">
        <v>468.83</v>
      </c>
      <c r="Z237" s="7">
        <v>43165.0</v>
      </c>
      <c r="AA237" s="1">
        <v>5.0</v>
      </c>
      <c r="AB237" s="1">
        <v>0.0</v>
      </c>
      <c r="AC237" s="1">
        <v>748.63</v>
      </c>
      <c r="AD237" s="1">
        <f t="shared" si="2"/>
        <v>1</v>
      </c>
      <c r="AE237" s="1">
        <v>0.0</v>
      </c>
      <c r="AF237" s="1">
        <v>1.0</v>
      </c>
      <c r="AI237" s="1">
        <v>50.0</v>
      </c>
      <c r="AJ237">
        <f t="shared" si="3"/>
        <v>51</v>
      </c>
      <c r="AQ237" s="1">
        <v>1.0</v>
      </c>
      <c r="AR237" s="1" t="s">
        <v>73</v>
      </c>
      <c r="AS237" s="1"/>
      <c r="AT237" s="1">
        <v>0.0</v>
      </c>
      <c r="AV237" s="1"/>
      <c r="AW237" s="1"/>
      <c r="AX237" s="1"/>
      <c r="AY237" s="1" t="s">
        <v>199</v>
      </c>
      <c r="AZ237" s="1" t="s">
        <v>200</v>
      </c>
    </row>
    <row r="238" ht="15.75" customHeight="1">
      <c r="A238" s="1">
        <v>238.0</v>
      </c>
      <c r="B238" s="1" t="str">
        <f t="shared" si="1"/>
        <v>25.10_para_42.2_238</v>
      </c>
      <c r="C238" s="21" t="s">
        <v>56</v>
      </c>
      <c r="D238" s="22">
        <v>25.0</v>
      </c>
      <c r="E238" s="22">
        <v>10.0</v>
      </c>
      <c r="F238" s="23">
        <v>42.0</v>
      </c>
      <c r="G238" s="23">
        <v>2.0</v>
      </c>
      <c r="H238" s="21"/>
      <c r="I238" s="26">
        <v>43140.0</v>
      </c>
      <c r="J238" s="11">
        <v>43147.0</v>
      </c>
      <c r="K238" s="8">
        <v>0.4041666666666667</v>
      </c>
      <c r="L238" s="1">
        <v>1.0</v>
      </c>
      <c r="N238" s="11">
        <v>43147.0</v>
      </c>
      <c r="O238" s="1">
        <v>37.92</v>
      </c>
      <c r="P238" s="11">
        <v>43147.0</v>
      </c>
      <c r="Q238" s="13">
        <v>0.4048611111111111</v>
      </c>
      <c r="R238" s="8">
        <v>0.5416666666666666</v>
      </c>
      <c r="S238" s="14">
        <f t="shared" si="16"/>
        <v>0.1375</v>
      </c>
      <c r="T238" s="7">
        <v>43148.0</v>
      </c>
      <c r="U238" s="8">
        <v>0.7986111111111112</v>
      </c>
      <c r="V238" s="7">
        <v>43150.0</v>
      </c>
      <c r="W238" s="1">
        <v>158.6</v>
      </c>
      <c r="X238" s="10">
        <v>43154.0</v>
      </c>
      <c r="Y238" s="1">
        <v>698.71</v>
      </c>
      <c r="AD238" s="1">
        <f t="shared" si="2"/>
        <v>0</v>
      </c>
      <c r="AJ238">
        <f t="shared" si="3"/>
        <v>0</v>
      </c>
      <c r="AK238" s="7"/>
      <c r="AL238" s="7">
        <v>43168.0</v>
      </c>
      <c r="AM238" s="1">
        <v>3334.13</v>
      </c>
      <c r="AN238" s="1">
        <v>1.0</v>
      </c>
      <c r="AO238" s="1">
        <v>0.0</v>
      </c>
      <c r="AP238" s="1">
        <v>6.0</v>
      </c>
      <c r="AV238" s="1"/>
      <c r="AW238" s="1"/>
      <c r="AX238" s="1"/>
      <c r="AY238" s="1" t="s">
        <v>201</v>
      </c>
    </row>
    <row r="239" ht="15.75" customHeight="1">
      <c r="A239" s="1">
        <v>239.0</v>
      </c>
      <c r="B239" s="1" t="str">
        <f t="shared" si="1"/>
        <v>25.10_para_40.1_239</v>
      </c>
      <c r="C239" s="21" t="s">
        <v>56</v>
      </c>
      <c r="D239" s="22">
        <v>25.0</v>
      </c>
      <c r="E239" s="22">
        <v>10.0</v>
      </c>
      <c r="F239" s="23">
        <v>40.0</v>
      </c>
      <c r="G239" s="23">
        <v>1.0</v>
      </c>
      <c r="H239" s="7">
        <v>43155.0</v>
      </c>
      <c r="I239" s="7">
        <v>43141.0</v>
      </c>
      <c r="J239" s="7">
        <v>43148.0</v>
      </c>
      <c r="K239" s="8">
        <v>0.4444444444444444</v>
      </c>
      <c r="L239" s="1">
        <v>1.0</v>
      </c>
      <c r="N239" s="7">
        <v>43148.0</v>
      </c>
      <c r="O239" s="1">
        <v>41.75</v>
      </c>
      <c r="P239" s="7">
        <v>43148.0</v>
      </c>
      <c r="Q239" s="13">
        <v>0.44513888888888886</v>
      </c>
      <c r="R239" s="8">
        <v>0.5416666666666666</v>
      </c>
      <c r="S239" s="14">
        <f t="shared" si="16"/>
        <v>0.09722222222</v>
      </c>
      <c r="T239" s="7">
        <v>43148.0</v>
      </c>
      <c r="U239" s="8">
        <v>0.7986111111111112</v>
      </c>
      <c r="V239" s="7">
        <v>43152.0</v>
      </c>
      <c r="W239" s="1">
        <v>44.92</v>
      </c>
      <c r="X239" s="17"/>
      <c r="AD239" s="1">
        <f t="shared" si="2"/>
        <v>0</v>
      </c>
      <c r="AJ239">
        <f t="shared" si="3"/>
        <v>0</v>
      </c>
      <c r="AV239" s="1"/>
      <c r="AW239" s="1"/>
      <c r="AX239" s="1"/>
      <c r="AY239" s="1" t="s">
        <v>68</v>
      </c>
    </row>
    <row r="240" ht="15.75" customHeight="1">
      <c r="A240" s="1">
        <v>240.0</v>
      </c>
      <c r="B240" s="1" t="str">
        <f t="shared" si="1"/>
        <v>25.10_para_42.1_240</v>
      </c>
      <c r="C240" s="1" t="s">
        <v>56</v>
      </c>
      <c r="D240" s="1">
        <v>25.0</v>
      </c>
      <c r="E240" s="1">
        <v>10.0</v>
      </c>
      <c r="F240" s="1">
        <v>42.0</v>
      </c>
      <c r="G240" s="1">
        <v>1.0</v>
      </c>
      <c r="I240" s="7">
        <v>43145.0</v>
      </c>
      <c r="J240" s="7">
        <v>43150.0</v>
      </c>
      <c r="K240" s="8">
        <v>0.4527777777777778</v>
      </c>
      <c r="L240" s="1">
        <v>1.0</v>
      </c>
      <c r="N240" s="7">
        <v>43150.0</v>
      </c>
      <c r="O240" s="1">
        <v>55.52</v>
      </c>
      <c r="P240" s="7">
        <v>43150.0</v>
      </c>
      <c r="Q240" s="13">
        <v>0.4618055555555556</v>
      </c>
      <c r="R240" s="8">
        <v>0.5416666666666666</v>
      </c>
      <c r="S240" s="14">
        <f t="shared" si="16"/>
        <v>0.08888888889</v>
      </c>
      <c r="T240" s="7">
        <v>43150.0</v>
      </c>
      <c r="U240" s="8">
        <v>0.8069444444444445</v>
      </c>
      <c r="V240" s="7">
        <v>43155.0</v>
      </c>
      <c r="W240" s="1">
        <v>234.43</v>
      </c>
      <c r="X240" s="17"/>
      <c r="Z240" s="7">
        <v>43165.0</v>
      </c>
      <c r="AA240" s="1">
        <v>4.0</v>
      </c>
      <c r="AB240" s="1">
        <v>0.0</v>
      </c>
      <c r="AC240" s="1">
        <v>985.5</v>
      </c>
      <c r="AD240" s="1">
        <f t="shared" si="2"/>
        <v>3</v>
      </c>
      <c r="AE240" s="1">
        <v>1.0</v>
      </c>
      <c r="AF240" s="1">
        <v>2.0</v>
      </c>
      <c r="AG240" s="7">
        <v>43173.0</v>
      </c>
      <c r="AH240" s="1">
        <v>1.0</v>
      </c>
      <c r="AI240" s="1">
        <v>7.0</v>
      </c>
      <c r="AJ240">
        <f t="shared" si="3"/>
        <v>10</v>
      </c>
      <c r="AQ240" s="1">
        <v>1.0</v>
      </c>
      <c r="AR240" s="1" t="s">
        <v>73</v>
      </c>
      <c r="AS240" s="1"/>
      <c r="AT240" s="1">
        <v>1.0</v>
      </c>
      <c r="AZ240" s="1" t="s">
        <v>202</v>
      </c>
    </row>
    <row r="241" ht="15.75" customHeight="1">
      <c r="A241" s="1">
        <v>241.0</v>
      </c>
      <c r="B241" s="1" t="str">
        <f t="shared" si="1"/>
        <v>25.10_para_42.2_241</v>
      </c>
      <c r="C241" s="1" t="s">
        <v>56</v>
      </c>
      <c r="D241" s="1">
        <v>25.0</v>
      </c>
      <c r="E241" s="1">
        <v>10.0</v>
      </c>
      <c r="F241" s="1">
        <v>42.0</v>
      </c>
      <c r="G241" s="1">
        <v>2.0</v>
      </c>
      <c r="I241" s="7">
        <v>43145.0</v>
      </c>
      <c r="J241" s="7">
        <v>43150.0</v>
      </c>
      <c r="K241" s="8">
        <v>0.46319444444444446</v>
      </c>
      <c r="L241" s="1">
        <v>1.0</v>
      </c>
      <c r="N241" s="7">
        <v>43150.0</v>
      </c>
      <c r="O241" s="1">
        <v>64.34</v>
      </c>
      <c r="P241" s="7">
        <v>43150.0</v>
      </c>
      <c r="Q241" s="13">
        <v>0.47430555555555554</v>
      </c>
      <c r="R241" s="8">
        <v>0.5416666666666666</v>
      </c>
      <c r="S241" s="14">
        <f t="shared" si="16"/>
        <v>0.07847222222</v>
      </c>
      <c r="T241" s="7">
        <v>43151.0</v>
      </c>
      <c r="U241" s="8">
        <v>0.8368055555555556</v>
      </c>
      <c r="V241" s="7">
        <v>43154.0</v>
      </c>
      <c r="W241" s="1">
        <v>103.75</v>
      </c>
      <c r="X241" s="10">
        <v>43163.0</v>
      </c>
      <c r="Y241" s="1">
        <v>309.91</v>
      </c>
      <c r="AD241" s="1">
        <f t="shared" si="2"/>
        <v>0</v>
      </c>
      <c r="AJ241">
        <f t="shared" si="3"/>
        <v>0</v>
      </c>
      <c r="AK241" s="7"/>
      <c r="AL241" s="7">
        <v>43177.0</v>
      </c>
      <c r="AM241" s="1">
        <v>309.83</v>
      </c>
      <c r="AN241" s="1">
        <v>1.0</v>
      </c>
      <c r="AO241" s="1">
        <v>0.0</v>
      </c>
      <c r="AP241" s="1">
        <v>5.0</v>
      </c>
      <c r="AV241" s="1"/>
      <c r="AW241" s="1"/>
      <c r="AX241" s="1"/>
      <c r="AY241" s="1" t="s">
        <v>76</v>
      </c>
    </row>
    <row r="242" ht="15.75" customHeight="1">
      <c r="A242" s="1">
        <v>242.0</v>
      </c>
      <c r="B242" s="1" t="str">
        <f t="shared" si="1"/>
        <v>25.10_para_42.3_242</v>
      </c>
      <c r="C242" s="1" t="s">
        <v>56</v>
      </c>
      <c r="D242" s="1">
        <v>25.0</v>
      </c>
      <c r="E242" s="1">
        <v>10.0</v>
      </c>
      <c r="F242" s="1">
        <v>42.0</v>
      </c>
      <c r="G242" s="1">
        <v>3.0</v>
      </c>
      <c r="I242" s="7">
        <v>43145.0</v>
      </c>
      <c r="J242" s="7">
        <v>43150.0</v>
      </c>
      <c r="K242" s="8">
        <v>0.47638888888888886</v>
      </c>
      <c r="L242" s="1">
        <v>2.0</v>
      </c>
      <c r="N242" s="7">
        <v>43150.0</v>
      </c>
      <c r="O242" s="1">
        <v>76.94</v>
      </c>
      <c r="P242" s="7">
        <v>43150.0</v>
      </c>
      <c r="Q242" s="13">
        <v>0.4861111111111111</v>
      </c>
      <c r="R242" s="8">
        <v>0.5416666666666666</v>
      </c>
      <c r="S242" s="14">
        <f t="shared" si="16"/>
        <v>0.06527777778</v>
      </c>
      <c r="T242" s="7">
        <v>43152.0</v>
      </c>
      <c r="U242" s="8">
        <v>0.8486111111111111</v>
      </c>
      <c r="V242" s="7">
        <v>43153.0</v>
      </c>
      <c r="W242" s="1">
        <v>153.28</v>
      </c>
      <c r="X242" s="10">
        <v>43160.0</v>
      </c>
      <c r="Y242" s="1">
        <v>650.47</v>
      </c>
      <c r="AD242" s="1">
        <f t="shared" si="2"/>
        <v>0</v>
      </c>
      <c r="AJ242">
        <f t="shared" si="3"/>
        <v>0</v>
      </c>
      <c r="AK242" s="7"/>
      <c r="AL242" s="7">
        <v>43174.0</v>
      </c>
      <c r="AM242" s="1">
        <v>12864.69</v>
      </c>
      <c r="AN242" s="1">
        <v>1.0</v>
      </c>
      <c r="AO242" s="1">
        <v>0.0</v>
      </c>
      <c r="AP242" s="1">
        <v>6.0</v>
      </c>
      <c r="AV242" s="1"/>
      <c r="AW242" s="1"/>
      <c r="AX242" s="1"/>
      <c r="AY242" s="1" t="s">
        <v>203</v>
      </c>
    </row>
    <row r="243" ht="15.75" customHeight="1">
      <c r="A243" s="1">
        <v>243.0</v>
      </c>
      <c r="B243" s="1" t="str">
        <f t="shared" si="1"/>
        <v>25.10_para_42.4_243</v>
      </c>
      <c r="C243" s="1" t="s">
        <v>56</v>
      </c>
      <c r="D243" s="1">
        <v>25.0</v>
      </c>
      <c r="E243" s="1">
        <v>10.0</v>
      </c>
      <c r="F243" s="1">
        <v>42.0</v>
      </c>
      <c r="G243" s="1">
        <v>4.0</v>
      </c>
      <c r="H243" s="7">
        <v>43164.0</v>
      </c>
      <c r="I243" s="7">
        <v>43145.0</v>
      </c>
      <c r="J243" s="7">
        <v>43150.0</v>
      </c>
      <c r="K243" s="8">
        <v>0.4395833333333333</v>
      </c>
      <c r="L243" s="1">
        <v>1.0</v>
      </c>
      <c r="N243" s="7">
        <v>43150.0</v>
      </c>
      <c r="O243" s="1">
        <v>72.65</v>
      </c>
      <c r="P243" s="7">
        <v>43150.0</v>
      </c>
      <c r="Q243" s="13">
        <v>0.4513888888888889</v>
      </c>
      <c r="R243" s="8">
        <v>0.5416666666666666</v>
      </c>
      <c r="S243" s="14">
        <f t="shared" si="16"/>
        <v>0.1020833333</v>
      </c>
      <c r="T243" s="7">
        <v>43153.0</v>
      </c>
      <c r="U243" s="8">
        <v>0.8645833333333334</v>
      </c>
      <c r="V243" s="7">
        <v>43153.0</v>
      </c>
      <c r="W243" s="1">
        <v>127.92</v>
      </c>
      <c r="X243" s="10">
        <v>43161.0</v>
      </c>
      <c r="Y243" s="1">
        <v>401.96</v>
      </c>
      <c r="AD243" s="1">
        <f t="shared" si="2"/>
        <v>0</v>
      </c>
      <c r="AJ243">
        <f t="shared" si="3"/>
        <v>0</v>
      </c>
      <c r="AV243" s="1"/>
      <c r="AW243" s="1"/>
      <c r="AX243" s="1"/>
      <c r="AY243" s="1" t="s">
        <v>76</v>
      </c>
    </row>
    <row r="244" ht="15.75" customHeight="1">
      <c r="A244" s="1">
        <v>244.0</v>
      </c>
      <c r="B244" s="1" t="str">
        <f t="shared" si="1"/>
        <v>25.10_para_40.1_244</v>
      </c>
      <c r="C244" s="1" t="s">
        <v>56</v>
      </c>
      <c r="D244" s="1">
        <v>25.0</v>
      </c>
      <c r="E244" s="1">
        <v>10.0</v>
      </c>
      <c r="F244" s="1">
        <v>40.0</v>
      </c>
      <c r="G244" s="1">
        <v>1.0</v>
      </c>
      <c r="I244" s="7">
        <v>43144.0</v>
      </c>
      <c r="J244" s="7">
        <v>43150.0</v>
      </c>
      <c r="K244" s="8">
        <v>0.4875</v>
      </c>
      <c r="L244" s="1">
        <v>2.0</v>
      </c>
      <c r="N244" s="7">
        <v>43150.0</v>
      </c>
      <c r="O244" s="1">
        <v>79.25</v>
      </c>
      <c r="P244" s="7">
        <v>43150.0</v>
      </c>
      <c r="Q244" s="13">
        <v>0.49583333333333335</v>
      </c>
      <c r="R244" s="8">
        <v>0.5416666666666666</v>
      </c>
      <c r="S244" s="14">
        <f t="shared" si="16"/>
        <v>0.05416666667</v>
      </c>
      <c r="T244" s="7">
        <v>43150.0</v>
      </c>
      <c r="U244" s="8">
        <v>0.8069444444444445</v>
      </c>
      <c r="V244" s="7">
        <v>43153.0</v>
      </c>
      <c r="W244" s="1">
        <v>335.55</v>
      </c>
      <c r="X244" s="10">
        <v>43157.0</v>
      </c>
      <c r="Y244" s="1">
        <v>1213.17</v>
      </c>
      <c r="Z244" s="7">
        <v>43164.0</v>
      </c>
      <c r="AA244" s="1">
        <v>5.0</v>
      </c>
      <c r="AB244" s="1">
        <v>0.0</v>
      </c>
      <c r="AC244" s="1">
        <v>3489.2</v>
      </c>
      <c r="AD244" s="1">
        <f t="shared" si="2"/>
        <v>21</v>
      </c>
      <c r="AE244" s="1">
        <v>15.0</v>
      </c>
      <c r="AF244" s="1">
        <v>6.0</v>
      </c>
      <c r="AG244" s="7">
        <v>43169.0</v>
      </c>
      <c r="AH244" s="1">
        <v>7.0</v>
      </c>
      <c r="AI244" s="1">
        <v>53.0</v>
      </c>
      <c r="AJ244">
        <f t="shared" si="3"/>
        <v>74</v>
      </c>
      <c r="AQ244" s="1">
        <v>1.0</v>
      </c>
      <c r="AR244" s="1" t="s">
        <v>73</v>
      </c>
      <c r="AS244" s="1"/>
      <c r="AT244" s="1">
        <v>0.0</v>
      </c>
      <c r="AV244" s="1"/>
      <c r="AW244" s="1"/>
      <c r="AX244" s="1"/>
      <c r="AY244" s="1" t="s">
        <v>60</v>
      </c>
      <c r="AZ244" s="1" t="s">
        <v>204</v>
      </c>
    </row>
    <row r="245" ht="15.75" customHeight="1">
      <c r="A245" s="1">
        <v>245.0</v>
      </c>
      <c r="B245" s="1" t="str">
        <f t="shared" si="1"/>
        <v>25.10_para_40.2_245</v>
      </c>
      <c r="C245" s="1" t="s">
        <v>56</v>
      </c>
      <c r="D245" s="1">
        <v>25.0</v>
      </c>
      <c r="E245" s="1">
        <v>10.0</v>
      </c>
      <c r="F245" s="1">
        <v>40.0</v>
      </c>
      <c r="G245" s="1">
        <v>2.0</v>
      </c>
      <c r="I245" s="7">
        <v>43144.0</v>
      </c>
      <c r="J245" s="7">
        <v>43150.0</v>
      </c>
      <c r="K245" s="8">
        <v>0.4965277777777778</v>
      </c>
      <c r="L245" s="1">
        <v>1.0</v>
      </c>
      <c r="N245" s="7">
        <v>43150.0</v>
      </c>
      <c r="O245" s="1">
        <v>39.02</v>
      </c>
      <c r="P245" s="7">
        <v>43150.0</v>
      </c>
      <c r="Q245" s="13">
        <v>0.5111111111111111</v>
      </c>
      <c r="R245" s="8">
        <v>0.5416666666666666</v>
      </c>
      <c r="S245" s="14">
        <f t="shared" si="16"/>
        <v>0.04513888889</v>
      </c>
      <c r="T245" s="7">
        <v>43151.0</v>
      </c>
      <c r="U245" s="8">
        <v>0.8368055555555556</v>
      </c>
      <c r="V245" s="7">
        <v>43153.0</v>
      </c>
      <c r="W245" s="1">
        <v>308.55</v>
      </c>
      <c r="X245" s="10">
        <v>43157.0</v>
      </c>
      <c r="Y245" s="1">
        <v>1678.54</v>
      </c>
      <c r="AD245" s="1">
        <f t="shared" si="2"/>
        <v>0</v>
      </c>
      <c r="AJ245">
        <f t="shared" si="3"/>
        <v>0</v>
      </c>
      <c r="AK245" s="7"/>
      <c r="AL245" s="7">
        <v>43171.0</v>
      </c>
      <c r="AM245" s="1">
        <v>16008.12</v>
      </c>
      <c r="AN245" s="1">
        <v>1.0</v>
      </c>
      <c r="AO245" s="1">
        <v>1.0</v>
      </c>
      <c r="AP245" s="1">
        <v>5.0</v>
      </c>
      <c r="AV245" s="1"/>
      <c r="AW245" s="1"/>
      <c r="AX245" s="1"/>
      <c r="AY245" s="1" t="s">
        <v>60</v>
      </c>
    </row>
    <row r="246" ht="15.75" customHeight="1">
      <c r="A246" s="1">
        <v>246.0</v>
      </c>
      <c r="B246" s="1" t="str">
        <f t="shared" si="1"/>
        <v>25.10_para_40.3_246</v>
      </c>
      <c r="C246" s="1" t="s">
        <v>56</v>
      </c>
      <c r="D246" s="1">
        <v>25.0</v>
      </c>
      <c r="E246" s="1">
        <v>10.0</v>
      </c>
      <c r="F246" s="1">
        <v>40.0</v>
      </c>
      <c r="G246" s="1">
        <v>3.0</v>
      </c>
      <c r="I246" s="7">
        <v>43144.0</v>
      </c>
      <c r="J246" s="7">
        <v>43150.0</v>
      </c>
      <c r="K246" s="8">
        <v>0.5159722222222223</v>
      </c>
      <c r="L246" s="1">
        <v>1.0</v>
      </c>
      <c r="N246" s="7">
        <v>43150.0</v>
      </c>
      <c r="O246" s="1">
        <v>44.59</v>
      </c>
      <c r="P246" s="7">
        <v>43150.0</v>
      </c>
      <c r="Q246" s="13">
        <v>0.5284722222222222</v>
      </c>
      <c r="R246" s="8">
        <v>0.5416666666666666</v>
      </c>
      <c r="S246" s="14">
        <f t="shared" si="16"/>
        <v>0.02569444444</v>
      </c>
      <c r="T246" s="7">
        <v>43152.0</v>
      </c>
      <c r="U246" s="8">
        <v>0.8486111111111111</v>
      </c>
      <c r="V246" s="7">
        <v>43153.0</v>
      </c>
      <c r="W246" s="1">
        <v>325.25</v>
      </c>
      <c r="X246" s="10">
        <v>43157.0</v>
      </c>
      <c r="Y246" s="1">
        <v>1550.71</v>
      </c>
      <c r="AD246" s="1">
        <f t="shared" si="2"/>
        <v>0</v>
      </c>
      <c r="AJ246">
        <f t="shared" si="3"/>
        <v>0</v>
      </c>
      <c r="AK246" s="7"/>
      <c r="AL246" s="7">
        <v>43171.0</v>
      </c>
      <c r="AM246" s="1">
        <v>12063.34</v>
      </c>
      <c r="AN246" s="1">
        <v>1.0</v>
      </c>
      <c r="AO246" s="1">
        <v>0.0</v>
      </c>
      <c r="AP246" s="1">
        <v>5.0</v>
      </c>
      <c r="AV246" s="1"/>
      <c r="AW246" s="1"/>
      <c r="AX246" s="1"/>
      <c r="AY246" s="1" t="s">
        <v>60</v>
      </c>
    </row>
    <row r="247" ht="15.75" customHeight="1">
      <c r="A247" s="1">
        <v>247.0</v>
      </c>
      <c r="B247" s="1" t="str">
        <f t="shared" si="1"/>
        <v>25.10_para_40.4_247</v>
      </c>
      <c r="C247" s="1" t="s">
        <v>56</v>
      </c>
      <c r="D247" s="1">
        <v>25.0</v>
      </c>
      <c r="E247" s="1">
        <v>10.0</v>
      </c>
      <c r="F247" s="1">
        <v>40.0</v>
      </c>
      <c r="G247" s="1">
        <v>4.0</v>
      </c>
      <c r="I247" s="7">
        <v>43144.0</v>
      </c>
      <c r="J247" s="7">
        <v>43150.0</v>
      </c>
      <c r="K247" s="8">
        <v>0.5347222222222222</v>
      </c>
      <c r="L247" s="1">
        <v>1.0</v>
      </c>
      <c r="N247" s="7">
        <v>43150.0</v>
      </c>
      <c r="O247" s="1">
        <v>41.4</v>
      </c>
      <c r="P247" s="7">
        <v>43150.0</v>
      </c>
      <c r="Q247" s="13">
        <v>0.5444444444444444</v>
      </c>
      <c r="R247" s="8">
        <v>0.5416666666666666</v>
      </c>
      <c r="S247" s="14">
        <f t="shared" si="16"/>
        <v>0.006944444444</v>
      </c>
      <c r="T247" s="7">
        <v>43153.0</v>
      </c>
      <c r="U247" s="8">
        <v>0.8645833333333334</v>
      </c>
      <c r="V247" s="7">
        <v>43153.0</v>
      </c>
      <c r="W247" s="1">
        <v>224.42</v>
      </c>
      <c r="X247" s="10">
        <v>43157.0</v>
      </c>
      <c r="Y247" s="1">
        <v>1125.62</v>
      </c>
      <c r="AD247" s="1">
        <f t="shared" si="2"/>
        <v>0</v>
      </c>
      <c r="AJ247">
        <f t="shared" si="3"/>
        <v>0</v>
      </c>
      <c r="AK247" s="7"/>
      <c r="AL247" s="7">
        <v>43171.0</v>
      </c>
      <c r="AM247" s="1">
        <v>14348.45</v>
      </c>
      <c r="AN247" s="1">
        <v>1.0</v>
      </c>
      <c r="AO247" s="1">
        <v>1.0</v>
      </c>
      <c r="AP247" s="1">
        <v>5.0</v>
      </c>
      <c r="AV247" s="1"/>
      <c r="AW247" s="1"/>
      <c r="AX247" s="1"/>
      <c r="AY247" s="1" t="s">
        <v>77</v>
      </c>
    </row>
    <row r="248" ht="15.75" customHeight="1">
      <c r="A248" s="1">
        <v>248.0</v>
      </c>
      <c r="B248" s="1" t="str">
        <f t="shared" si="1"/>
        <v>25.10_para_42.1_248</v>
      </c>
      <c r="C248" s="1" t="s">
        <v>56</v>
      </c>
      <c r="D248" s="1">
        <v>25.0</v>
      </c>
      <c r="E248" s="1">
        <v>10.0</v>
      </c>
      <c r="F248" s="1">
        <v>42.0</v>
      </c>
      <c r="G248" s="1">
        <v>1.0</v>
      </c>
      <c r="I248" s="7">
        <v>43145.0</v>
      </c>
      <c r="J248" s="7">
        <v>43150.0</v>
      </c>
      <c r="K248" s="8">
        <v>0.45416666666666666</v>
      </c>
      <c r="L248" s="1">
        <v>1.0</v>
      </c>
      <c r="N248" s="7">
        <v>43150.0</v>
      </c>
      <c r="O248" s="1">
        <v>62.95</v>
      </c>
      <c r="P248" s="7">
        <v>43150.0</v>
      </c>
      <c r="Q248" s="13">
        <v>0.4618055555555556</v>
      </c>
      <c r="R248" s="8">
        <v>0.5416666666666666</v>
      </c>
      <c r="S248" s="14">
        <f t="shared" si="16"/>
        <v>0.0875</v>
      </c>
      <c r="T248" s="7">
        <v>43150.0</v>
      </c>
      <c r="U248" s="8">
        <v>0.8069444444444445</v>
      </c>
      <c r="V248" s="7">
        <v>43154.0</v>
      </c>
      <c r="W248" s="1">
        <v>110.61</v>
      </c>
      <c r="X248" s="17"/>
      <c r="Z248" s="7">
        <v>43165.0</v>
      </c>
      <c r="AA248" s="1">
        <v>4.0</v>
      </c>
      <c r="AB248" s="1">
        <v>0.0</v>
      </c>
      <c r="AC248" s="1">
        <v>290.51</v>
      </c>
      <c r="AD248" s="1">
        <f t="shared" si="2"/>
        <v>1</v>
      </c>
      <c r="AE248" s="1">
        <v>0.0</v>
      </c>
      <c r="AF248" s="1">
        <v>1.0</v>
      </c>
      <c r="AI248" s="1">
        <v>1.0</v>
      </c>
      <c r="AJ248">
        <f t="shared" si="3"/>
        <v>2</v>
      </c>
      <c r="AQ248" s="1">
        <v>1.0</v>
      </c>
      <c r="AR248" s="1">
        <v>1.0</v>
      </c>
      <c r="AS248" s="1"/>
      <c r="AT248" s="1">
        <v>0.0</v>
      </c>
      <c r="AV248" s="1"/>
      <c r="AW248" s="1"/>
      <c r="AX248" s="1"/>
      <c r="AY248" s="1" t="s">
        <v>76</v>
      </c>
      <c r="AZ248" s="1" t="s">
        <v>205</v>
      </c>
    </row>
    <row r="249" ht="15.75" customHeight="1">
      <c r="A249" s="1">
        <v>249.0</v>
      </c>
      <c r="B249" s="1" t="str">
        <f t="shared" si="1"/>
        <v>25.10_para_42.2_249</v>
      </c>
      <c r="C249" s="1" t="s">
        <v>56</v>
      </c>
      <c r="D249" s="1">
        <v>25.0</v>
      </c>
      <c r="E249" s="1">
        <v>10.0</v>
      </c>
      <c r="F249" s="1">
        <v>42.0</v>
      </c>
      <c r="G249" s="1">
        <v>2.0</v>
      </c>
      <c r="H249" s="7">
        <v>43151.0</v>
      </c>
      <c r="I249" s="7">
        <v>43145.0</v>
      </c>
      <c r="J249" s="7">
        <v>43150.0</v>
      </c>
      <c r="K249" s="8">
        <v>0.46458333333333335</v>
      </c>
      <c r="L249" s="1">
        <v>1.0</v>
      </c>
      <c r="N249" s="7">
        <v>43150.0</v>
      </c>
      <c r="O249" s="1">
        <v>24.99</v>
      </c>
      <c r="P249" s="7">
        <v>43150.0</v>
      </c>
      <c r="Q249" s="13">
        <v>0.47430555555555554</v>
      </c>
      <c r="R249" s="8">
        <v>0.5416666666666666</v>
      </c>
      <c r="S249" s="14">
        <f t="shared" si="16"/>
        <v>0.07708333333</v>
      </c>
      <c r="T249" s="7">
        <v>43151.0</v>
      </c>
      <c r="U249" s="8">
        <v>0.8368055555555556</v>
      </c>
      <c r="X249" s="17"/>
      <c r="AD249" s="1">
        <f t="shared" si="2"/>
        <v>0</v>
      </c>
      <c r="AJ249">
        <f t="shared" si="3"/>
        <v>0</v>
      </c>
    </row>
    <row r="250" ht="15.75" customHeight="1">
      <c r="A250" s="1">
        <v>250.0</v>
      </c>
      <c r="B250" s="1" t="str">
        <f t="shared" si="1"/>
        <v>25.10_para_42.3_250</v>
      </c>
      <c r="C250" s="1" t="s">
        <v>56</v>
      </c>
      <c r="D250" s="1">
        <v>25.0</v>
      </c>
      <c r="E250" s="1">
        <v>10.0</v>
      </c>
      <c r="F250" s="1">
        <v>42.0</v>
      </c>
      <c r="G250" s="1">
        <v>3.0</v>
      </c>
      <c r="I250" s="7">
        <v>43145.0</v>
      </c>
      <c r="J250" s="7">
        <v>43150.0</v>
      </c>
      <c r="K250" s="8">
        <v>0.47708333333333336</v>
      </c>
      <c r="L250" s="1">
        <v>1.0</v>
      </c>
      <c r="N250" s="7">
        <v>43150.0</v>
      </c>
      <c r="O250" s="1">
        <v>43.42</v>
      </c>
      <c r="P250" s="7">
        <v>43150.0</v>
      </c>
      <c r="Q250" s="13">
        <v>0.4861111111111111</v>
      </c>
      <c r="R250" s="8">
        <v>0.5416666666666666</v>
      </c>
      <c r="S250" s="14">
        <f t="shared" si="16"/>
        <v>0.06458333333</v>
      </c>
      <c r="T250" s="7">
        <v>43152.0</v>
      </c>
      <c r="U250" s="8">
        <v>0.8486111111111111</v>
      </c>
      <c r="V250" s="7">
        <v>43153.0</v>
      </c>
      <c r="W250" s="1">
        <v>141.24</v>
      </c>
      <c r="X250" s="10">
        <v>43157.0</v>
      </c>
      <c r="Y250" s="1">
        <v>874.83</v>
      </c>
      <c r="AD250" s="1">
        <f t="shared" si="2"/>
        <v>0</v>
      </c>
      <c r="AJ250">
        <f t="shared" si="3"/>
        <v>0</v>
      </c>
      <c r="AK250" s="7"/>
      <c r="AL250" s="7">
        <v>43171.0</v>
      </c>
      <c r="AM250" s="1">
        <v>4864.53</v>
      </c>
      <c r="AN250" s="1">
        <v>1.0</v>
      </c>
      <c r="AO250" s="1">
        <v>0.0</v>
      </c>
      <c r="AP250" s="1">
        <v>5.0</v>
      </c>
      <c r="AV250" s="1"/>
      <c r="AW250" s="1"/>
      <c r="AX250" s="1"/>
      <c r="AY250" s="1" t="s">
        <v>60</v>
      </c>
    </row>
    <row r="251" ht="15.75" customHeight="1">
      <c r="A251" s="1">
        <v>251.0</v>
      </c>
      <c r="B251" s="1" t="str">
        <f t="shared" si="1"/>
        <v>25.10_para_42.4_251</v>
      </c>
      <c r="C251" s="1" t="s">
        <v>56</v>
      </c>
      <c r="D251" s="1">
        <v>25.0</v>
      </c>
      <c r="E251" s="1">
        <v>10.0</v>
      </c>
      <c r="F251" s="1">
        <v>42.0</v>
      </c>
      <c r="G251" s="1">
        <v>4.0</v>
      </c>
      <c r="I251" s="7">
        <v>43145.0</v>
      </c>
      <c r="J251" s="7">
        <v>43150.0</v>
      </c>
      <c r="K251" s="8">
        <v>0.44027777777777777</v>
      </c>
      <c r="L251" s="1">
        <v>1.0</v>
      </c>
      <c r="N251" s="7">
        <v>43150.0</v>
      </c>
      <c r="O251" s="1">
        <v>42.5</v>
      </c>
      <c r="P251" s="7">
        <v>43150.0</v>
      </c>
      <c r="Q251" s="13">
        <v>0.4513888888888889</v>
      </c>
      <c r="R251" s="8">
        <v>0.5416666666666666</v>
      </c>
      <c r="S251" s="14">
        <f t="shared" si="16"/>
        <v>0.1013888889</v>
      </c>
      <c r="T251" s="7">
        <v>43153.0</v>
      </c>
      <c r="U251" s="8">
        <v>0.8645833333333334</v>
      </c>
      <c r="V251" s="7">
        <v>43154.0</v>
      </c>
      <c r="W251" s="1">
        <v>297.95</v>
      </c>
      <c r="X251" s="10">
        <v>43159.0</v>
      </c>
      <c r="Y251" s="1">
        <v>1367.78</v>
      </c>
      <c r="AD251" s="1">
        <f t="shared" si="2"/>
        <v>0</v>
      </c>
      <c r="AJ251">
        <f t="shared" si="3"/>
        <v>0</v>
      </c>
      <c r="AU251" s="1">
        <v>1.0</v>
      </c>
      <c r="AV251" s="1"/>
      <c r="AW251" s="20">
        <v>10930.06</v>
      </c>
      <c r="AX251" s="19">
        <v>43165.0</v>
      </c>
      <c r="AY251" s="1" t="s">
        <v>206</v>
      </c>
    </row>
    <row r="252" ht="15.75" customHeight="1">
      <c r="A252" s="1">
        <v>252.0</v>
      </c>
      <c r="B252" s="1" t="str">
        <f t="shared" si="1"/>
        <v>25.10_para_40.1_252</v>
      </c>
      <c r="C252" s="1" t="s">
        <v>56</v>
      </c>
      <c r="D252" s="1">
        <v>25.0</v>
      </c>
      <c r="E252" s="1">
        <v>10.0</v>
      </c>
      <c r="F252" s="1">
        <v>40.0</v>
      </c>
      <c r="G252" s="1">
        <v>1.0</v>
      </c>
      <c r="I252" s="7">
        <v>43144.0</v>
      </c>
      <c r="J252" s="7">
        <v>43150.0</v>
      </c>
      <c r="K252" s="8">
        <v>0.48819444444444443</v>
      </c>
      <c r="L252" s="1">
        <v>1.0</v>
      </c>
      <c r="N252" s="7">
        <v>43150.0</v>
      </c>
      <c r="O252" s="1">
        <v>45.91</v>
      </c>
      <c r="P252" s="7">
        <v>43150.0</v>
      </c>
      <c r="Q252" s="13">
        <v>0.49583333333333335</v>
      </c>
      <c r="R252" s="8">
        <v>0.5416666666666666</v>
      </c>
      <c r="S252" s="14">
        <f t="shared" si="16"/>
        <v>0.05347222222</v>
      </c>
      <c r="T252" s="7">
        <v>43150.0</v>
      </c>
      <c r="U252" s="8">
        <v>0.8069444444444445</v>
      </c>
      <c r="V252" s="7">
        <v>43154.0</v>
      </c>
      <c r="W252" s="1">
        <v>414.1</v>
      </c>
      <c r="X252" s="10">
        <v>43158.0</v>
      </c>
      <c r="Y252" s="1">
        <v>1726.99</v>
      </c>
      <c r="Z252" s="7">
        <v>43164.0</v>
      </c>
      <c r="AA252" s="1">
        <v>5.0</v>
      </c>
      <c r="AB252" s="1">
        <v>0.0</v>
      </c>
      <c r="AC252" s="1">
        <v>3697.88</v>
      </c>
      <c r="AD252" s="1">
        <f t="shared" si="2"/>
        <v>94</v>
      </c>
      <c r="AE252" s="1">
        <v>70.0</v>
      </c>
      <c r="AF252" s="1">
        <v>24.0</v>
      </c>
      <c r="AG252" s="7">
        <v>43169.0</v>
      </c>
      <c r="AH252" s="1">
        <v>49.0</v>
      </c>
      <c r="AI252" s="1">
        <v>26.0</v>
      </c>
      <c r="AJ252">
        <f t="shared" si="3"/>
        <v>120</v>
      </c>
      <c r="AQ252" s="1">
        <v>1.0</v>
      </c>
      <c r="AR252" s="1" t="s">
        <v>73</v>
      </c>
      <c r="AS252" s="1"/>
      <c r="AT252" s="1">
        <v>0.5</v>
      </c>
      <c r="AV252" s="1"/>
      <c r="AW252" s="1"/>
      <c r="AX252" s="1"/>
      <c r="AY252" s="1" t="s">
        <v>60</v>
      </c>
      <c r="AZ252" s="1" t="s">
        <v>207</v>
      </c>
    </row>
    <row r="253" ht="15.75" customHeight="1">
      <c r="A253" s="1">
        <v>253.0</v>
      </c>
      <c r="B253" s="1" t="str">
        <f t="shared" si="1"/>
        <v>25.10_para_40.2_253</v>
      </c>
      <c r="C253" s="1" t="s">
        <v>56</v>
      </c>
      <c r="D253" s="1">
        <v>25.0</v>
      </c>
      <c r="E253" s="1">
        <v>10.0</v>
      </c>
      <c r="F253" s="1">
        <v>40.0</v>
      </c>
      <c r="G253" s="1">
        <v>2.0</v>
      </c>
      <c r="I253" s="7">
        <v>43144.0</v>
      </c>
      <c r="J253" s="7">
        <v>43150.0</v>
      </c>
      <c r="K253" s="8">
        <v>0.49930555555555556</v>
      </c>
      <c r="L253" s="1">
        <v>1.0</v>
      </c>
      <c r="N253" s="7">
        <v>43150.0</v>
      </c>
      <c r="O253" s="1">
        <v>46.82</v>
      </c>
      <c r="P253" s="7">
        <v>43150.0</v>
      </c>
      <c r="Q253" s="13">
        <v>0.5111111111111111</v>
      </c>
      <c r="R253" s="8">
        <v>0.5416666666666666</v>
      </c>
      <c r="S253" s="14">
        <f t="shared" si="16"/>
        <v>0.04236111111</v>
      </c>
      <c r="T253" s="7">
        <v>43151.0</v>
      </c>
      <c r="U253" s="8">
        <v>0.8368055555555556</v>
      </c>
      <c r="V253" s="7">
        <v>43152.0</v>
      </c>
      <c r="W253" s="1">
        <v>218.37</v>
      </c>
      <c r="X253" s="10">
        <v>43156.0</v>
      </c>
      <c r="Y253" s="1">
        <v>993.25</v>
      </c>
      <c r="Z253" s="7">
        <v>43167.0</v>
      </c>
      <c r="AA253" s="1">
        <v>5.0</v>
      </c>
      <c r="AB253" s="1">
        <v>0.0</v>
      </c>
      <c r="AC253" s="1">
        <v>1637.3</v>
      </c>
      <c r="AD253" s="1">
        <f t="shared" si="2"/>
        <v>1</v>
      </c>
      <c r="AE253" s="1">
        <v>1.0</v>
      </c>
      <c r="AF253" s="1">
        <v>0.0</v>
      </c>
      <c r="AI253" s="1">
        <v>5.0</v>
      </c>
      <c r="AJ253">
        <f t="shared" si="3"/>
        <v>6</v>
      </c>
      <c r="AQ253" s="1">
        <v>1.0</v>
      </c>
      <c r="AR253" s="1" t="s">
        <v>73</v>
      </c>
      <c r="AS253" s="1"/>
      <c r="AT253" s="1">
        <v>1.0</v>
      </c>
      <c r="AV253" s="1"/>
      <c r="AW253" s="1"/>
      <c r="AX253" s="1"/>
      <c r="AY253" s="1" t="s">
        <v>208</v>
      </c>
      <c r="AZ253" s="1" t="s">
        <v>209</v>
      </c>
    </row>
    <row r="254" ht="15.75" customHeight="1">
      <c r="A254" s="1">
        <v>254.0</v>
      </c>
      <c r="B254" s="1" t="str">
        <f t="shared" si="1"/>
        <v>25.10_para_40.3_254</v>
      </c>
      <c r="C254" s="1" t="s">
        <v>56</v>
      </c>
      <c r="D254" s="1">
        <v>25.0</v>
      </c>
      <c r="E254" s="1">
        <v>10.0</v>
      </c>
      <c r="F254" s="1">
        <v>40.0</v>
      </c>
      <c r="G254" s="1">
        <v>3.0</v>
      </c>
      <c r="I254" s="7">
        <v>43144.0</v>
      </c>
      <c r="J254" s="7">
        <v>43150.0</v>
      </c>
      <c r="K254" s="8">
        <v>0.5180555555555556</v>
      </c>
      <c r="L254" s="1">
        <v>1.0</v>
      </c>
      <c r="N254" s="7">
        <v>43150.0</v>
      </c>
      <c r="O254" s="1">
        <v>54.21</v>
      </c>
      <c r="P254" s="7">
        <v>43150.0</v>
      </c>
      <c r="Q254" s="13">
        <v>0.5284722222222222</v>
      </c>
      <c r="R254" s="8">
        <v>0.5416666666666666</v>
      </c>
      <c r="S254" s="14">
        <f t="shared" si="16"/>
        <v>0.02361111111</v>
      </c>
      <c r="T254" s="7">
        <v>43152.0</v>
      </c>
      <c r="U254" s="8">
        <v>0.8486111111111111</v>
      </c>
      <c r="V254" s="7">
        <v>43153.0</v>
      </c>
      <c r="W254" s="1">
        <v>123.2</v>
      </c>
      <c r="X254" s="10">
        <v>43157.0</v>
      </c>
      <c r="Y254" s="1">
        <v>597.65</v>
      </c>
      <c r="Z254" s="7">
        <v>43163.0</v>
      </c>
      <c r="AA254" s="1">
        <v>5.0</v>
      </c>
      <c r="AB254" s="1">
        <v>0.0</v>
      </c>
      <c r="AC254" s="1">
        <v>1988.87</v>
      </c>
      <c r="AD254" s="1">
        <f t="shared" si="2"/>
        <v>21</v>
      </c>
      <c r="AE254" s="1">
        <v>17.0</v>
      </c>
      <c r="AF254" s="1">
        <v>4.0</v>
      </c>
      <c r="AG254" s="7">
        <v>43169.0</v>
      </c>
      <c r="AH254" s="1">
        <v>14.0</v>
      </c>
      <c r="AI254" s="1">
        <v>17.0</v>
      </c>
      <c r="AJ254">
        <f t="shared" si="3"/>
        <v>38</v>
      </c>
      <c r="AQ254" s="1">
        <v>1.0</v>
      </c>
      <c r="AR254" s="1" t="s">
        <v>73</v>
      </c>
      <c r="AS254" s="1"/>
      <c r="AT254" s="1">
        <v>0.5</v>
      </c>
      <c r="AV254" s="1"/>
      <c r="AW254" s="1"/>
      <c r="AX254" s="1"/>
      <c r="AY254" s="1" t="s">
        <v>60</v>
      </c>
      <c r="AZ254" s="1" t="s">
        <v>210</v>
      </c>
    </row>
    <row r="255" ht="15.75" customHeight="1">
      <c r="A255" s="1">
        <v>255.0</v>
      </c>
      <c r="B255" s="1" t="str">
        <f t="shared" si="1"/>
        <v>25.10_para_40.4_255</v>
      </c>
      <c r="C255" s="1" t="s">
        <v>56</v>
      </c>
      <c r="D255" s="1">
        <v>25.0</v>
      </c>
      <c r="E255" s="1">
        <v>10.0</v>
      </c>
      <c r="F255" s="1">
        <v>40.0</v>
      </c>
      <c r="G255" s="1">
        <v>4.0</v>
      </c>
      <c r="I255" s="7">
        <v>43144.0</v>
      </c>
      <c r="J255" s="7">
        <v>43150.0</v>
      </c>
      <c r="K255" s="8">
        <v>0.5354166666666667</v>
      </c>
      <c r="L255" s="1">
        <v>1.0</v>
      </c>
      <c r="N255" s="7">
        <v>43150.0</v>
      </c>
      <c r="O255" s="1">
        <v>38.09</v>
      </c>
      <c r="P255" s="7">
        <v>43150.0</v>
      </c>
      <c r="Q255" s="13">
        <v>0.5444444444444444</v>
      </c>
      <c r="R255" s="8">
        <v>0.5416666666666666</v>
      </c>
      <c r="S255" s="14">
        <f t="shared" si="16"/>
        <v>0.00625</v>
      </c>
      <c r="T255" s="7">
        <v>43153.0</v>
      </c>
      <c r="U255" s="8">
        <v>0.8645833333333334</v>
      </c>
      <c r="V255" s="7">
        <v>43153.0</v>
      </c>
      <c r="W255" s="1">
        <v>289.41</v>
      </c>
      <c r="X255" s="10">
        <v>43156.0</v>
      </c>
      <c r="Y255" s="1">
        <v>1422.09</v>
      </c>
      <c r="AD255" s="1">
        <f t="shared" si="2"/>
        <v>0</v>
      </c>
      <c r="AJ255">
        <f t="shared" si="3"/>
        <v>0</v>
      </c>
      <c r="AU255" s="1">
        <v>1.0</v>
      </c>
      <c r="AV255" s="1">
        <v>1.0</v>
      </c>
      <c r="AW255" s="20">
        <v>8238.55</v>
      </c>
      <c r="AX255" s="19">
        <v>43162.0</v>
      </c>
      <c r="AY255" s="1" t="s">
        <v>211</v>
      </c>
    </row>
    <row r="256" ht="15.75" customHeight="1">
      <c r="A256" s="1">
        <v>256.0</v>
      </c>
      <c r="B256" s="1" t="str">
        <f t="shared" si="1"/>
        <v>25.10_para_42.1_256</v>
      </c>
      <c r="C256" s="1" t="s">
        <v>56</v>
      </c>
      <c r="D256" s="1">
        <v>25.0</v>
      </c>
      <c r="E256" s="1">
        <v>10.0</v>
      </c>
      <c r="F256" s="1">
        <v>42.0</v>
      </c>
      <c r="G256" s="1">
        <v>1.0</v>
      </c>
      <c r="I256" s="7">
        <v>43145.0</v>
      </c>
      <c r="J256" s="7">
        <v>43150.0</v>
      </c>
      <c r="K256" s="8">
        <v>0.4548611111111111</v>
      </c>
      <c r="L256" s="1">
        <v>1.0</v>
      </c>
      <c r="N256" s="7">
        <v>43150.0</v>
      </c>
      <c r="O256" s="1">
        <v>59.83</v>
      </c>
      <c r="P256" s="7">
        <v>43150.0</v>
      </c>
      <c r="Q256" s="13">
        <v>0.4618055555555556</v>
      </c>
      <c r="R256" s="8">
        <v>0.5416666666666666</v>
      </c>
      <c r="S256" s="14">
        <f t="shared" si="16"/>
        <v>0.08680555556</v>
      </c>
      <c r="T256" s="7">
        <v>43150.0</v>
      </c>
      <c r="U256" s="8">
        <v>0.8069444444444445</v>
      </c>
      <c r="V256" s="7">
        <v>43155.0</v>
      </c>
      <c r="W256" s="1">
        <v>73.3</v>
      </c>
      <c r="X256" s="17"/>
      <c r="Z256" s="7">
        <v>43165.0</v>
      </c>
      <c r="AA256" s="1">
        <v>4.0</v>
      </c>
      <c r="AB256" s="1">
        <v>0.0</v>
      </c>
      <c r="AC256" s="1">
        <v>125.01</v>
      </c>
      <c r="AD256" s="1">
        <f t="shared" si="2"/>
        <v>1</v>
      </c>
      <c r="AE256" s="1">
        <v>1.0</v>
      </c>
      <c r="AF256" s="1">
        <v>0.0</v>
      </c>
      <c r="AG256" s="7">
        <v>43173.0</v>
      </c>
      <c r="AH256" s="1">
        <v>1.0</v>
      </c>
      <c r="AI256" s="1">
        <v>61.0</v>
      </c>
      <c r="AJ256">
        <f t="shared" si="3"/>
        <v>62</v>
      </c>
      <c r="AQ256" s="1">
        <v>1.0</v>
      </c>
      <c r="AR256" s="1" t="s">
        <v>73</v>
      </c>
      <c r="AS256" s="1">
        <v>3.0</v>
      </c>
      <c r="AT256" s="1">
        <v>0.0</v>
      </c>
      <c r="AV256" s="1"/>
      <c r="AW256" s="1"/>
      <c r="AX256" s="1"/>
      <c r="AY256" s="1" t="s">
        <v>212</v>
      </c>
      <c r="AZ256" s="1" t="s">
        <v>213</v>
      </c>
    </row>
    <row r="257" ht="15.75" customHeight="1">
      <c r="A257" s="1">
        <v>257.0</v>
      </c>
      <c r="B257" s="1" t="str">
        <f t="shared" si="1"/>
        <v>25.10_para_42.2_257</v>
      </c>
      <c r="C257" s="1" t="s">
        <v>56</v>
      </c>
      <c r="D257" s="1">
        <v>25.0</v>
      </c>
      <c r="E257" s="1">
        <v>10.0</v>
      </c>
      <c r="F257" s="1">
        <v>42.0</v>
      </c>
      <c r="G257" s="1">
        <v>2.0</v>
      </c>
      <c r="I257" s="7">
        <v>43145.0</v>
      </c>
      <c r="J257" s="7">
        <v>43150.0</v>
      </c>
      <c r="K257" s="8">
        <v>0.46597222222222223</v>
      </c>
      <c r="L257" s="1">
        <v>1.0</v>
      </c>
      <c r="N257" s="7">
        <v>43150.0</v>
      </c>
      <c r="O257" s="1">
        <v>38.84</v>
      </c>
      <c r="P257" s="7">
        <v>43150.0</v>
      </c>
      <c r="Q257" s="13">
        <v>0.47430555555555554</v>
      </c>
      <c r="R257" s="8">
        <v>0.5416666666666666</v>
      </c>
      <c r="S257" s="14">
        <f t="shared" si="16"/>
        <v>0.07569444444</v>
      </c>
      <c r="T257" s="7">
        <v>43151.0</v>
      </c>
      <c r="U257" s="8">
        <v>0.8368055555555556</v>
      </c>
      <c r="V257" s="7">
        <v>43155.0</v>
      </c>
      <c r="W257" s="1">
        <v>150.3</v>
      </c>
      <c r="X257" s="10">
        <v>43159.0</v>
      </c>
      <c r="Y257" s="1">
        <v>773.97</v>
      </c>
      <c r="AD257" s="1">
        <f t="shared" si="2"/>
        <v>0</v>
      </c>
      <c r="AJ257">
        <f t="shared" si="3"/>
        <v>0</v>
      </c>
      <c r="AK257" s="7"/>
      <c r="AL257" s="7">
        <v>43173.0</v>
      </c>
      <c r="AM257" s="1">
        <v>7199.36</v>
      </c>
      <c r="AN257" s="1">
        <v>1.0</v>
      </c>
      <c r="AO257" s="1">
        <v>0.0</v>
      </c>
      <c r="AP257" s="1">
        <v>5.0</v>
      </c>
      <c r="AV257" s="1"/>
      <c r="AW257" s="1"/>
      <c r="AX257" s="1"/>
      <c r="AY257" s="1" t="s">
        <v>60</v>
      </c>
    </row>
    <row r="258" ht="15.75" customHeight="1">
      <c r="A258" s="1">
        <v>258.0</v>
      </c>
      <c r="B258" s="1" t="str">
        <f t="shared" si="1"/>
        <v>25.10_para_42.3_258</v>
      </c>
      <c r="C258" s="1" t="s">
        <v>56</v>
      </c>
      <c r="D258" s="1">
        <v>25.0</v>
      </c>
      <c r="E258" s="1">
        <v>10.0</v>
      </c>
      <c r="F258" s="1">
        <v>42.0</v>
      </c>
      <c r="G258" s="1">
        <v>3.0</v>
      </c>
      <c r="I258" s="7">
        <v>43145.0</v>
      </c>
      <c r="J258" s="7">
        <v>43150.0</v>
      </c>
      <c r="K258" s="8">
        <v>0.47847222222222224</v>
      </c>
      <c r="L258" s="1">
        <v>1.0</v>
      </c>
      <c r="N258" s="7">
        <v>43150.0</v>
      </c>
      <c r="O258" s="1">
        <v>46.27</v>
      </c>
      <c r="P258" s="7">
        <v>43150.0</v>
      </c>
      <c r="Q258" s="13">
        <v>0.4861111111111111</v>
      </c>
      <c r="R258" s="8">
        <v>0.5416666666666666</v>
      </c>
      <c r="S258" s="14">
        <f t="shared" si="16"/>
        <v>0.06319444444</v>
      </c>
      <c r="T258" s="7">
        <v>43152.0</v>
      </c>
      <c r="U258" s="8">
        <v>0.8486111111111111</v>
      </c>
      <c r="V258" s="7">
        <v>43154.0</v>
      </c>
      <c r="W258" s="1">
        <v>239.49</v>
      </c>
      <c r="X258" s="10">
        <v>43159.0</v>
      </c>
      <c r="Y258" s="1">
        <v>977.07</v>
      </c>
      <c r="AD258" s="1">
        <f t="shared" si="2"/>
        <v>0</v>
      </c>
      <c r="AJ258">
        <f t="shared" si="3"/>
        <v>0</v>
      </c>
      <c r="AK258" s="7"/>
      <c r="AL258" s="7">
        <v>43173.0</v>
      </c>
      <c r="AM258" s="1">
        <v>10902.22</v>
      </c>
      <c r="AN258" s="1">
        <v>1.0</v>
      </c>
      <c r="AO258" s="1">
        <v>0.0</v>
      </c>
      <c r="AP258" s="1">
        <v>5.0</v>
      </c>
      <c r="AV258" s="1"/>
      <c r="AW258" s="1"/>
      <c r="AX258" s="1"/>
      <c r="AY258" s="1" t="s">
        <v>60</v>
      </c>
    </row>
    <row r="259" ht="15.75" customHeight="1">
      <c r="A259" s="1">
        <v>259.0</v>
      </c>
      <c r="B259" s="1" t="str">
        <f t="shared" si="1"/>
        <v>25.10_para_42.4_259</v>
      </c>
      <c r="C259" s="1" t="s">
        <v>56</v>
      </c>
      <c r="D259" s="1">
        <v>25.0</v>
      </c>
      <c r="E259" s="1">
        <v>10.0</v>
      </c>
      <c r="F259" s="1">
        <v>42.0</v>
      </c>
      <c r="G259" s="1">
        <v>4.0</v>
      </c>
      <c r="I259" s="7">
        <v>43145.0</v>
      </c>
      <c r="J259" s="7">
        <v>43150.0</v>
      </c>
      <c r="K259" s="8">
        <v>0.4409722222222222</v>
      </c>
      <c r="L259" s="1">
        <v>1.0</v>
      </c>
      <c r="N259" s="7">
        <v>43150.0</v>
      </c>
      <c r="O259" s="1">
        <v>55.27</v>
      </c>
      <c r="P259" s="7">
        <v>43150.0</v>
      </c>
      <c r="Q259" s="13">
        <v>0.4513888888888889</v>
      </c>
      <c r="R259" s="8">
        <v>0.5416666666666666</v>
      </c>
      <c r="S259" s="14">
        <f t="shared" si="16"/>
        <v>0.1006944444</v>
      </c>
      <c r="T259" s="7">
        <v>43153.0</v>
      </c>
      <c r="U259" s="8">
        <v>0.8645833333333334</v>
      </c>
      <c r="V259" s="7">
        <v>43154.0</v>
      </c>
      <c r="W259" s="1">
        <v>337.29</v>
      </c>
      <c r="X259" s="10">
        <v>43159.0</v>
      </c>
      <c r="Y259" s="1">
        <v>1503.01</v>
      </c>
      <c r="AD259" s="1">
        <f t="shared" si="2"/>
        <v>0</v>
      </c>
      <c r="AJ259">
        <f t="shared" si="3"/>
        <v>0</v>
      </c>
      <c r="AK259" s="7"/>
      <c r="AL259" s="7">
        <v>43173.0</v>
      </c>
      <c r="AM259" s="1">
        <v>14742.52</v>
      </c>
      <c r="AN259" s="1">
        <v>1.0</v>
      </c>
      <c r="AO259" s="1">
        <v>1.0</v>
      </c>
      <c r="AP259" s="1">
        <v>5.0</v>
      </c>
      <c r="AV259" s="1"/>
      <c r="AW259" s="1"/>
      <c r="AX259" s="1"/>
      <c r="AY259" s="1" t="s">
        <v>76</v>
      </c>
    </row>
    <row r="260" ht="15.75" customHeight="1">
      <c r="A260" s="1">
        <v>260.0</v>
      </c>
      <c r="B260" s="1" t="str">
        <f t="shared" si="1"/>
        <v>25.10_para_40.1_260</v>
      </c>
      <c r="C260" s="1" t="s">
        <v>56</v>
      </c>
      <c r="D260" s="1">
        <v>25.0</v>
      </c>
      <c r="E260" s="1">
        <v>10.0</v>
      </c>
      <c r="F260" s="1">
        <v>40.0</v>
      </c>
      <c r="G260" s="1">
        <v>1.0</v>
      </c>
      <c r="I260" s="7">
        <v>43144.0</v>
      </c>
      <c r="J260" s="7">
        <v>43150.0</v>
      </c>
      <c r="K260" s="8">
        <v>0.4888888888888889</v>
      </c>
      <c r="L260" s="1">
        <v>1.0</v>
      </c>
      <c r="N260" s="7">
        <v>43150.0</v>
      </c>
      <c r="O260" s="1">
        <v>36.07</v>
      </c>
      <c r="P260" s="7">
        <v>43150.0</v>
      </c>
      <c r="Q260" s="13">
        <v>0.49583333333333335</v>
      </c>
      <c r="R260" s="8">
        <v>0.5416666666666666</v>
      </c>
      <c r="S260" s="14">
        <f t="shared" si="16"/>
        <v>0.05277777778</v>
      </c>
      <c r="T260" s="7">
        <v>43150.0</v>
      </c>
      <c r="U260" s="8">
        <v>0.8069444444444445</v>
      </c>
      <c r="V260" s="7">
        <v>43153.0</v>
      </c>
      <c r="W260" s="1">
        <v>389.25</v>
      </c>
      <c r="X260" s="10">
        <v>43156.0</v>
      </c>
      <c r="Y260" s="1">
        <v>1238.05</v>
      </c>
      <c r="AD260" s="1">
        <f t="shared" si="2"/>
        <v>0</v>
      </c>
      <c r="AJ260">
        <f t="shared" si="3"/>
        <v>0</v>
      </c>
      <c r="AU260" s="1">
        <v>1.0</v>
      </c>
      <c r="AV260" s="1"/>
      <c r="AW260" s="20">
        <v>8577.9</v>
      </c>
      <c r="AX260" s="19">
        <v>43164.0</v>
      </c>
      <c r="AY260" s="1" t="s">
        <v>214</v>
      </c>
    </row>
    <row r="261" ht="15.75" customHeight="1">
      <c r="A261" s="1">
        <v>261.0</v>
      </c>
      <c r="B261" s="1" t="str">
        <f t="shared" si="1"/>
        <v>25.10_para_40.2_261</v>
      </c>
      <c r="C261" s="1" t="s">
        <v>56</v>
      </c>
      <c r="D261" s="1">
        <v>25.0</v>
      </c>
      <c r="E261" s="1">
        <v>10.0</v>
      </c>
      <c r="F261" s="1">
        <v>40.0</v>
      </c>
      <c r="G261" s="1">
        <v>2.0</v>
      </c>
      <c r="I261" s="7">
        <v>43144.0</v>
      </c>
      <c r="J261" s="7">
        <v>43150.0</v>
      </c>
      <c r="K261" s="8">
        <v>0.5006944444444444</v>
      </c>
      <c r="L261" s="1">
        <v>1.0</v>
      </c>
      <c r="N261" s="7">
        <v>43150.0</v>
      </c>
      <c r="O261" s="1">
        <v>40.16</v>
      </c>
      <c r="P261" s="7">
        <v>43150.0</v>
      </c>
      <c r="Q261" s="13">
        <v>0.5111111111111111</v>
      </c>
      <c r="R261" s="8">
        <v>0.5416666666666666</v>
      </c>
      <c r="S261" s="14">
        <f t="shared" si="16"/>
        <v>0.04097222222</v>
      </c>
      <c r="T261" s="7">
        <v>43151.0</v>
      </c>
      <c r="U261" s="8">
        <v>0.8368055555555556</v>
      </c>
      <c r="V261" s="7">
        <v>43153.0</v>
      </c>
      <c r="W261" s="1">
        <v>333.79</v>
      </c>
      <c r="X261" s="10">
        <v>43157.0</v>
      </c>
      <c r="Y261" s="1">
        <v>1597.73</v>
      </c>
      <c r="Z261" s="7">
        <v>43164.0</v>
      </c>
      <c r="AA261" s="1">
        <v>5.0</v>
      </c>
      <c r="AB261" s="1">
        <v>0.0</v>
      </c>
      <c r="AC261" s="1">
        <v>3236.68</v>
      </c>
      <c r="AD261" s="1">
        <f t="shared" si="2"/>
        <v>10</v>
      </c>
      <c r="AE261" s="1">
        <v>3.0</v>
      </c>
      <c r="AF261" s="1">
        <v>7.0</v>
      </c>
      <c r="AG261" s="7">
        <v>43170.0</v>
      </c>
      <c r="AH261" s="1">
        <v>2.0</v>
      </c>
      <c r="AI261" s="1">
        <v>24.0</v>
      </c>
      <c r="AJ261">
        <f t="shared" si="3"/>
        <v>34</v>
      </c>
      <c r="AQ261" s="1">
        <v>1.0</v>
      </c>
      <c r="AR261" s="1" t="s">
        <v>73</v>
      </c>
      <c r="AS261" s="1"/>
      <c r="AT261" s="1">
        <v>0.0</v>
      </c>
      <c r="AV261" s="1"/>
      <c r="AW261" s="1"/>
      <c r="AX261" s="1"/>
      <c r="AY261" s="1" t="s">
        <v>60</v>
      </c>
      <c r="AZ261" s="1" t="s">
        <v>215</v>
      </c>
    </row>
    <row r="262" ht="15.75" customHeight="1">
      <c r="A262" s="1">
        <v>262.0</v>
      </c>
      <c r="B262" s="1" t="str">
        <f t="shared" si="1"/>
        <v>25.10_para_40.3_262</v>
      </c>
      <c r="C262" s="1" t="s">
        <v>56</v>
      </c>
      <c r="D262" s="1">
        <v>25.0</v>
      </c>
      <c r="E262" s="1">
        <v>10.0</v>
      </c>
      <c r="F262" s="1">
        <v>40.0</v>
      </c>
      <c r="G262" s="1">
        <v>3.0</v>
      </c>
      <c r="I262" s="7">
        <v>43144.0</v>
      </c>
      <c r="J262" s="7">
        <v>43150.0</v>
      </c>
      <c r="K262" s="8">
        <v>0.5194444444444445</v>
      </c>
      <c r="L262" s="1">
        <v>1.0</v>
      </c>
      <c r="N262" s="7">
        <v>43150.0</v>
      </c>
      <c r="O262" s="1">
        <v>65.68</v>
      </c>
      <c r="P262" s="7">
        <v>43150.0</v>
      </c>
      <c r="Q262" s="13">
        <v>0.5284722222222222</v>
      </c>
      <c r="R262" s="8">
        <v>0.5416666666666666</v>
      </c>
      <c r="S262" s="14">
        <f t="shared" si="16"/>
        <v>0.02222222222</v>
      </c>
      <c r="T262" s="7">
        <v>43152.0</v>
      </c>
      <c r="U262" s="8">
        <v>0.8486111111111111</v>
      </c>
      <c r="V262" s="7">
        <v>43153.0</v>
      </c>
      <c r="W262" s="1">
        <v>349.93</v>
      </c>
      <c r="X262" s="10">
        <v>43157.0</v>
      </c>
      <c r="Y262" s="1">
        <v>1551.24</v>
      </c>
      <c r="AD262" s="1">
        <f t="shared" si="2"/>
        <v>0</v>
      </c>
      <c r="AJ262">
        <f t="shared" si="3"/>
        <v>0</v>
      </c>
      <c r="AK262" s="7"/>
      <c r="AL262" s="7">
        <v>43171.0</v>
      </c>
      <c r="AM262" s="1">
        <v>12213.97</v>
      </c>
      <c r="AN262" s="1">
        <v>1.0</v>
      </c>
      <c r="AO262" s="1">
        <v>0.0</v>
      </c>
      <c r="AP262" s="1">
        <v>5.0</v>
      </c>
      <c r="AV262" s="1"/>
      <c r="AW262" s="1"/>
      <c r="AX262" s="1"/>
      <c r="AY262" s="1" t="s">
        <v>60</v>
      </c>
    </row>
    <row r="263" ht="15.75" customHeight="1">
      <c r="A263" s="1">
        <v>263.0</v>
      </c>
      <c r="B263" s="1" t="str">
        <f t="shared" si="1"/>
        <v>25.10_para_40.4_263</v>
      </c>
      <c r="C263" s="1" t="s">
        <v>56</v>
      </c>
      <c r="D263" s="1">
        <v>25.0</v>
      </c>
      <c r="E263" s="1">
        <v>10.0</v>
      </c>
      <c r="F263" s="1">
        <v>40.0</v>
      </c>
      <c r="G263" s="1">
        <v>4.0</v>
      </c>
      <c r="I263" s="7">
        <v>43144.0</v>
      </c>
      <c r="J263" s="7">
        <v>43150.0</v>
      </c>
      <c r="K263" s="8">
        <v>0.5361111111111111</v>
      </c>
      <c r="L263" s="1">
        <v>1.0</v>
      </c>
      <c r="N263" s="7">
        <v>43150.0</v>
      </c>
      <c r="O263" s="1">
        <v>51.01</v>
      </c>
      <c r="P263" s="7">
        <v>43150.0</v>
      </c>
      <c r="Q263" s="13">
        <v>0.5444444444444444</v>
      </c>
      <c r="R263" s="8">
        <v>0.5416666666666666</v>
      </c>
      <c r="S263" s="14">
        <f t="shared" si="16"/>
        <v>0.005555555556</v>
      </c>
      <c r="T263" s="7">
        <v>43153.0</v>
      </c>
      <c r="U263" s="8">
        <v>0.8645833333333334</v>
      </c>
      <c r="V263" s="7">
        <v>43153.0</v>
      </c>
      <c r="W263" s="1">
        <v>240.92</v>
      </c>
      <c r="X263" s="10">
        <v>43159.0</v>
      </c>
      <c r="Y263" s="1">
        <v>1044.38</v>
      </c>
      <c r="AD263" s="1">
        <f t="shared" si="2"/>
        <v>0</v>
      </c>
      <c r="AJ263">
        <f t="shared" si="3"/>
        <v>0</v>
      </c>
      <c r="AK263" s="7"/>
      <c r="AL263" s="7">
        <v>43173.0</v>
      </c>
      <c r="AM263" s="1">
        <v>11354.12</v>
      </c>
      <c r="AN263" s="1">
        <v>1.0</v>
      </c>
      <c r="AO263" s="1">
        <v>1.0</v>
      </c>
      <c r="AP263" s="1">
        <v>5.0</v>
      </c>
      <c r="AV263" s="1"/>
      <c r="AW263" s="1"/>
      <c r="AX263" s="1"/>
      <c r="AY263" s="1" t="s">
        <v>76</v>
      </c>
    </row>
    <row r="264" ht="15.75" customHeight="1">
      <c r="A264" s="1">
        <v>264.0</v>
      </c>
      <c r="B264" s="1" t="str">
        <f t="shared" si="1"/>
        <v>25.10_para_0.0_264</v>
      </c>
      <c r="C264" s="1" t="s">
        <v>56</v>
      </c>
      <c r="D264" s="1">
        <v>25.0</v>
      </c>
      <c r="E264" s="1">
        <v>10.0</v>
      </c>
      <c r="F264" s="1">
        <v>0.0</v>
      </c>
      <c r="G264" s="1">
        <v>0.0</v>
      </c>
      <c r="I264" s="7">
        <v>43145.0</v>
      </c>
      <c r="J264" s="7">
        <v>43150.0</v>
      </c>
      <c r="K264" s="8">
        <v>0.55</v>
      </c>
      <c r="L264" s="1">
        <v>1.0</v>
      </c>
      <c r="N264" s="7">
        <v>43150.0</v>
      </c>
      <c r="O264" s="1">
        <v>46.11</v>
      </c>
      <c r="Q264" s="9"/>
      <c r="R264" s="8"/>
      <c r="V264" s="7">
        <v>43154.0</v>
      </c>
      <c r="W264" s="1">
        <v>205.5</v>
      </c>
      <c r="X264" s="10">
        <v>43158.0</v>
      </c>
      <c r="Y264" s="1">
        <v>1315.48</v>
      </c>
      <c r="AD264" s="1">
        <f t="shared" si="2"/>
        <v>0</v>
      </c>
      <c r="AJ264">
        <f t="shared" si="3"/>
        <v>0</v>
      </c>
      <c r="AU264" s="1">
        <v>1.0</v>
      </c>
      <c r="AV264" s="1">
        <v>1.0</v>
      </c>
      <c r="AW264" s="20">
        <v>10196.43</v>
      </c>
      <c r="AX264" s="19">
        <v>43164.0</v>
      </c>
      <c r="AY264" s="1" t="s">
        <v>216</v>
      </c>
    </row>
    <row r="265" ht="15.75" customHeight="1">
      <c r="A265" s="1">
        <v>265.0</v>
      </c>
      <c r="B265" s="1" t="str">
        <f t="shared" si="1"/>
        <v>25.10_para_42.1_265</v>
      </c>
      <c r="C265" s="1" t="s">
        <v>56</v>
      </c>
      <c r="D265" s="1">
        <v>25.0</v>
      </c>
      <c r="E265" s="1">
        <v>10.0</v>
      </c>
      <c r="F265" s="1">
        <v>42.0</v>
      </c>
      <c r="G265" s="1">
        <v>1.0</v>
      </c>
      <c r="I265" s="7">
        <v>43145.0</v>
      </c>
      <c r="J265" s="7">
        <v>43150.0</v>
      </c>
      <c r="K265" s="8">
        <v>0.4548611111111111</v>
      </c>
      <c r="L265" s="1">
        <v>1.0</v>
      </c>
      <c r="N265" s="7">
        <v>43150.0</v>
      </c>
      <c r="O265" s="1">
        <v>78.16</v>
      </c>
      <c r="P265" s="7">
        <v>43150.0</v>
      </c>
      <c r="Q265" s="13">
        <v>0.4618055555555556</v>
      </c>
      <c r="R265" s="8">
        <v>0.5416666666666666</v>
      </c>
      <c r="S265" s="14">
        <f t="shared" ref="S265:S272" si="17">R265-K265</f>
        <v>0.08680555556</v>
      </c>
      <c r="T265" s="7">
        <v>43150.0</v>
      </c>
      <c r="U265" s="8">
        <v>0.8069444444444445</v>
      </c>
      <c r="V265" s="7">
        <v>43154.0</v>
      </c>
      <c r="W265" s="1">
        <v>327.97</v>
      </c>
      <c r="X265" s="10">
        <v>43161.0</v>
      </c>
      <c r="Y265" s="1">
        <v>1155.87</v>
      </c>
      <c r="Z265" s="19">
        <v>43166.0</v>
      </c>
      <c r="AA265" s="1">
        <v>5.0</v>
      </c>
      <c r="AB265" s="1">
        <v>0.0</v>
      </c>
      <c r="AC265" s="1">
        <v>1643.64</v>
      </c>
      <c r="AD265" s="1">
        <f t="shared" si="2"/>
        <v>3</v>
      </c>
      <c r="AE265" s="1">
        <v>2.0</v>
      </c>
      <c r="AF265" s="1">
        <v>1.0</v>
      </c>
      <c r="AI265" s="1">
        <v>9.0</v>
      </c>
      <c r="AJ265">
        <f t="shared" si="3"/>
        <v>12</v>
      </c>
      <c r="AK265" s="1">
        <v>1.0</v>
      </c>
      <c r="AQ265" s="1">
        <v>1.0</v>
      </c>
      <c r="AR265" s="1">
        <v>2.0</v>
      </c>
      <c r="AS265" s="1">
        <v>9.0</v>
      </c>
      <c r="AT265" s="1">
        <v>0.0</v>
      </c>
      <c r="AV265" s="1"/>
      <c r="AW265" s="1"/>
      <c r="AX265" s="1"/>
      <c r="AY265" s="1" t="s">
        <v>217</v>
      </c>
      <c r="AZ265" s="1" t="s">
        <v>218</v>
      </c>
    </row>
    <row r="266" ht="15.75" customHeight="1">
      <c r="A266" s="1">
        <v>266.0</v>
      </c>
      <c r="B266" s="1" t="str">
        <f t="shared" si="1"/>
        <v>25.10_para_42.2_266</v>
      </c>
      <c r="C266" s="1" t="s">
        <v>56</v>
      </c>
      <c r="D266" s="1">
        <v>25.0</v>
      </c>
      <c r="E266" s="1">
        <v>10.0</v>
      </c>
      <c r="F266" s="1">
        <v>42.0</v>
      </c>
      <c r="G266" s="1">
        <v>2.0</v>
      </c>
      <c r="I266" s="7">
        <v>43145.0</v>
      </c>
      <c r="J266" s="7">
        <v>43150.0</v>
      </c>
      <c r="K266" s="8">
        <v>0.4666666666666667</v>
      </c>
      <c r="L266" s="1">
        <v>1.0</v>
      </c>
      <c r="N266" s="7">
        <v>43150.0</v>
      </c>
      <c r="O266" s="1">
        <v>38.4</v>
      </c>
      <c r="P266" s="7">
        <v>43150.0</v>
      </c>
      <c r="Q266" s="13">
        <v>0.47430555555555554</v>
      </c>
      <c r="R266" s="8">
        <v>0.5416666666666666</v>
      </c>
      <c r="S266" s="14">
        <f t="shared" si="17"/>
        <v>0.075</v>
      </c>
      <c r="T266" s="7">
        <v>43151.0</v>
      </c>
      <c r="U266" s="8">
        <v>0.8368055555555556</v>
      </c>
      <c r="V266" s="7">
        <v>43154.0</v>
      </c>
      <c r="W266" s="1">
        <v>160.68</v>
      </c>
      <c r="X266" s="10">
        <v>43159.0</v>
      </c>
      <c r="Y266" s="1">
        <v>670.13</v>
      </c>
      <c r="AD266" s="1">
        <f t="shared" si="2"/>
        <v>0</v>
      </c>
      <c r="AJ266">
        <f t="shared" si="3"/>
        <v>0</v>
      </c>
      <c r="AU266" s="1">
        <v>1.0</v>
      </c>
      <c r="AV266" s="1">
        <v>1.0</v>
      </c>
      <c r="AW266" s="20">
        <v>10155.11</v>
      </c>
      <c r="AX266" s="19">
        <v>43170.0</v>
      </c>
      <c r="AY266" s="1" t="s">
        <v>219</v>
      </c>
    </row>
    <row r="267" ht="15.75" customHeight="1">
      <c r="A267" s="1">
        <v>267.0</v>
      </c>
      <c r="B267" s="1" t="str">
        <f t="shared" si="1"/>
        <v>25.10_para_42.3_267</v>
      </c>
      <c r="C267" s="1" t="s">
        <v>56</v>
      </c>
      <c r="D267" s="1">
        <v>25.0</v>
      </c>
      <c r="E267" s="1">
        <v>10.0</v>
      </c>
      <c r="F267" s="1">
        <v>42.0</v>
      </c>
      <c r="G267" s="1">
        <v>3.0</v>
      </c>
      <c r="I267" s="7">
        <v>43145.0</v>
      </c>
      <c r="J267" s="7">
        <v>43150.0</v>
      </c>
      <c r="K267" s="8">
        <v>0.4791666666666667</v>
      </c>
      <c r="L267" s="1">
        <v>2.0</v>
      </c>
      <c r="N267" s="7">
        <v>43150.0</v>
      </c>
      <c r="O267" s="1">
        <v>65.25</v>
      </c>
      <c r="P267" s="7">
        <v>43150.0</v>
      </c>
      <c r="Q267" s="13">
        <v>0.4861111111111111</v>
      </c>
      <c r="R267" s="8">
        <v>0.5416666666666666</v>
      </c>
      <c r="S267" s="14">
        <f t="shared" si="17"/>
        <v>0.0625</v>
      </c>
      <c r="T267" s="7">
        <v>43152.0</v>
      </c>
      <c r="U267" s="8">
        <v>0.8486111111111111</v>
      </c>
      <c r="V267" s="7">
        <v>43153.0</v>
      </c>
      <c r="W267" s="1">
        <v>241.49</v>
      </c>
      <c r="X267" s="10">
        <v>43157.0</v>
      </c>
      <c r="Y267" s="1">
        <v>1229.73</v>
      </c>
      <c r="AD267" s="1">
        <f t="shared" si="2"/>
        <v>0</v>
      </c>
      <c r="AJ267">
        <f t="shared" si="3"/>
        <v>0</v>
      </c>
      <c r="AK267" s="7"/>
      <c r="AL267" s="7">
        <v>43171.0</v>
      </c>
      <c r="AM267" s="1">
        <v>12087.43</v>
      </c>
      <c r="AN267" s="1">
        <v>1.0</v>
      </c>
      <c r="AO267" s="1">
        <v>0.0</v>
      </c>
      <c r="AP267" s="1">
        <v>5.0</v>
      </c>
      <c r="AV267" s="1"/>
      <c r="AW267" s="1"/>
      <c r="AX267" s="1"/>
      <c r="AY267" s="1" t="s">
        <v>60</v>
      </c>
    </row>
    <row r="268" ht="15.75" customHeight="1">
      <c r="A268" s="1">
        <v>268.0</v>
      </c>
      <c r="B268" s="1" t="str">
        <f t="shared" si="1"/>
        <v>25.10_para_42.4_268</v>
      </c>
      <c r="C268" s="1" t="s">
        <v>56</v>
      </c>
      <c r="D268" s="1">
        <v>25.0</v>
      </c>
      <c r="E268" s="1">
        <v>10.0</v>
      </c>
      <c r="F268" s="1">
        <v>42.0</v>
      </c>
      <c r="G268" s="1">
        <v>4.0</v>
      </c>
      <c r="H268" s="7">
        <v>43153.0</v>
      </c>
      <c r="I268" s="7">
        <v>43145.0</v>
      </c>
      <c r="J268" s="7">
        <v>43150.0</v>
      </c>
      <c r="K268" s="8">
        <v>0.44166666666666665</v>
      </c>
      <c r="L268" s="1">
        <v>1.0</v>
      </c>
      <c r="N268" s="7">
        <v>43150.0</v>
      </c>
      <c r="O268" s="1">
        <v>51.24</v>
      </c>
      <c r="P268" s="7">
        <v>43150.0</v>
      </c>
      <c r="Q268" s="13">
        <v>0.4513888888888889</v>
      </c>
      <c r="R268" s="8">
        <v>0.5416666666666666</v>
      </c>
      <c r="S268" s="14">
        <f t="shared" si="17"/>
        <v>0.1</v>
      </c>
      <c r="T268" s="7">
        <v>43153.0</v>
      </c>
      <c r="U268" s="8">
        <v>0.8645833333333334</v>
      </c>
      <c r="V268" s="7"/>
      <c r="X268" s="17"/>
      <c r="AD268" s="1">
        <f t="shared" si="2"/>
        <v>0</v>
      </c>
      <c r="AJ268">
        <f t="shared" si="3"/>
        <v>0</v>
      </c>
      <c r="AV268" s="1"/>
      <c r="AW268" s="1"/>
      <c r="AX268" s="1"/>
      <c r="AY268" s="1" t="s">
        <v>220</v>
      </c>
    </row>
    <row r="269" ht="15.75" customHeight="1">
      <c r="A269" s="1">
        <v>269.0</v>
      </c>
      <c r="B269" s="1" t="str">
        <f t="shared" si="1"/>
        <v>25.10_para_40.1_269</v>
      </c>
      <c r="C269" s="1" t="s">
        <v>56</v>
      </c>
      <c r="D269" s="1">
        <v>25.0</v>
      </c>
      <c r="E269" s="1">
        <v>10.0</v>
      </c>
      <c r="F269" s="1">
        <v>40.0</v>
      </c>
      <c r="G269" s="1">
        <v>1.0</v>
      </c>
      <c r="I269" s="7">
        <v>43144.0</v>
      </c>
      <c r="J269" s="7">
        <v>43150.0</v>
      </c>
      <c r="K269" s="8">
        <v>0.49027777777777776</v>
      </c>
      <c r="L269" s="1">
        <v>2.0</v>
      </c>
      <c r="N269" s="7">
        <v>43150.0</v>
      </c>
      <c r="O269" s="1">
        <v>74.14</v>
      </c>
      <c r="P269" s="7">
        <v>43150.0</v>
      </c>
      <c r="Q269" s="13">
        <v>0.49583333333333335</v>
      </c>
      <c r="R269" s="8">
        <v>0.5416666666666666</v>
      </c>
      <c r="S269" s="14">
        <f t="shared" si="17"/>
        <v>0.05138888889</v>
      </c>
      <c r="T269" s="7">
        <v>43150.0</v>
      </c>
      <c r="U269" s="8">
        <v>0.8069444444444445</v>
      </c>
      <c r="V269" s="7">
        <v>43153.0</v>
      </c>
      <c r="W269" s="1">
        <v>251.9</v>
      </c>
      <c r="X269" s="10">
        <v>43157.0</v>
      </c>
      <c r="Y269" s="1">
        <v>1119.05</v>
      </c>
      <c r="Z269" s="7">
        <v>43164.0</v>
      </c>
      <c r="AA269" s="1">
        <v>5.0</v>
      </c>
      <c r="AB269" s="1">
        <v>0.0</v>
      </c>
      <c r="AC269" s="1">
        <v>3319.68</v>
      </c>
      <c r="AD269" s="1">
        <f t="shared" si="2"/>
        <v>22</v>
      </c>
      <c r="AE269" s="1">
        <v>16.0</v>
      </c>
      <c r="AF269" s="1">
        <v>6.0</v>
      </c>
      <c r="AG269" s="7">
        <v>43169.0</v>
      </c>
      <c r="AH269" s="1">
        <v>13.0</v>
      </c>
      <c r="AJ269">
        <f t="shared" si="3"/>
        <v>22</v>
      </c>
      <c r="AV269" s="1"/>
      <c r="AW269" s="1"/>
      <c r="AX269" s="1"/>
      <c r="AY269" s="1" t="s">
        <v>60</v>
      </c>
    </row>
    <row r="270" ht="15.75" customHeight="1">
      <c r="A270" s="1">
        <v>270.0</v>
      </c>
      <c r="B270" s="1" t="str">
        <f t="shared" si="1"/>
        <v>25.10_para_40.2_270</v>
      </c>
      <c r="C270" s="1" t="s">
        <v>56</v>
      </c>
      <c r="D270" s="1">
        <v>25.0</v>
      </c>
      <c r="E270" s="1">
        <v>10.0</v>
      </c>
      <c r="F270" s="1">
        <v>40.0</v>
      </c>
      <c r="G270" s="1">
        <v>2.0</v>
      </c>
      <c r="I270" s="7">
        <v>43144.0</v>
      </c>
      <c r="J270" s="7">
        <v>43150.0</v>
      </c>
      <c r="K270" s="8">
        <v>0.5013888888888889</v>
      </c>
      <c r="L270" s="1">
        <v>1.0</v>
      </c>
      <c r="N270" s="7">
        <v>43150.0</v>
      </c>
      <c r="O270" s="1">
        <v>66.96</v>
      </c>
      <c r="P270" s="7">
        <v>43150.0</v>
      </c>
      <c r="Q270" s="13">
        <v>0.5111111111111111</v>
      </c>
      <c r="R270" s="8">
        <v>0.5416666666666666</v>
      </c>
      <c r="S270" s="14">
        <f t="shared" si="17"/>
        <v>0.04027777778</v>
      </c>
      <c r="T270" s="7">
        <v>43151.0</v>
      </c>
      <c r="U270" s="8">
        <v>0.8368055555555556</v>
      </c>
      <c r="V270" s="7">
        <v>43152.0</v>
      </c>
      <c r="W270" s="1">
        <v>139.43</v>
      </c>
      <c r="X270" s="10">
        <v>43156.0</v>
      </c>
      <c r="Y270" s="1">
        <v>715.81</v>
      </c>
      <c r="Z270" s="7">
        <v>43164.0</v>
      </c>
      <c r="AA270" s="1">
        <v>5.0</v>
      </c>
      <c r="AB270" s="1">
        <v>1.0</v>
      </c>
      <c r="AC270" s="1">
        <v>1789.63</v>
      </c>
      <c r="AD270" s="1">
        <f t="shared" si="2"/>
        <v>2</v>
      </c>
      <c r="AE270" s="1">
        <v>1.0</v>
      </c>
      <c r="AF270" s="1">
        <v>1.0</v>
      </c>
      <c r="AG270" s="7">
        <v>43172.0</v>
      </c>
      <c r="AH270" s="1">
        <v>1.0</v>
      </c>
      <c r="AI270" s="1">
        <v>5.0</v>
      </c>
      <c r="AJ270">
        <f t="shared" si="3"/>
        <v>7</v>
      </c>
      <c r="AK270" s="1">
        <v>1.0</v>
      </c>
      <c r="AQ270" s="1">
        <v>1.0</v>
      </c>
      <c r="AR270" s="1" t="s">
        <v>73</v>
      </c>
      <c r="AS270" s="1">
        <v>5.0</v>
      </c>
      <c r="AT270" s="1">
        <v>0.5</v>
      </c>
      <c r="AV270" s="1"/>
      <c r="AW270" s="1"/>
      <c r="AX270" s="1"/>
      <c r="AY270" s="1" t="s">
        <v>60</v>
      </c>
      <c r="AZ270" s="1" t="s">
        <v>221</v>
      </c>
    </row>
    <row r="271" ht="15.75" customHeight="1">
      <c r="A271" s="1">
        <v>271.0</v>
      </c>
      <c r="B271" s="1" t="str">
        <f t="shared" si="1"/>
        <v>25.10_para_40.3_271</v>
      </c>
      <c r="C271" s="1" t="s">
        <v>56</v>
      </c>
      <c r="D271" s="1">
        <v>25.0</v>
      </c>
      <c r="E271" s="1">
        <v>10.0</v>
      </c>
      <c r="F271" s="1">
        <v>40.0</v>
      </c>
      <c r="G271" s="1">
        <v>3.0</v>
      </c>
      <c r="I271" s="7">
        <v>43144.0</v>
      </c>
      <c r="J271" s="7">
        <v>43150.0</v>
      </c>
      <c r="K271" s="8">
        <v>0.5194444444444445</v>
      </c>
      <c r="L271" s="1">
        <v>1.0</v>
      </c>
      <c r="N271" s="7">
        <v>43150.0</v>
      </c>
      <c r="O271" s="1">
        <v>64.91</v>
      </c>
      <c r="P271" s="7">
        <v>43150.0</v>
      </c>
      <c r="Q271" s="13">
        <v>0.5284722222222222</v>
      </c>
      <c r="R271" s="8">
        <v>0.5416666666666666</v>
      </c>
      <c r="S271" s="14">
        <f t="shared" si="17"/>
        <v>0.02222222222</v>
      </c>
      <c r="T271" s="7">
        <v>43152.0</v>
      </c>
      <c r="U271" s="8">
        <v>0.8486111111111111</v>
      </c>
      <c r="V271" s="7">
        <v>43154.0</v>
      </c>
      <c r="W271" s="1">
        <v>134.52</v>
      </c>
      <c r="X271" s="10">
        <v>43159.0</v>
      </c>
      <c r="Y271" s="1">
        <v>554.02</v>
      </c>
      <c r="AD271" s="1">
        <f t="shared" si="2"/>
        <v>0</v>
      </c>
      <c r="AJ271">
        <f t="shared" si="3"/>
        <v>0</v>
      </c>
      <c r="AK271" s="7"/>
      <c r="AL271" s="7">
        <v>43173.0</v>
      </c>
      <c r="AM271" s="1">
        <v>11614.56</v>
      </c>
      <c r="AN271" s="1">
        <v>1.0</v>
      </c>
      <c r="AO271" s="1">
        <v>0.0</v>
      </c>
      <c r="AP271" s="1">
        <v>6.0</v>
      </c>
      <c r="AV271" s="1"/>
      <c r="AW271" s="1"/>
      <c r="AX271" s="1"/>
      <c r="AY271" s="1" t="s">
        <v>222</v>
      </c>
    </row>
    <row r="272" ht="15.75" customHeight="1">
      <c r="A272" s="1">
        <v>272.0</v>
      </c>
      <c r="B272" s="1" t="str">
        <f t="shared" si="1"/>
        <v>25.10_para_40.4_272</v>
      </c>
      <c r="C272" s="1" t="s">
        <v>56</v>
      </c>
      <c r="D272" s="1">
        <v>25.0</v>
      </c>
      <c r="E272" s="1">
        <v>10.0</v>
      </c>
      <c r="F272" s="1">
        <v>40.0</v>
      </c>
      <c r="G272" s="1">
        <v>4.0</v>
      </c>
      <c r="I272" s="7">
        <v>43144.0</v>
      </c>
      <c r="J272" s="7">
        <v>43150.0</v>
      </c>
      <c r="K272" s="8">
        <v>0.5375</v>
      </c>
      <c r="L272" s="1">
        <v>2.0</v>
      </c>
      <c r="N272" s="7">
        <v>43150.0</v>
      </c>
      <c r="O272" s="1">
        <v>48.05</v>
      </c>
      <c r="P272" s="7">
        <v>43150.0</v>
      </c>
      <c r="Q272" s="13">
        <v>0.5444444444444444</v>
      </c>
      <c r="R272" s="8">
        <v>0.5416666666666666</v>
      </c>
      <c r="S272" s="14">
        <f t="shared" si="17"/>
        <v>0.004166666667</v>
      </c>
      <c r="T272" s="7">
        <v>43153.0</v>
      </c>
      <c r="U272" s="8">
        <v>0.8645833333333334</v>
      </c>
      <c r="V272" s="7">
        <v>43153.0</v>
      </c>
      <c r="W272" s="1">
        <v>341.03</v>
      </c>
      <c r="X272" s="10">
        <v>43158.0</v>
      </c>
      <c r="Y272" s="1">
        <v>1428.72</v>
      </c>
      <c r="AD272" s="1">
        <f t="shared" si="2"/>
        <v>0</v>
      </c>
      <c r="AJ272">
        <f t="shared" si="3"/>
        <v>0</v>
      </c>
      <c r="AK272" s="7"/>
      <c r="AL272" s="7">
        <v>43172.0</v>
      </c>
      <c r="AM272" s="1">
        <v>3842.82</v>
      </c>
      <c r="AN272" s="1">
        <v>1.0</v>
      </c>
      <c r="AO272" s="1">
        <v>0.0</v>
      </c>
      <c r="AP272" s="1">
        <v>5.0</v>
      </c>
      <c r="AV272" s="1"/>
      <c r="AW272" s="1"/>
      <c r="AX272" s="1"/>
      <c r="AY272" s="1" t="s">
        <v>60</v>
      </c>
    </row>
    <row r="273" ht="15.75" customHeight="1">
      <c r="A273" s="1">
        <v>273.0</v>
      </c>
      <c r="B273" s="1" t="str">
        <f t="shared" si="1"/>
        <v>25.10_para_0.0_273</v>
      </c>
      <c r="C273" s="1" t="s">
        <v>56</v>
      </c>
      <c r="D273" s="1">
        <v>25.0</v>
      </c>
      <c r="E273" s="1">
        <v>10.0</v>
      </c>
      <c r="F273" s="1">
        <v>0.0</v>
      </c>
      <c r="G273" s="1">
        <v>0.0</v>
      </c>
      <c r="I273" s="7">
        <v>43145.0</v>
      </c>
      <c r="J273" s="7">
        <v>43150.0</v>
      </c>
      <c r="K273" s="8">
        <v>0.5506944444444445</v>
      </c>
      <c r="L273" s="1">
        <v>1.0</v>
      </c>
      <c r="N273" s="7">
        <v>43150.0</v>
      </c>
      <c r="O273" s="1">
        <v>67.04</v>
      </c>
      <c r="Q273" s="9"/>
      <c r="R273" s="8"/>
      <c r="V273" s="7">
        <v>43153.0</v>
      </c>
      <c r="W273" s="1">
        <v>362.54</v>
      </c>
      <c r="X273" s="10">
        <v>43157.0</v>
      </c>
      <c r="Y273" s="1">
        <v>1789.98</v>
      </c>
      <c r="Z273" s="7">
        <v>43163.0</v>
      </c>
      <c r="AA273" s="1">
        <v>5.0</v>
      </c>
      <c r="AB273" s="1">
        <v>0.0</v>
      </c>
      <c r="AC273" s="1">
        <v>4351.2</v>
      </c>
      <c r="AD273" s="1">
        <f t="shared" si="2"/>
        <v>148</v>
      </c>
      <c r="AE273" s="1">
        <v>124.0</v>
      </c>
      <c r="AF273" s="1">
        <v>24.0</v>
      </c>
      <c r="AG273" s="28">
        <v>43170.0</v>
      </c>
      <c r="AH273" s="1">
        <v>9.0</v>
      </c>
      <c r="AI273" s="1">
        <v>10.0</v>
      </c>
      <c r="AJ273">
        <f t="shared" si="3"/>
        <v>158</v>
      </c>
      <c r="AK273" s="1">
        <v>1.0</v>
      </c>
      <c r="AQ273" s="1">
        <v>1.0</v>
      </c>
      <c r="AR273" s="1">
        <v>2.0</v>
      </c>
      <c r="AS273" s="1">
        <v>10.0</v>
      </c>
      <c r="AT273" s="1">
        <v>1.0</v>
      </c>
      <c r="AV273" s="1"/>
      <c r="AW273" s="1"/>
      <c r="AX273" s="1"/>
      <c r="AY273" s="1" t="s">
        <v>60</v>
      </c>
      <c r="AZ273" s="1" t="s">
        <v>223</v>
      </c>
    </row>
    <row r="274" ht="15.75" customHeight="1">
      <c r="A274" s="1">
        <v>274.0</v>
      </c>
      <c r="B274" s="1" t="str">
        <f t="shared" si="1"/>
        <v>25.10_para_42.1_274</v>
      </c>
      <c r="C274" s="1" t="s">
        <v>56</v>
      </c>
      <c r="D274" s="1">
        <v>25.0</v>
      </c>
      <c r="E274" s="1">
        <v>10.0</v>
      </c>
      <c r="F274" s="1">
        <v>42.0</v>
      </c>
      <c r="G274" s="1">
        <v>1.0</v>
      </c>
      <c r="I274" s="7">
        <v>43145.0</v>
      </c>
      <c r="J274" s="7">
        <v>43150.0</v>
      </c>
      <c r="K274" s="8">
        <v>0.45555555555555555</v>
      </c>
      <c r="L274" s="1">
        <v>1.0</v>
      </c>
      <c r="N274" s="7">
        <v>43150.0</v>
      </c>
      <c r="O274" s="1">
        <v>55.0</v>
      </c>
      <c r="P274" s="7">
        <v>43150.0</v>
      </c>
      <c r="Q274" s="13">
        <v>0.4618055555555556</v>
      </c>
      <c r="R274" s="8">
        <v>0.5416666666666666</v>
      </c>
      <c r="S274" s="14">
        <f t="shared" ref="S274:S281" si="18">R274-K274</f>
        <v>0.08611111111</v>
      </c>
      <c r="T274" s="7">
        <v>43150.0</v>
      </c>
      <c r="U274" s="8">
        <v>0.8069444444444445</v>
      </c>
      <c r="V274" s="7">
        <v>43154.0</v>
      </c>
      <c r="W274" s="1">
        <v>294.27</v>
      </c>
      <c r="X274" s="10">
        <v>43161.0</v>
      </c>
      <c r="Y274" s="1">
        <v>939.19</v>
      </c>
      <c r="Z274" s="19">
        <v>43166.0</v>
      </c>
      <c r="AA274" s="1">
        <v>5.0</v>
      </c>
      <c r="AB274" s="1">
        <v>0.0</v>
      </c>
      <c r="AC274" s="1">
        <v>1629.91</v>
      </c>
      <c r="AD274" s="1">
        <f t="shared" si="2"/>
        <v>10</v>
      </c>
      <c r="AE274" s="1">
        <v>8.0</v>
      </c>
      <c r="AF274" s="1">
        <v>2.0</v>
      </c>
      <c r="AG274" s="7">
        <v>43172.0</v>
      </c>
      <c r="AH274" s="1">
        <v>5.0</v>
      </c>
      <c r="AI274" s="1">
        <v>6.0</v>
      </c>
      <c r="AJ274">
        <f t="shared" si="3"/>
        <v>16</v>
      </c>
      <c r="AK274" s="1">
        <v>1.0</v>
      </c>
      <c r="AQ274" s="1">
        <v>1.0</v>
      </c>
      <c r="AR274" s="1" t="s">
        <v>73</v>
      </c>
      <c r="AS274" s="1">
        <v>6.0</v>
      </c>
      <c r="AT274" s="1">
        <v>1.0</v>
      </c>
      <c r="AV274" s="1"/>
      <c r="AW274" s="1"/>
      <c r="AX274" s="1"/>
      <c r="AY274" s="1" t="s">
        <v>76</v>
      </c>
      <c r="AZ274" s="1" t="s">
        <v>224</v>
      </c>
    </row>
    <row r="275" ht="15.75" customHeight="1">
      <c r="A275" s="1">
        <v>275.0</v>
      </c>
      <c r="B275" s="1" t="str">
        <f t="shared" si="1"/>
        <v>25.10_para_42.2_275</v>
      </c>
      <c r="C275" s="1" t="s">
        <v>56</v>
      </c>
      <c r="D275" s="1">
        <v>25.0</v>
      </c>
      <c r="E275" s="1">
        <v>10.0</v>
      </c>
      <c r="F275" s="1">
        <v>42.0</v>
      </c>
      <c r="G275" s="1">
        <v>2.0</v>
      </c>
      <c r="H275" s="7">
        <v>43151.0</v>
      </c>
      <c r="I275" s="7">
        <v>43145.0</v>
      </c>
      <c r="J275" s="7">
        <v>43150.0</v>
      </c>
      <c r="K275" s="8">
        <v>0.46805555555555556</v>
      </c>
      <c r="L275" s="1">
        <v>1.0</v>
      </c>
      <c r="N275" s="7">
        <v>43150.0</v>
      </c>
      <c r="O275" s="1">
        <v>39.18</v>
      </c>
      <c r="P275" s="7">
        <v>43150.0</v>
      </c>
      <c r="Q275" s="13">
        <v>0.47430555555555554</v>
      </c>
      <c r="R275" s="8">
        <v>0.5416666666666666</v>
      </c>
      <c r="S275" s="14">
        <f t="shared" si="18"/>
        <v>0.07361111111</v>
      </c>
      <c r="T275" s="7">
        <v>43151.0</v>
      </c>
      <c r="U275" s="8">
        <v>0.8368055555555556</v>
      </c>
      <c r="X275" s="17"/>
      <c r="AD275" s="1">
        <f t="shared" si="2"/>
        <v>0</v>
      </c>
      <c r="AJ275">
        <f t="shared" si="3"/>
        <v>0</v>
      </c>
    </row>
    <row r="276" ht="15.75" customHeight="1">
      <c r="A276" s="1">
        <v>276.0</v>
      </c>
      <c r="B276" s="1" t="str">
        <f t="shared" si="1"/>
        <v>25.10_para_42.3_276</v>
      </c>
      <c r="C276" s="1" t="s">
        <v>56</v>
      </c>
      <c r="D276" s="1">
        <v>25.0</v>
      </c>
      <c r="E276" s="1">
        <v>10.0</v>
      </c>
      <c r="F276" s="1">
        <v>42.0</v>
      </c>
      <c r="G276" s="1">
        <v>3.0</v>
      </c>
      <c r="I276" s="7">
        <v>43145.0</v>
      </c>
      <c r="J276" s="7">
        <v>43150.0</v>
      </c>
      <c r="K276" s="8">
        <v>0.48055555555555557</v>
      </c>
      <c r="L276" s="1">
        <v>1.0</v>
      </c>
      <c r="N276" s="7">
        <v>43150.0</v>
      </c>
      <c r="O276" s="1">
        <v>37.05</v>
      </c>
      <c r="P276" s="7">
        <v>43150.0</v>
      </c>
      <c r="Q276" s="13">
        <v>0.4861111111111111</v>
      </c>
      <c r="R276" s="8">
        <v>0.5416666666666666</v>
      </c>
      <c r="S276" s="14">
        <f t="shared" si="18"/>
        <v>0.06111111111</v>
      </c>
      <c r="T276" s="7">
        <v>43152.0</v>
      </c>
      <c r="U276" s="8">
        <v>0.8486111111111111</v>
      </c>
      <c r="V276" s="7">
        <v>43153.0</v>
      </c>
      <c r="W276" s="1">
        <v>182.33</v>
      </c>
      <c r="X276" s="10">
        <v>43157.0</v>
      </c>
      <c r="Y276" s="1">
        <v>656.26</v>
      </c>
      <c r="AD276" s="1">
        <f t="shared" si="2"/>
        <v>0</v>
      </c>
      <c r="AJ276">
        <f t="shared" si="3"/>
        <v>0</v>
      </c>
      <c r="AK276" s="7"/>
      <c r="AL276" s="7">
        <v>43171.0</v>
      </c>
      <c r="AM276" s="1">
        <v>9066.27</v>
      </c>
      <c r="AN276" s="1">
        <v>1.0</v>
      </c>
      <c r="AO276" s="1">
        <v>0.0</v>
      </c>
      <c r="AP276" s="1">
        <v>5.0</v>
      </c>
      <c r="AV276" s="1"/>
      <c r="AW276" s="1"/>
      <c r="AX276" s="1"/>
      <c r="AY276" s="1" t="s">
        <v>60</v>
      </c>
    </row>
    <row r="277" ht="15.75" customHeight="1">
      <c r="A277" s="1">
        <v>277.0</v>
      </c>
      <c r="B277" s="1" t="str">
        <f t="shared" si="1"/>
        <v>25.10_para_42.4_277</v>
      </c>
      <c r="C277" s="1" t="s">
        <v>56</v>
      </c>
      <c r="D277" s="1">
        <v>25.0</v>
      </c>
      <c r="E277" s="1">
        <v>10.0</v>
      </c>
      <c r="F277" s="1">
        <v>42.0</v>
      </c>
      <c r="G277" s="1">
        <v>4.0</v>
      </c>
      <c r="I277" s="7">
        <v>43145.0</v>
      </c>
      <c r="J277" s="7">
        <v>43150.0</v>
      </c>
      <c r="K277" s="8">
        <v>0.44305555555555554</v>
      </c>
      <c r="L277" s="1">
        <v>1.0</v>
      </c>
      <c r="N277" s="7">
        <v>43150.0</v>
      </c>
      <c r="O277" s="1">
        <v>50.91</v>
      </c>
      <c r="P277" s="7">
        <v>43150.0</v>
      </c>
      <c r="Q277" s="13">
        <v>0.4513888888888889</v>
      </c>
      <c r="R277" s="8">
        <v>0.5416666666666666</v>
      </c>
      <c r="S277" s="14">
        <f t="shared" si="18"/>
        <v>0.09861111111</v>
      </c>
      <c r="T277" s="7">
        <v>43153.0</v>
      </c>
      <c r="U277" s="8">
        <v>0.8645833333333334</v>
      </c>
      <c r="V277" s="7">
        <v>43155.0</v>
      </c>
      <c r="W277" s="1">
        <v>136.27</v>
      </c>
      <c r="X277" s="17"/>
      <c r="Z277" s="7">
        <v>43165.0</v>
      </c>
      <c r="AA277" s="1">
        <v>4.0</v>
      </c>
      <c r="AB277" s="1">
        <v>0.0</v>
      </c>
      <c r="AC277" s="1">
        <v>491.33</v>
      </c>
      <c r="AD277" s="1">
        <f t="shared" si="2"/>
        <v>3</v>
      </c>
      <c r="AE277" s="1">
        <v>3.0</v>
      </c>
      <c r="AF277" s="1">
        <v>0.0</v>
      </c>
      <c r="AG277" s="7">
        <v>43171.0</v>
      </c>
      <c r="AH277" s="1">
        <v>3.0</v>
      </c>
      <c r="AI277" s="1">
        <v>85.0</v>
      </c>
      <c r="AJ277">
        <f t="shared" si="3"/>
        <v>88</v>
      </c>
      <c r="AQ277" s="1">
        <v>1.0</v>
      </c>
      <c r="AR277" s="1" t="s">
        <v>73</v>
      </c>
      <c r="AS277" s="1">
        <v>0.0</v>
      </c>
      <c r="AT277" s="1">
        <v>0.0</v>
      </c>
      <c r="AV277" s="1"/>
      <c r="AW277" s="1"/>
      <c r="AX277" s="1"/>
      <c r="AY277" s="1" t="s">
        <v>76</v>
      </c>
      <c r="AZ277" s="1" t="s">
        <v>225</v>
      </c>
    </row>
    <row r="278" ht="15.75" customHeight="1">
      <c r="A278" s="1">
        <v>278.0</v>
      </c>
      <c r="B278" s="1" t="str">
        <f t="shared" si="1"/>
        <v>25.10_para_40.1_278</v>
      </c>
      <c r="C278" s="1" t="s">
        <v>56</v>
      </c>
      <c r="D278" s="1">
        <v>25.0</v>
      </c>
      <c r="E278" s="1">
        <v>10.0</v>
      </c>
      <c r="F278" s="1">
        <v>40.0</v>
      </c>
      <c r="G278" s="1">
        <v>1.0</v>
      </c>
      <c r="I278" s="7">
        <v>43144.0</v>
      </c>
      <c r="J278" s="7">
        <v>43150.0</v>
      </c>
      <c r="K278" s="8">
        <v>0.4909722222222222</v>
      </c>
      <c r="L278" s="1">
        <v>1.0</v>
      </c>
      <c r="N278" s="7">
        <v>43150.0</v>
      </c>
      <c r="O278" s="1">
        <v>62.71</v>
      </c>
      <c r="P278" s="7">
        <v>43150.0</v>
      </c>
      <c r="Q278" s="13">
        <v>0.49583333333333335</v>
      </c>
      <c r="R278" s="8">
        <v>0.5416666666666666</v>
      </c>
      <c r="S278" s="14">
        <f t="shared" si="18"/>
        <v>0.05069444444</v>
      </c>
      <c r="T278" s="7">
        <v>43150.0</v>
      </c>
      <c r="U278" s="8">
        <v>0.8069444444444445</v>
      </c>
      <c r="V278" s="7">
        <v>43153.0</v>
      </c>
      <c r="W278" s="1">
        <v>252.64</v>
      </c>
      <c r="X278" s="10">
        <v>43158.0</v>
      </c>
      <c r="Y278" s="1">
        <v>1423.22</v>
      </c>
      <c r="AD278" s="1">
        <f t="shared" si="2"/>
        <v>0</v>
      </c>
      <c r="AJ278">
        <f t="shared" si="3"/>
        <v>0</v>
      </c>
      <c r="AK278" s="7"/>
      <c r="AL278" s="7">
        <v>43172.0</v>
      </c>
      <c r="AM278" s="1">
        <v>3411.83</v>
      </c>
      <c r="AN278" s="1">
        <v>1.0</v>
      </c>
      <c r="AO278" s="1">
        <v>0.0</v>
      </c>
      <c r="AP278" s="1">
        <v>5.0</v>
      </c>
      <c r="AV278" s="1"/>
      <c r="AW278" s="1"/>
      <c r="AX278" s="1"/>
      <c r="AY278" s="1" t="s">
        <v>226</v>
      </c>
    </row>
    <row r="279" ht="15.75" customHeight="1">
      <c r="A279" s="1">
        <v>279.0</v>
      </c>
      <c r="B279" s="1" t="str">
        <f t="shared" si="1"/>
        <v>25.10_para_40.2_279</v>
      </c>
      <c r="C279" s="1" t="s">
        <v>56</v>
      </c>
      <c r="D279" s="1">
        <v>25.0</v>
      </c>
      <c r="E279" s="1">
        <v>10.0</v>
      </c>
      <c r="F279" s="1">
        <v>40.0</v>
      </c>
      <c r="G279" s="1">
        <v>2.0</v>
      </c>
      <c r="I279" s="7">
        <v>43144.0</v>
      </c>
      <c r="J279" s="7">
        <v>43150.0</v>
      </c>
      <c r="K279" s="8">
        <v>0.5020833333333333</v>
      </c>
      <c r="L279" s="1">
        <v>1.0</v>
      </c>
      <c r="N279" s="7">
        <v>43150.0</v>
      </c>
      <c r="O279" s="1">
        <v>69.9</v>
      </c>
      <c r="P279" s="7">
        <v>43150.0</v>
      </c>
      <c r="Q279" s="13">
        <v>0.5111111111111111</v>
      </c>
      <c r="R279" s="8">
        <v>0.5416666666666666</v>
      </c>
      <c r="S279" s="14">
        <f t="shared" si="18"/>
        <v>0.03958333333</v>
      </c>
      <c r="T279" s="7">
        <v>43151.0</v>
      </c>
      <c r="U279" s="8">
        <v>0.8368055555555556</v>
      </c>
      <c r="V279" s="7">
        <v>43152.0</v>
      </c>
      <c r="W279" s="1">
        <v>215.75</v>
      </c>
      <c r="X279" s="10">
        <v>43156.0</v>
      </c>
      <c r="Y279" s="1">
        <v>1003.95</v>
      </c>
      <c r="Z279" s="7">
        <v>43164.0</v>
      </c>
      <c r="AA279" s="1">
        <v>5.0</v>
      </c>
      <c r="AB279" s="1">
        <v>1.0</v>
      </c>
      <c r="AC279" s="1">
        <v>2294.82</v>
      </c>
      <c r="AD279" s="1">
        <f t="shared" si="2"/>
        <v>9</v>
      </c>
      <c r="AE279" s="1">
        <v>3.0</v>
      </c>
      <c r="AF279" s="1">
        <v>6.0</v>
      </c>
      <c r="AG279" s="7">
        <v>43171.0</v>
      </c>
      <c r="AH279" s="1">
        <v>2.0</v>
      </c>
      <c r="AI279" s="1">
        <v>17.0</v>
      </c>
      <c r="AJ279">
        <f t="shared" si="3"/>
        <v>26</v>
      </c>
      <c r="AQ279" s="1">
        <v>1.0</v>
      </c>
      <c r="AR279" s="1" t="s">
        <v>73</v>
      </c>
      <c r="AS279" s="1"/>
      <c r="AT279" s="1">
        <v>1.0</v>
      </c>
      <c r="AV279" s="1"/>
      <c r="AW279" s="1"/>
      <c r="AX279" s="1"/>
      <c r="AY279" s="1" t="s">
        <v>76</v>
      </c>
      <c r="AZ279" s="1" t="s">
        <v>227</v>
      </c>
    </row>
    <row r="280" ht="15.75" customHeight="1">
      <c r="A280" s="1">
        <v>280.0</v>
      </c>
      <c r="B280" s="1" t="str">
        <f t="shared" si="1"/>
        <v>25.10_para_40.3_280</v>
      </c>
      <c r="C280" s="1" t="s">
        <v>56</v>
      </c>
      <c r="D280" s="1">
        <v>25.0</v>
      </c>
      <c r="E280" s="1">
        <v>10.0</v>
      </c>
      <c r="F280" s="1">
        <v>40.0</v>
      </c>
      <c r="G280" s="1">
        <v>3.0</v>
      </c>
      <c r="H280" s="7">
        <v>43153.0</v>
      </c>
      <c r="I280" s="7">
        <v>43144.0</v>
      </c>
      <c r="J280" s="7">
        <v>43150.0</v>
      </c>
      <c r="K280" s="8">
        <v>0.5201388888888889</v>
      </c>
      <c r="L280" s="1">
        <v>1.0</v>
      </c>
      <c r="N280" s="7">
        <v>43150.0</v>
      </c>
      <c r="O280" s="1">
        <v>74.86</v>
      </c>
      <c r="P280" s="7">
        <v>43150.0</v>
      </c>
      <c r="Q280" s="13">
        <v>0.5284722222222222</v>
      </c>
      <c r="R280" s="8">
        <v>0.5416666666666666</v>
      </c>
      <c r="S280" s="14">
        <f t="shared" si="18"/>
        <v>0.02152777778</v>
      </c>
      <c r="T280" s="7">
        <v>43152.0</v>
      </c>
      <c r="U280" s="8">
        <v>0.8486111111111111</v>
      </c>
      <c r="V280" s="7"/>
      <c r="X280" s="17"/>
      <c r="AD280" s="1">
        <f t="shared" si="2"/>
        <v>0</v>
      </c>
      <c r="AJ280">
        <f t="shared" si="3"/>
        <v>0</v>
      </c>
      <c r="AV280" s="1"/>
      <c r="AW280" s="1"/>
      <c r="AX280" s="1"/>
      <c r="AY280" s="1" t="s">
        <v>228</v>
      </c>
    </row>
    <row r="281" ht="15.75" customHeight="1">
      <c r="A281" s="1">
        <v>281.0</v>
      </c>
      <c r="B281" s="1" t="str">
        <f t="shared" si="1"/>
        <v>25.10_para_40.4_281</v>
      </c>
      <c r="C281" s="1" t="s">
        <v>56</v>
      </c>
      <c r="D281" s="1">
        <v>25.0</v>
      </c>
      <c r="E281" s="1">
        <v>10.0</v>
      </c>
      <c r="F281" s="1">
        <v>40.0</v>
      </c>
      <c r="G281" s="1">
        <v>4.0</v>
      </c>
      <c r="I281" s="7">
        <v>43144.0</v>
      </c>
      <c r="J281" s="7">
        <v>43150.0</v>
      </c>
      <c r="K281" s="8">
        <v>0.5381944444444444</v>
      </c>
      <c r="L281" s="1">
        <v>1.0</v>
      </c>
      <c r="N281" s="7">
        <v>43150.0</v>
      </c>
      <c r="O281" s="1">
        <v>47.09</v>
      </c>
      <c r="P281" s="7">
        <v>43150.0</v>
      </c>
      <c r="Q281" s="13">
        <v>0.5444444444444444</v>
      </c>
      <c r="R281" s="8">
        <v>0.5416666666666666</v>
      </c>
      <c r="S281" s="14">
        <f t="shared" si="18"/>
        <v>0.003472222222</v>
      </c>
      <c r="T281" s="7">
        <v>43153.0</v>
      </c>
      <c r="U281" s="8">
        <v>0.8645833333333334</v>
      </c>
      <c r="V281" s="7">
        <v>43153.0</v>
      </c>
      <c r="W281" s="1">
        <v>616.42</v>
      </c>
      <c r="X281" s="10">
        <v>43155.0</v>
      </c>
      <c r="Y281" s="1">
        <v>1375.09</v>
      </c>
      <c r="AD281" s="1">
        <f t="shared" si="2"/>
        <v>0</v>
      </c>
      <c r="AJ281">
        <f t="shared" si="3"/>
        <v>0</v>
      </c>
      <c r="AU281" s="1">
        <v>1.0</v>
      </c>
      <c r="AV281" s="1">
        <v>1.0</v>
      </c>
      <c r="AW281" s="20">
        <v>8778.12</v>
      </c>
      <c r="AX281" s="19">
        <v>43161.0</v>
      </c>
      <c r="AY281" s="1" t="s">
        <v>229</v>
      </c>
    </row>
    <row r="282" ht="15.75" customHeight="1">
      <c r="A282" s="1">
        <v>283.0</v>
      </c>
      <c r="B282" s="1" t="str">
        <f t="shared" si="1"/>
        <v>25.10_para_0.0_283</v>
      </c>
      <c r="C282" s="1" t="s">
        <v>56</v>
      </c>
      <c r="D282" s="1">
        <v>25.0</v>
      </c>
      <c r="E282" s="1">
        <v>10.0</v>
      </c>
      <c r="F282" s="1">
        <v>0.0</v>
      </c>
      <c r="G282" s="1">
        <v>0.0</v>
      </c>
      <c r="I282" s="7">
        <v>43145.0</v>
      </c>
      <c r="J282" s="7">
        <v>43150.0</v>
      </c>
      <c r="K282" s="8">
        <v>0.5520833333333334</v>
      </c>
      <c r="L282" s="1">
        <v>2.0</v>
      </c>
      <c r="N282" s="7">
        <v>43150.0</v>
      </c>
      <c r="O282" s="1">
        <v>56.98</v>
      </c>
      <c r="Q282" s="9"/>
      <c r="R282" s="8"/>
      <c r="V282" s="7">
        <v>43154.0</v>
      </c>
      <c r="W282" s="1">
        <v>240.26</v>
      </c>
      <c r="X282" s="10">
        <v>43159.0</v>
      </c>
      <c r="Y282" s="1">
        <v>1488.78</v>
      </c>
      <c r="Z282" s="7">
        <v>43165.0</v>
      </c>
      <c r="AA282" s="1">
        <v>5.0</v>
      </c>
      <c r="AB282" s="1">
        <v>0.0</v>
      </c>
      <c r="AC282" s="1">
        <v>4511.76</v>
      </c>
      <c r="AD282" s="1">
        <f t="shared" si="2"/>
        <v>201</v>
      </c>
      <c r="AE282" s="1">
        <v>171.0</v>
      </c>
      <c r="AF282" s="1">
        <v>30.0</v>
      </c>
      <c r="AG282" s="7">
        <v>43172.0</v>
      </c>
      <c r="AH282" s="1">
        <v>105.0</v>
      </c>
      <c r="AI282" s="1">
        <v>25.0</v>
      </c>
      <c r="AJ282">
        <f t="shared" si="3"/>
        <v>226</v>
      </c>
      <c r="AK282" s="1">
        <v>1.0</v>
      </c>
      <c r="AQ282" s="1">
        <v>1.0</v>
      </c>
      <c r="AR282" s="1">
        <v>2.0</v>
      </c>
      <c r="AS282" s="1">
        <v>25.0</v>
      </c>
      <c r="AT282" s="1">
        <v>0.0</v>
      </c>
      <c r="AV282" s="1"/>
      <c r="AW282" s="1"/>
      <c r="AX282" s="1"/>
      <c r="AY282" s="1" t="s">
        <v>60</v>
      </c>
      <c r="AZ282" s="1" t="s">
        <v>230</v>
      </c>
    </row>
    <row r="283" ht="15.75" customHeight="1">
      <c r="A283" s="1">
        <v>284.0</v>
      </c>
      <c r="B283" s="1" t="str">
        <f t="shared" si="1"/>
        <v>25.10_para_42.1_284</v>
      </c>
      <c r="C283" s="1" t="s">
        <v>56</v>
      </c>
      <c r="D283" s="1">
        <v>25.0</v>
      </c>
      <c r="E283" s="1">
        <v>10.0</v>
      </c>
      <c r="F283" s="1">
        <v>42.0</v>
      </c>
      <c r="G283" s="1">
        <v>1.0</v>
      </c>
      <c r="I283" s="7">
        <v>43145.0</v>
      </c>
      <c r="J283" s="7">
        <v>43150.0</v>
      </c>
      <c r="K283" s="8">
        <v>0.45694444444444443</v>
      </c>
      <c r="L283" s="1">
        <v>1.0</v>
      </c>
      <c r="N283" s="7">
        <v>43150.0</v>
      </c>
      <c r="O283" s="1">
        <v>43.38</v>
      </c>
      <c r="P283" s="7">
        <v>43150.0</v>
      </c>
      <c r="Q283" s="13">
        <v>0.4618055555555556</v>
      </c>
      <c r="R283" s="8">
        <v>0.5416666666666666</v>
      </c>
      <c r="S283" s="14">
        <f t="shared" ref="S283:S290" si="19">R283-K283</f>
        <v>0.08472222222</v>
      </c>
      <c r="T283" s="7">
        <v>43150.0</v>
      </c>
      <c r="U283" s="8">
        <v>0.8069444444444445</v>
      </c>
      <c r="V283" s="7">
        <v>43155.0</v>
      </c>
      <c r="W283" s="1">
        <v>118.1</v>
      </c>
      <c r="X283" s="10">
        <v>43161.0</v>
      </c>
      <c r="Y283" s="1">
        <v>624.1</v>
      </c>
      <c r="Z283" s="7">
        <v>43167.0</v>
      </c>
      <c r="AA283" s="1">
        <v>5.0</v>
      </c>
      <c r="AB283" s="1">
        <v>0.0</v>
      </c>
      <c r="AC283" s="1">
        <v>1080.12</v>
      </c>
      <c r="AD283" s="1">
        <f t="shared" si="2"/>
        <v>20</v>
      </c>
      <c r="AE283" s="1">
        <v>11.0</v>
      </c>
      <c r="AF283" s="1">
        <v>9.0</v>
      </c>
      <c r="AG283" s="7">
        <v>43173.0</v>
      </c>
      <c r="AH283" s="1">
        <v>7.0</v>
      </c>
      <c r="AI283" s="1">
        <v>15.0</v>
      </c>
      <c r="AJ283">
        <f t="shared" si="3"/>
        <v>35</v>
      </c>
      <c r="AQ283" s="1">
        <v>1.0</v>
      </c>
      <c r="AR283" s="1" t="s">
        <v>73</v>
      </c>
      <c r="AS283" s="1"/>
      <c r="AT283" s="1">
        <v>0.0</v>
      </c>
      <c r="AV283" s="1"/>
      <c r="AW283" s="1"/>
      <c r="AX283" s="1"/>
      <c r="AY283" s="1" t="s">
        <v>76</v>
      </c>
      <c r="AZ283" s="1" t="s">
        <v>231</v>
      </c>
    </row>
    <row r="284" ht="15.75" customHeight="1">
      <c r="A284" s="1">
        <v>285.0</v>
      </c>
      <c r="B284" s="1" t="str">
        <f t="shared" si="1"/>
        <v>25.10_para_42.2_285</v>
      </c>
      <c r="C284" s="1" t="s">
        <v>56</v>
      </c>
      <c r="D284" s="1">
        <v>25.0</v>
      </c>
      <c r="E284" s="1">
        <v>10.0</v>
      </c>
      <c r="F284" s="1">
        <v>42.0</v>
      </c>
      <c r="G284" s="1">
        <v>2.0</v>
      </c>
      <c r="H284" s="7">
        <v>43152.0</v>
      </c>
      <c r="I284" s="7">
        <v>43146.0</v>
      </c>
      <c r="J284" s="7">
        <v>43150.0</v>
      </c>
      <c r="K284" s="8">
        <v>0.46875</v>
      </c>
      <c r="L284" s="1">
        <v>1.0</v>
      </c>
      <c r="N284" s="7">
        <v>43150.0</v>
      </c>
      <c r="O284" s="1">
        <v>41.63</v>
      </c>
      <c r="P284" s="7">
        <v>43150.0</v>
      </c>
      <c r="Q284" s="13">
        <v>0.47430555555555554</v>
      </c>
      <c r="R284" s="8">
        <v>0.5416666666666666</v>
      </c>
      <c r="S284" s="14">
        <f t="shared" si="19"/>
        <v>0.07291666667</v>
      </c>
      <c r="T284" s="7">
        <v>43151.0</v>
      </c>
      <c r="U284" s="8">
        <v>0.8368055555555556</v>
      </c>
      <c r="X284" s="17"/>
      <c r="AD284" s="1">
        <f t="shared" si="2"/>
        <v>0</v>
      </c>
      <c r="AJ284">
        <f t="shared" si="3"/>
        <v>0</v>
      </c>
      <c r="AV284" s="1"/>
      <c r="AW284" s="1"/>
      <c r="AX284" s="1"/>
      <c r="AY284" s="1" t="s">
        <v>232</v>
      </c>
    </row>
    <row r="285" ht="15.75" customHeight="1">
      <c r="A285" s="1">
        <v>286.0</v>
      </c>
      <c r="B285" s="1" t="str">
        <f t="shared" si="1"/>
        <v>25.10_para_42.3_286</v>
      </c>
      <c r="C285" s="21" t="s">
        <v>56</v>
      </c>
      <c r="D285" s="22">
        <v>25.0</v>
      </c>
      <c r="E285" s="22">
        <v>10.0</v>
      </c>
      <c r="F285" s="22">
        <v>42.0</v>
      </c>
      <c r="G285" s="23">
        <v>3.0</v>
      </c>
      <c r="H285" s="21"/>
      <c r="I285" s="26">
        <v>43146.0</v>
      </c>
      <c r="J285" s="7">
        <v>43150.0</v>
      </c>
      <c r="K285" s="24">
        <v>0.48125</v>
      </c>
      <c r="L285" s="25">
        <v>1.0</v>
      </c>
      <c r="M285" s="21"/>
      <c r="N285" s="11">
        <v>43150.0</v>
      </c>
      <c r="O285" s="1">
        <v>42.09</v>
      </c>
      <c r="P285" s="7">
        <v>43150.0</v>
      </c>
      <c r="Q285" s="13">
        <v>0.4861111111111111</v>
      </c>
      <c r="R285" s="8">
        <v>0.5416666666666666</v>
      </c>
      <c r="S285" s="14">
        <f t="shared" si="19"/>
        <v>0.06041666667</v>
      </c>
      <c r="T285" s="7">
        <v>43152.0</v>
      </c>
      <c r="U285" s="8">
        <v>0.8486111111111111</v>
      </c>
      <c r="V285" s="7">
        <v>43153.0</v>
      </c>
      <c r="W285" s="1">
        <v>214.66</v>
      </c>
      <c r="X285" s="10">
        <v>43158.0</v>
      </c>
      <c r="Y285" s="1">
        <v>1889.89</v>
      </c>
      <c r="AD285" s="1">
        <f t="shared" si="2"/>
        <v>0</v>
      </c>
      <c r="AJ285">
        <f t="shared" si="3"/>
        <v>0</v>
      </c>
      <c r="AP285" s="1"/>
      <c r="AQ285" s="1">
        <v>0.0</v>
      </c>
      <c r="AS285" s="1"/>
      <c r="AT285" s="1">
        <v>0.5</v>
      </c>
      <c r="AU285" s="1">
        <v>1.0</v>
      </c>
      <c r="AV285" s="1"/>
      <c r="AW285" s="20">
        <v>12059.12</v>
      </c>
      <c r="AX285" s="19">
        <v>43164.0</v>
      </c>
      <c r="AY285" s="1" t="s">
        <v>233</v>
      </c>
      <c r="AZ285" s="1" t="s">
        <v>234</v>
      </c>
    </row>
    <row r="286" ht="15.75" customHeight="1">
      <c r="A286" s="1">
        <v>287.0</v>
      </c>
      <c r="B286" s="1" t="str">
        <f t="shared" si="1"/>
        <v>25.10_para_42.4_287</v>
      </c>
      <c r="C286" s="21" t="s">
        <v>56</v>
      </c>
      <c r="D286" s="22">
        <v>25.0</v>
      </c>
      <c r="E286" s="22">
        <v>10.0</v>
      </c>
      <c r="F286" s="22">
        <v>42.0</v>
      </c>
      <c r="G286" s="23">
        <v>4.0</v>
      </c>
      <c r="H286" s="21"/>
      <c r="I286" s="26">
        <v>43146.0</v>
      </c>
      <c r="J286" s="7">
        <v>43150.0</v>
      </c>
      <c r="K286" s="24">
        <v>0.44375</v>
      </c>
      <c r="L286" s="25">
        <v>1.0</v>
      </c>
      <c r="M286" s="21"/>
      <c r="N286" s="11">
        <v>43150.0</v>
      </c>
      <c r="O286" s="1">
        <v>36.9</v>
      </c>
      <c r="P286" s="7">
        <v>43150.0</v>
      </c>
      <c r="Q286" s="13">
        <v>0.4513888888888889</v>
      </c>
      <c r="R286" s="8">
        <v>0.5416666666666666</v>
      </c>
      <c r="S286" s="14">
        <f t="shared" si="19"/>
        <v>0.09791666667</v>
      </c>
      <c r="T286" s="7">
        <v>43153.0</v>
      </c>
      <c r="U286" s="8">
        <v>0.8645833333333334</v>
      </c>
      <c r="V286" s="7">
        <v>43155.0</v>
      </c>
      <c r="W286" s="1">
        <v>188.21</v>
      </c>
      <c r="X286" s="10">
        <v>43159.0</v>
      </c>
      <c r="Y286" s="1">
        <v>920.17</v>
      </c>
      <c r="AD286" s="1">
        <f t="shared" si="2"/>
        <v>0</v>
      </c>
      <c r="AJ286">
        <f t="shared" si="3"/>
        <v>0</v>
      </c>
      <c r="AK286" s="7"/>
      <c r="AL286" s="7">
        <v>43173.0</v>
      </c>
      <c r="AM286" s="1">
        <v>2809.22</v>
      </c>
      <c r="AN286" s="1">
        <v>1.0</v>
      </c>
      <c r="AO286" s="1">
        <v>0.0</v>
      </c>
      <c r="AP286" s="1">
        <v>5.0</v>
      </c>
      <c r="AV286" s="1"/>
      <c r="AW286" s="1"/>
      <c r="AX286" s="1"/>
      <c r="AY286" s="1" t="s">
        <v>77</v>
      </c>
    </row>
    <row r="287" ht="15.75" customHeight="1">
      <c r="A287" s="1">
        <v>288.0</v>
      </c>
      <c r="B287" s="1" t="str">
        <f t="shared" si="1"/>
        <v>25.10_para_40.1_288</v>
      </c>
      <c r="C287" s="1" t="s">
        <v>56</v>
      </c>
      <c r="D287" s="1">
        <v>25.0</v>
      </c>
      <c r="E287" s="1">
        <v>10.0</v>
      </c>
      <c r="F287" s="1">
        <v>40.0</v>
      </c>
      <c r="G287" s="1">
        <v>1.0</v>
      </c>
      <c r="I287" s="7">
        <v>43144.0</v>
      </c>
      <c r="J287" s="7">
        <v>43150.0</v>
      </c>
      <c r="K287" s="8">
        <v>0.49166666666666664</v>
      </c>
      <c r="L287" s="1">
        <v>1.0</v>
      </c>
      <c r="N287" s="7">
        <v>43150.0</v>
      </c>
      <c r="O287" s="1">
        <v>62.47</v>
      </c>
      <c r="P287" s="7">
        <v>43150.0</v>
      </c>
      <c r="Q287" s="13">
        <v>0.49583333333333335</v>
      </c>
      <c r="R287" s="8">
        <v>0.5416666666666666</v>
      </c>
      <c r="S287" s="14">
        <f t="shared" si="19"/>
        <v>0.05</v>
      </c>
      <c r="T287" s="7">
        <v>43150.0</v>
      </c>
      <c r="U287" s="8">
        <v>0.8069444444444445</v>
      </c>
      <c r="V287" s="7">
        <v>43153.0</v>
      </c>
      <c r="W287" s="1">
        <v>340.58</v>
      </c>
      <c r="X287" s="10">
        <v>43157.0</v>
      </c>
      <c r="Y287" s="1">
        <v>1118.57</v>
      </c>
      <c r="Z287" s="7">
        <v>43163.0</v>
      </c>
      <c r="AA287" s="1">
        <v>5.0</v>
      </c>
      <c r="AB287" s="1">
        <v>0.0</v>
      </c>
      <c r="AC287" s="1">
        <v>2027.66</v>
      </c>
      <c r="AD287" s="1">
        <f t="shared" si="2"/>
        <v>8</v>
      </c>
      <c r="AE287" s="1">
        <v>8.0</v>
      </c>
      <c r="AF287" s="1">
        <v>0.0</v>
      </c>
      <c r="AG287" s="7">
        <v>43169.0</v>
      </c>
      <c r="AH287" s="1">
        <v>6.0</v>
      </c>
      <c r="AI287" s="1">
        <v>10.0</v>
      </c>
      <c r="AJ287">
        <f t="shared" si="3"/>
        <v>18</v>
      </c>
      <c r="AQ287" s="1">
        <v>1.0</v>
      </c>
      <c r="AR287" s="1">
        <v>2.0</v>
      </c>
      <c r="AV287" s="1"/>
      <c r="AW287" s="1"/>
      <c r="AX287" s="1"/>
      <c r="AY287" s="1" t="s">
        <v>60</v>
      </c>
      <c r="AZ287" s="1" t="s">
        <v>235</v>
      </c>
    </row>
    <row r="288" ht="15.75" customHeight="1">
      <c r="A288" s="1">
        <v>289.0</v>
      </c>
      <c r="B288" s="1" t="str">
        <f t="shared" si="1"/>
        <v>25.10_para_40.2_289</v>
      </c>
      <c r="C288" s="1" t="s">
        <v>56</v>
      </c>
      <c r="D288" s="1">
        <v>25.0</v>
      </c>
      <c r="E288" s="1">
        <v>10.0</v>
      </c>
      <c r="F288" s="1">
        <v>40.0</v>
      </c>
      <c r="G288" s="1">
        <v>2.0</v>
      </c>
      <c r="I288" s="7">
        <v>43144.0</v>
      </c>
      <c r="J288" s="7">
        <v>43150.0</v>
      </c>
      <c r="K288" s="8">
        <v>0.5041666666666667</v>
      </c>
      <c r="L288" s="1">
        <v>1.0</v>
      </c>
      <c r="N288" s="7">
        <v>43150.0</v>
      </c>
      <c r="O288" s="1">
        <v>62.3</v>
      </c>
      <c r="P288" s="7">
        <v>43150.0</v>
      </c>
      <c r="Q288" s="13">
        <v>0.5111111111111111</v>
      </c>
      <c r="R288" s="8">
        <v>0.5416666666666666</v>
      </c>
      <c r="S288" s="14">
        <f t="shared" si="19"/>
        <v>0.0375</v>
      </c>
      <c r="T288" s="7">
        <v>43151.0</v>
      </c>
      <c r="U288" s="8">
        <v>0.8368055555555556</v>
      </c>
      <c r="V288" s="7">
        <v>43154.0</v>
      </c>
      <c r="W288" s="1">
        <v>416.59</v>
      </c>
      <c r="X288" s="10">
        <v>43161.0</v>
      </c>
      <c r="Y288" s="1">
        <v>1659.18</v>
      </c>
      <c r="Z288" s="19">
        <v>43166.0</v>
      </c>
      <c r="AA288" s="1">
        <v>5.0</v>
      </c>
      <c r="AB288" s="1">
        <v>0.0</v>
      </c>
      <c r="AC288" s="1">
        <v>2378.17</v>
      </c>
      <c r="AD288" s="1">
        <f t="shared" si="2"/>
        <v>5</v>
      </c>
      <c r="AE288" s="1">
        <v>3.0</v>
      </c>
      <c r="AF288" s="1">
        <v>2.0</v>
      </c>
      <c r="AG288" s="7">
        <v>43172.0</v>
      </c>
      <c r="AH288" s="1">
        <v>3.0</v>
      </c>
      <c r="AI288" s="1">
        <v>8.0</v>
      </c>
      <c r="AJ288">
        <f t="shared" si="3"/>
        <v>13</v>
      </c>
      <c r="AK288" s="1">
        <v>1.0</v>
      </c>
      <c r="AQ288" s="1">
        <v>1.0</v>
      </c>
      <c r="AR288" s="1" t="s">
        <v>73</v>
      </c>
      <c r="AS288" s="1">
        <v>8.0</v>
      </c>
      <c r="AT288" s="1">
        <v>0.5</v>
      </c>
      <c r="AV288" s="1"/>
      <c r="AW288" s="1"/>
      <c r="AX288" s="1"/>
      <c r="AY288" s="1" t="s">
        <v>76</v>
      </c>
      <c r="AZ288" s="1" t="s">
        <v>236</v>
      </c>
    </row>
    <row r="289" ht="15.75" customHeight="1">
      <c r="A289" s="1">
        <v>290.0</v>
      </c>
      <c r="B289" s="1" t="str">
        <f t="shared" si="1"/>
        <v>25.10_para_40.3_290</v>
      </c>
      <c r="C289" s="1" t="s">
        <v>56</v>
      </c>
      <c r="D289" s="1">
        <v>25.0</v>
      </c>
      <c r="E289" s="1">
        <v>10.0</v>
      </c>
      <c r="F289" s="1">
        <v>40.0</v>
      </c>
      <c r="G289" s="1">
        <v>3.0</v>
      </c>
      <c r="I289" s="7">
        <v>43144.0</v>
      </c>
      <c r="J289" s="7">
        <v>43150.0</v>
      </c>
      <c r="K289" s="8">
        <v>0.5215277777777778</v>
      </c>
      <c r="L289" s="1">
        <v>1.0</v>
      </c>
      <c r="N289" s="7">
        <v>43150.0</v>
      </c>
      <c r="O289" s="1">
        <v>50.92</v>
      </c>
      <c r="P289" s="7">
        <v>43150.0</v>
      </c>
      <c r="Q289" s="13">
        <v>0.5284722222222222</v>
      </c>
      <c r="R289" s="8">
        <v>0.5416666666666666</v>
      </c>
      <c r="S289" s="14">
        <f t="shared" si="19"/>
        <v>0.02013888889</v>
      </c>
      <c r="T289" s="7">
        <v>43152.0</v>
      </c>
      <c r="U289" s="8">
        <v>0.8486111111111111</v>
      </c>
      <c r="V289" s="7">
        <v>43153.0</v>
      </c>
      <c r="W289" s="1">
        <v>219.69</v>
      </c>
      <c r="X289" s="10">
        <v>43158.0</v>
      </c>
      <c r="Y289" s="1">
        <v>1045.39</v>
      </c>
      <c r="AD289" s="1">
        <f t="shared" si="2"/>
        <v>0</v>
      </c>
      <c r="AJ289">
        <f t="shared" si="3"/>
        <v>0</v>
      </c>
      <c r="AU289" s="1">
        <v>1.0</v>
      </c>
      <c r="AV289" s="1">
        <v>1.0</v>
      </c>
      <c r="AW289" s="20">
        <v>9155.37</v>
      </c>
      <c r="AX289" s="19">
        <v>43167.0</v>
      </c>
      <c r="AY289" s="1" t="s">
        <v>237</v>
      </c>
    </row>
    <row r="290" ht="15.75" customHeight="1">
      <c r="A290" s="1">
        <v>291.0</v>
      </c>
      <c r="B290" s="1" t="str">
        <f t="shared" si="1"/>
        <v>25.10_para_40.4_291</v>
      </c>
      <c r="C290" s="1" t="s">
        <v>56</v>
      </c>
      <c r="D290" s="1">
        <v>25.0</v>
      </c>
      <c r="E290" s="1">
        <v>10.0</v>
      </c>
      <c r="F290" s="1">
        <v>40.0</v>
      </c>
      <c r="G290" s="1">
        <v>4.0</v>
      </c>
      <c r="I290" s="7">
        <v>43144.0</v>
      </c>
      <c r="J290" s="7">
        <v>43150.0</v>
      </c>
      <c r="K290" s="8">
        <v>0.5395833333333333</v>
      </c>
      <c r="L290" s="1">
        <v>2.0</v>
      </c>
      <c r="N290" s="7">
        <v>43150.0</v>
      </c>
      <c r="O290" s="1">
        <v>52.69</v>
      </c>
      <c r="P290" s="7">
        <v>43150.0</v>
      </c>
      <c r="Q290" s="13">
        <v>0.5444444444444444</v>
      </c>
      <c r="R290" s="8">
        <v>0.5416666666666666</v>
      </c>
      <c r="S290" s="14">
        <f t="shared" si="19"/>
        <v>0.002083333333</v>
      </c>
      <c r="T290" s="7">
        <v>43153.0</v>
      </c>
      <c r="U290" s="8">
        <v>0.8645833333333334</v>
      </c>
      <c r="V290" s="7">
        <v>43154.0</v>
      </c>
      <c r="W290" s="1">
        <v>348.04</v>
      </c>
      <c r="X290" s="10">
        <v>43160.0</v>
      </c>
      <c r="Y290" s="1">
        <v>1647.53</v>
      </c>
      <c r="Z290" s="7">
        <v>43165.0</v>
      </c>
      <c r="AA290" s="1">
        <v>5.0</v>
      </c>
      <c r="AB290" s="1">
        <v>0.0</v>
      </c>
      <c r="AC290" s="1">
        <v>3673.05</v>
      </c>
      <c r="AD290" s="1">
        <f t="shared" si="2"/>
        <v>36</v>
      </c>
      <c r="AE290" s="1">
        <v>23.0</v>
      </c>
      <c r="AF290" s="1">
        <v>13.0</v>
      </c>
      <c r="AG290" s="7">
        <v>43171.0</v>
      </c>
      <c r="AH290" s="1">
        <v>7.0</v>
      </c>
      <c r="AI290" s="1">
        <v>25.0</v>
      </c>
      <c r="AJ290">
        <f t="shared" si="3"/>
        <v>61</v>
      </c>
      <c r="AQ290" s="1">
        <v>1.0</v>
      </c>
      <c r="AR290" s="1">
        <v>2.0</v>
      </c>
      <c r="AV290" s="1"/>
      <c r="AW290" s="1"/>
      <c r="AX290" s="1"/>
      <c r="AY290" s="1" t="s">
        <v>76</v>
      </c>
      <c r="AZ290" s="1" t="s">
        <v>238</v>
      </c>
    </row>
    <row r="291" ht="15.75" customHeight="1">
      <c r="A291" s="1">
        <v>292.0</v>
      </c>
      <c r="B291" s="1" t="str">
        <f t="shared" si="1"/>
        <v>25.10_para_0.0_292</v>
      </c>
      <c r="C291" s="21" t="s">
        <v>56</v>
      </c>
      <c r="D291" s="22">
        <v>25.0</v>
      </c>
      <c r="E291" s="22">
        <v>10.0</v>
      </c>
      <c r="F291" s="23">
        <v>0.0</v>
      </c>
      <c r="G291" s="23">
        <v>0.0</v>
      </c>
      <c r="H291" s="21"/>
      <c r="I291" s="26">
        <v>43146.0</v>
      </c>
      <c r="J291" s="7">
        <v>43150.0</v>
      </c>
      <c r="K291" s="24">
        <v>0.5520833333333334</v>
      </c>
      <c r="L291" s="25">
        <v>1.0</v>
      </c>
      <c r="M291" s="21"/>
      <c r="N291" s="11">
        <v>43150.0</v>
      </c>
      <c r="O291" s="1">
        <v>39.3</v>
      </c>
      <c r="Q291" s="9"/>
      <c r="R291" s="8"/>
      <c r="V291" s="7">
        <v>43155.0</v>
      </c>
      <c r="W291" s="1">
        <v>132.55</v>
      </c>
      <c r="X291" s="10">
        <v>43159.0</v>
      </c>
      <c r="Y291" s="1">
        <v>608.57</v>
      </c>
      <c r="Z291" s="7">
        <v>43164.0</v>
      </c>
      <c r="AA291" s="1">
        <v>5.0</v>
      </c>
      <c r="AB291" s="1">
        <v>0.0</v>
      </c>
      <c r="AC291" s="1">
        <v>2210.15</v>
      </c>
      <c r="AD291" s="1">
        <f t="shared" si="2"/>
        <v>116</v>
      </c>
      <c r="AE291" s="1">
        <v>99.0</v>
      </c>
      <c r="AF291" s="1">
        <v>17.0</v>
      </c>
      <c r="AG291" s="28">
        <v>43170.0</v>
      </c>
      <c r="AH291" s="1">
        <v>79.0</v>
      </c>
      <c r="AI291" s="1">
        <v>7.0</v>
      </c>
      <c r="AJ291">
        <f t="shared" si="3"/>
        <v>123</v>
      </c>
      <c r="AK291" s="1">
        <v>1.0</v>
      </c>
      <c r="AQ291" s="1">
        <v>1.0</v>
      </c>
      <c r="AR291" s="1">
        <v>2.0</v>
      </c>
      <c r="AS291" s="1">
        <v>7.0</v>
      </c>
      <c r="AT291" s="1">
        <v>0.5</v>
      </c>
      <c r="AV291" s="1"/>
      <c r="AW291" s="1"/>
      <c r="AX291" s="1"/>
      <c r="AY291" s="1" t="s">
        <v>77</v>
      </c>
      <c r="AZ291" s="1" t="s">
        <v>239</v>
      </c>
    </row>
    <row r="292" ht="15.75" customHeight="1">
      <c r="A292" s="1">
        <v>293.0</v>
      </c>
      <c r="B292" s="1" t="str">
        <f t="shared" si="1"/>
        <v>25.10_para_42.1_293</v>
      </c>
      <c r="C292" s="21" t="s">
        <v>56</v>
      </c>
      <c r="D292" s="22">
        <v>25.0</v>
      </c>
      <c r="E292" s="22">
        <v>10.0</v>
      </c>
      <c r="F292" s="22">
        <v>42.0</v>
      </c>
      <c r="G292" s="22">
        <v>1.0</v>
      </c>
      <c r="H292" s="21"/>
      <c r="I292" s="26">
        <v>43146.0</v>
      </c>
      <c r="J292" s="7">
        <v>43150.0</v>
      </c>
      <c r="K292" s="24">
        <v>0.4576388888888889</v>
      </c>
      <c r="L292" s="25">
        <v>1.0</v>
      </c>
      <c r="M292" s="21"/>
      <c r="N292" s="11">
        <v>43150.0</v>
      </c>
      <c r="O292" s="1">
        <v>40.2</v>
      </c>
      <c r="P292" s="7">
        <v>43150.0</v>
      </c>
      <c r="Q292" s="13">
        <v>0.4618055555555556</v>
      </c>
      <c r="R292" s="8">
        <v>0.5416666666666666</v>
      </c>
      <c r="S292" s="14">
        <f t="shared" ref="S292:S327" si="20">R292-K292</f>
        <v>0.08402777778</v>
      </c>
      <c r="T292" s="7">
        <v>43150.0</v>
      </c>
      <c r="U292" s="8">
        <v>0.8069444444444445</v>
      </c>
      <c r="V292" s="7">
        <v>43154.0</v>
      </c>
      <c r="W292" s="1">
        <v>322.61</v>
      </c>
      <c r="X292" s="10">
        <v>43157.0</v>
      </c>
      <c r="Y292" s="1">
        <v>875.33</v>
      </c>
      <c r="AD292" s="1">
        <f t="shared" si="2"/>
        <v>0</v>
      </c>
      <c r="AJ292">
        <f t="shared" si="3"/>
        <v>0</v>
      </c>
      <c r="AK292" s="7"/>
      <c r="AL292" s="7">
        <v>43171.0</v>
      </c>
      <c r="AM292" s="1">
        <v>2035.74</v>
      </c>
      <c r="AN292" s="1">
        <v>1.0</v>
      </c>
      <c r="AO292" s="1">
        <v>0.0</v>
      </c>
      <c r="AP292" s="1">
        <v>5.0</v>
      </c>
      <c r="AV292" s="1"/>
      <c r="AW292" s="1"/>
      <c r="AX292" s="1"/>
      <c r="AY292" s="1" t="s">
        <v>60</v>
      </c>
    </row>
    <row r="293" ht="15.75" customHeight="1">
      <c r="A293" s="1">
        <v>294.0</v>
      </c>
      <c r="B293" s="1" t="str">
        <f t="shared" si="1"/>
        <v>25.10_para_42.2_294</v>
      </c>
      <c r="C293" s="21" t="s">
        <v>56</v>
      </c>
      <c r="D293" s="22">
        <v>25.0</v>
      </c>
      <c r="E293" s="22">
        <v>10.0</v>
      </c>
      <c r="F293" s="22">
        <v>42.0</v>
      </c>
      <c r="G293" s="23">
        <v>2.0</v>
      </c>
      <c r="H293" s="21"/>
      <c r="I293" s="26">
        <v>43146.0</v>
      </c>
      <c r="J293" s="7">
        <v>43150.0</v>
      </c>
      <c r="K293" s="24">
        <v>0.46944444444444444</v>
      </c>
      <c r="L293" s="25">
        <v>1.0</v>
      </c>
      <c r="M293" s="21"/>
      <c r="N293" s="11">
        <v>43150.0</v>
      </c>
      <c r="O293" s="1">
        <v>39.91</v>
      </c>
      <c r="P293" s="7">
        <v>43150.0</v>
      </c>
      <c r="Q293" s="13">
        <v>0.47430555555555554</v>
      </c>
      <c r="R293" s="8">
        <v>0.5416666666666666</v>
      </c>
      <c r="S293" s="14">
        <f t="shared" si="20"/>
        <v>0.07222222222</v>
      </c>
      <c r="T293" s="7">
        <v>43151.0</v>
      </c>
      <c r="U293" s="8">
        <v>0.8368055555555556</v>
      </c>
      <c r="V293" s="7">
        <v>43155.0</v>
      </c>
      <c r="W293" s="1">
        <v>154.23</v>
      </c>
      <c r="X293" s="10">
        <v>43159.0</v>
      </c>
      <c r="Y293" s="1">
        <v>969.7</v>
      </c>
      <c r="AD293" s="1">
        <f t="shared" si="2"/>
        <v>0</v>
      </c>
      <c r="AJ293">
        <f t="shared" si="3"/>
        <v>0</v>
      </c>
      <c r="AK293" s="7"/>
      <c r="AL293" s="7">
        <v>43173.0</v>
      </c>
      <c r="AM293" s="1">
        <v>1893.86</v>
      </c>
      <c r="AN293" s="1">
        <v>1.0</v>
      </c>
      <c r="AO293" s="1">
        <v>0.0</v>
      </c>
      <c r="AP293" s="1">
        <v>5.0</v>
      </c>
      <c r="AV293" s="1"/>
      <c r="AW293" s="1"/>
      <c r="AX293" s="1"/>
      <c r="AY293" s="1" t="s">
        <v>77</v>
      </c>
    </row>
    <row r="294" ht="15.75" customHeight="1">
      <c r="A294" s="1">
        <v>295.0</v>
      </c>
      <c r="B294" s="1" t="str">
        <f t="shared" si="1"/>
        <v>25.10_para_42.3_295</v>
      </c>
      <c r="C294" s="21" t="s">
        <v>56</v>
      </c>
      <c r="D294" s="22">
        <v>25.0</v>
      </c>
      <c r="E294" s="22">
        <v>10.0</v>
      </c>
      <c r="F294" s="22">
        <v>42.0</v>
      </c>
      <c r="G294" s="23">
        <v>3.0</v>
      </c>
      <c r="H294" s="21"/>
      <c r="I294" s="26">
        <v>43146.0</v>
      </c>
      <c r="J294" s="7">
        <v>43150.0</v>
      </c>
      <c r="K294" s="24">
        <v>0.48194444444444445</v>
      </c>
      <c r="L294" s="25">
        <v>1.0</v>
      </c>
      <c r="M294" s="21"/>
      <c r="N294" s="11">
        <v>43150.0</v>
      </c>
      <c r="O294" s="1">
        <v>34.29</v>
      </c>
      <c r="P294" s="7">
        <v>43150.0</v>
      </c>
      <c r="Q294" s="13">
        <v>0.4861111111111111</v>
      </c>
      <c r="R294" s="8">
        <v>0.5416666666666666</v>
      </c>
      <c r="S294" s="14">
        <f t="shared" si="20"/>
        <v>0.05972222222</v>
      </c>
      <c r="T294" s="7">
        <v>43152.0</v>
      </c>
      <c r="U294" s="8">
        <v>0.8486111111111111</v>
      </c>
      <c r="V294" s="7">
        <v>43153.0</v>
      </c>
      <c r="W294" s="1">
        <v>133.34</v>
      </c>
      <c r="X294" s="10">
        <v>43161.0</v>
      </c>
      <c r="Y294" s="1">
        <v>250.53</v>
      </c>
      <c r="AD294" s="1">
        <f t="shared" si="2"/>
        <v>0</v>
      </c>
      <c r="AJ294">
        <f t="shared" si="3"/>
        <v>0</v>
      </c>
      <c r="AK294" s="7"/>
      <c r="AL294" s="7">
        <v>43175.0</v>
      </c>
      <c r="AM294" s="1">
        <v>2380.45</v>
      </c>
      <c r="AN294" s="1">
        <v>1.0</v>
      </c>
      <c r="AO294" s="1">
        <v>0.0</v>
      </c>
      <c r="AP294" s="1">
        <v>6.0</v>
      </c>
      <c r="AV294" s="1"/>
      <c r="AW294" s="1"/>
      <c r="AX294" s="1"/>
      <c r="AY294" s="1" t="s">
        <v>240</v>
      </c>
    </row>
    <row r="295" ht="15.75" customHeight="1">
      <c r="A295" s="1">
        <v>296.0</v>
      </c>
      <c r="B295" s="1" t="str">
        <f t="shared" si="1"/>
        <v>25.10_para_42.4_296</v>
      </c>
      <c r="C295" s="21" t="s">
        <v>56</v>
      </c>
      <c r="D295" s="22">
        <v>25.0</v>
      </c>
      <c r="E295" s="22">
        <v>10.0</v>
      </c>
      <c r="F295" s="22">
        <v>42.0</v>
      </c>
      <c r="G295" s="23">
        <v>4.0</v>
      </c>
      <c r="H295" s="21"/>
      <c r="I295" s="26">
        <v>43146.0</v>
      </c>
      <c r="J295" s="7">
        <v>43150.0</v>
      </c>
      <c r="K295" s="24">
        <v>0.4444444444444444</v>
      </c>
      <c r="L295" s="25">
        <v>1.0</v>
      </c>
      <c r="M295" s="21"/>
      <c r="N295" s="11">
        <v>43150.0</v>
      </c>
      <c r="O295" s="1">
        <v>47.04</v>
      </c>
      <c r="P295" s="7">
        <v>43150.0</v>
      </c>
      <c r="Q295" s="13">
        <v>0.4513888888888889</v>
      </c>
      <c r="R295" s="8">
        <v>0.5416666666666666</v>
      </c>
      <c r="S295" s="14">
        <f t="shared" si="20"/>
        <v>0.09722222222</v>
      </c>
      <c r="T295" s="7">
        <v>43153.0</v>
      </c>
      <c r="U295" s="8">
        <v>0.8645833333333334</v>
      </c>
      <c r="V295" s="7">
        <v>43156.0</v>
      </c>
      <c r="W295" s="1">
        <v>140.27</v>
      </c>
      <c r="X295" s="17"/>
      <c r="AD295" s="1">
        <f t="shared" si="2"/>
        <v>0</v>
      </c>
      <c r="AJ295">
        <f t="shared" si="3"/>
        <v>0</v>
      </c>
      <c r="AK295" s="7"/>
      <c r="AL295" s="7">
        <v>43173.0</v>
      </c>
      <c r="AM295" s="1">
        <v>375.53</v>
      </c>
      <c r="AN295" s="1">
        <v>1.0</v>
      </c>
      <c r="AO295" s="1">
        <v>0.0</v>
      </c>
      <c r="AP295" s="1">
        <v>4.0</v>
      </c>
      <c r="AV295" s="1"/>
      <c r="AW295" s="1"/>
      <c r="AX295" s="1"/>
      <c r="AY295" s="1" t="s">
        <v>76</v>
      </c>
    </row>
    <row r="296" ht="15.75" customHeight="1">
      <c r="A296" s="1">
        <v>297.0</v>
      </c>
      <c r="B296" s="1" t="str">
        <f t="shared" si="1"/>
        <v>25.10_para_42.4_297</v>
      </c>
      <c r="C296" s="21" t="s">
        <v>56</v>
      </c>
      <c r="D296" s="22">
        <v>25.0</v>
      </c>
      <c r="E296" s="22">
        <v>10.0</v>
      </c>
      <c r="F296" s="22">
        <v>42.0</v>
      </c>
      <c r="G296" s="23">
        <v>4.0</v>
      </c>
      <c r="H296" s="21"/>
      <c r="I296" s="26">
        <v>43146.0</v>
      </c>
      <c r="J296" s="7">
        <v>43150.0</v>
      </c>
      <c r="K296" s="24">
        <v>0.44513888888888886</v>
      </c>
      <c r="L296" s="25">
        <v>2.0</v>
      </c>
      <c r="M296" s="21"/>
      <c r="N296" s="11">
        <v>43150.0</v>
      </c>
      <c r="O296" s="1">
        <v>44.97</v>
      </c>
      <c r="P296" s="7">
        <v>43150.0</v>
      </c>
      <c r="Q296" s="13">
        <v>0.4513888888888889</v>
      </c>
      <c r="R296" s="8">
        <v>0.5416666666666666</v>
      </c>
      <c r="S296" s="14">
        <f t="shared" si="20"/>
        <v>0.09652777778</v>
      </c>
      <c r="T296" s="7">
        <v>43153.0</v>
      </c>
      <c r="U296" s="8">
        <v>0.8645833333333334</v>
      </c>
      <c r="V296" s="7">
        <v>43153.0</v>
      </c>
      <c r="W296" s="1">
        <v>178.48</v>
      </c>
      <c r="X296" s="10">
        <v>43158.0</v>
      </c>
      <c r="Y296" s="1">
        <v>1172.68</v>
      </c>
      <c r="AD296" s="1">
        <f t="shared" si="2"/>
        <v>0</v>
      </c>
      <c r="AJ296">
        <f t="shared" si="3"/>
        <v>0</v>
      </c>
      <c r="AK296" s="7"/>
      <c r="AL296" s="7">
        <v>43172.0</v>
      </c>
      <c r="AM296" s="1">
        <v>13054.13</v>
      </c>
      <c r="AN296" s="1">
        <v>1.0</v>
      </c>
      <c r="AO296" s="1">
        <v>0.0</v>
      </c>
      <c r="AP296" s="1">
        <v>5.0</v>
      </c>
      <c r="AQ296" s="1">
        <v>0.0</v>
      </c>
      <c r="AS296" s="1"/>
      <c r="AT296" s="1">
        <v>0.5</v>
      </c>
      <c r="AV296" s="1"/>
      <c r="AW296" s="1"/>
      <c r="AX296" s="1"/>
      <c r="AY296" s="1" t="s">
        <v>60</v>
      </c>
      <c r="AZ296" s="1" t="s">
        <v>241</v>
      </c>
    </row>
    <row r="297" ht="15.75" customHeight="1">
      <c r="A297" s="1">
        <v>298.0</v>
      </c>
      <c r="B297" s="1" t="str">
        <f t="shared" si="1"/>
        <v>25.10_para_40.1_298</v>
      </c>
      <c r="C297" s="1" t="s">
        <v>56</v>
      </c>
      <c r="D297" s="1">
        <v>25.0</v>
      </c>
      <c r="E297" s="1">
        <v>10.0</v>
      </c>
      <c r="F297" s="1">
        <v>40.0</v>
      </c>
      <c r="G297" s="1">
        <v>1.0</v>
      </c>
      <c r="I297" s="7">
        <v>43144.0</v>
      </c>
      <c r="J297" s="7">
        <v>43150.0</v>
      </c>
      <c r="K297" s="8">
        <v>0.49236111111111114</v>
      </c>
      <c r="L297" s="1">
        <v>1.0</v>
      </c>
      <c r="N297" s="7">
        <v>43150.0</v>
      </c>
      <c r="O297" s="1">
        <v>60.15</v>
      </c>
      <c r="P297" s="7">
        <v>43150.0</v>
      </c>
      <c r="Q297" s="13">
        <v>0.49583333333333335</v>
      </c>
      <c r="R297" s="8">
        <v>0.5416666666666666</v>
      </c>
      <c r="S297" s="14">
        <f t="shared" si="20"/>
        <v>0.04930555556</v>
      </c>
      <c r="T297" s="7">
        <v>43150.0</v>
      </c>
      <c r="U297" s="8">
        <v>0.8069444444444445</v>
      </c>
      <c r="V297" s="7">
        <v>43153.0</v>
      </c>
      <c r="W297" s="1">
        <v>441.8</v>
      </c>
      <c r="X297" s="10">
        <v>43158.0</v>
      </c>
      <c r="Y297" s="1">
        <v>1512.46</v>
      </c>
      <c r="Z297" s="7">
        <v>43165.0</v>
      </c>
      <c r="AA297" s="1">
        <v>5.0</v>
      </c>
      <c r="AB297" s="1">
        <v>0.0</v>
      </c>
      <c r="AC297" s="1">
        <v>2817.49</v>
      </c>
      <c r="AD297" s="1">
        <f t="shared" si="2"/>
        <v>2</v>
      </c>
      <c r="AE297" s="1">
        <v>0.0</v>
      </c>
      <c r="AF297" s="1">
        <v>2.0</v>
      </c>
      <c r="AI297" s="1">
        <v>19.0</v>
      </c>
      <c r="AJ297">
        <f t="shared" si="3"/>
        <v>21</v>
      </c>
      <c r="AQ297" s="1">
        <v>1.0</v>
      </c>
      <c r="AR297" s="1" t="s">
        <v>73</v>
      </c>
      <c r="AV297" s="1"/>
      <c r="AW297" s="1"/>
      <c r="AX297" s="1"/>
      <c r="AY297" s="1" t="s">
        <v>242</v>
      </c>
      <c r="AZ297" s="1" t="s">
        <v>243</v>
      </c>
    </row>
    <row r="298" ht="15.75" customHeight="1">
      <c r="A298" s="1">
        <v>299.0</v>
      </c>
      <c r="B298" s="1" t="str">
        <f t="shared" si="1"/>
        <v>25.10_para_40.2_299</v>
      </c>
      <c r="C298" s="1" t="s">
        <v>56</v>
      </c>
      <c r="D298" s="1">
        <v>25.0</v>
      </c>
      <c r="E298" s="1">
        <v>10.0</v>
      </c>
      <c r="F298" s="1">
        <v>40.0</v>
      </c>
      <c r="G298" s="1">
        <v>2.0</v>
      </c>
      <c r="I298" s="7">
        <v>43144.0</v>
      </c>
      <c r="J298" s="7">
        <v>43150.0</v>
      </c>
      <c r="K298" s="8">
        <v>0.50625</v>
      </c>
      <c r="L298" s="1">
        <v>1.0</v>
      </c>
      <c r="N298" s="7">
        <v>43150.0</v>
      </c>
      <c r="O298" s="1">
        <v>66.24</v>
      </c>
      <c r="P298" s="7">
        <v>43150.0</v>
      </c>
      <c r="Q298" s="13">
        <v>0.5111111111111111</v>
      </c>
      <c r="R298" s="8">
        <v>0.5416666666666666</v>
      </c>
      <c r="S298" s="14">
        <f t="shared" si="20"/>
        <v>0.03541666667</v>
      </c>
      <c r="T298" s="7">
        <v>43151.0</v>
      </c>
      <c r="U298" s="8">
        <v>0.8368055555555556</v>
      </c>
      <c r="V298" s="7">
        <v>43154.0</v>
      </c>
      <c r="W298" s="1">
        <v>420.37</v>
      </c>
      <c r="X298" s="10">
        <v>43159.0</v>
      </c>
      <c r="Y298" s="1">
        <v>1407.03</v>
      </c>
      <c r="Z298" s="7">
        <v>43165.0</v>
      </c>
      <c r="AA298" s="1">
        <v>5.0</v>
      </c>
      <c r="AB298" s="1">
        <v>1.0</v>
      </c>
      <c r="AC298" s="1">
        <v>2366.09</v>
      </c>
      <c r="AD298" s="1">
        <f t="shared" si="2"/>
        <v>12</v>
      </c>
      <c r="AE298" s="1">
        <v>0.0</v>
      </c>
      <c r="AF298" s="1">
        <v>12.0</v>
      </c>
      <c r="AI298" s="1">
        <v>26.0</v>
      </c>
      <c r="AJ298">
        <f t="shared" si="3"/>
        <v>38</v>
      </c>
      <c r="AQ298" s="1">
        <v>1.0</v>
      </c>
      <c r="AR298" s="1" t="s">
        <v>73</v>
      </c>
      <c r="AS298" s="1"/>
      <c r="AT298" s="1">
        <v>0.0</v>
      </c>
      <c r="AV298" s="1"/>
      <c r="AW298" s="1"/>
      <c r="AX298" s="1"/>
      <c r="AY298" s="1" t="s">
        <v>60</v>
      </c>
      <c r="AZ298" s="1" t="s">
        <v>244</v>
      </c>
    </row>
    <row r="299" ht="15.75" customHeight="1">
      <c r="A299" s="1">
        <v>300.0</v>
      </c>
      <c r="B299" s="1" t="str">
        <f t="shared" si="1"/>
        <v>25.10_para_40.3_300</v>
      </c>
      <c r="C299" s="1" t="s">
        <v>56</v>
      </c>
      <c r="D299" s="1">
        <v>25.0</v>
      </c>
      <c r="E299" s="1">
        <v>10.0</v>
      </c>
      <c r="F299" s="1">
        <v>40.0</v>
      </c>
      <c r="G299" s="1">
        <v>3.0</v>
      </c>
      <c r="H299" s="7">
        <v>43161.0</v>
      </c>
      <c r="I299" s="7">
        <v>43144.0</v>
      </c>
      <c r="J299" s="7">
        <v>43150.0</v>
      </c>
      <c r="K299" s="8">
        <v>0.5222222222222223</v>
      </c>
      <c r="L299" s="1">
        <v>1.0</v>
      </c>
      <c r="N299" s="7">
        <v>43150.0</v>
      </c>
      <c r="O299" s="1">
        <v>51.37</v>
      </c>
      <c r="P299" s="7">
        <v>43150.0</v>
      </c>
      <c r="Q299" s="13">
        <v>0.5284722222222222</v>
      </c>
      <c r="R299" s="8">
        <v>0.5416666666666666</v>
      </c>
      <c r="S299" s="14">
        <f t="shared" si="20"/>
        <v>0.01944444444</v>
      </c>
      <c r="T299" s="7">
        <v>43152.0</v>
      </c>
      <c r="U299" s="8">
        <v>0.8486111111111111</v>
      </c>
      <c r="V299" s="7">
        <v>43158.0</v>
      </c>
      <c r="W299" s="1">
        <v>361.11</v>
      </c>
      <c r="X299" s="17"/>
      <c r="AD299" s="1">
        <f t="shared" si="2"/>
        <v>0</v>
      </c>
      <c r="AJ299">
        <f t="shared" si="3"/>
        <v>0</v>
      </c>
    </row>
    <row r="300" ht="15.75" customHeight="1">
      <c r="A300" s="1">
        <v>301.0</v>
      </c>
      <c r="B300" s="1" t="str">
        <f t="shared" si="1"/>
        <v>25.10_para_40.4_301</v>
      </c>
      <c r="C300" s="1" t="s">
        <v>56</v>
      </c>
      <c r="D300" s="1">
        <v>25.0</v>
      </c>
      <c r="E300" s="1">
        <v>10.0</v>
      </c>
      <c r="F300" s="1">
        <v>40.0</v>
      </c>
      <c r="G300" s="1">
        <v>4.0</v>
      </c>
      <c r="I300" s="7">
        <v>43144.0</v>
      </c>
      <c r="J300" s="7">
        <v>43150.0</v>
      </c>
      <c r="K300" s="8">
        <v>0.5402777777777777</v>
      </c>
      <c r="L300" s="1">
        <v>1.0</v>
      </c>
      <c r="N300" s="7">
        <v>43150.0</v>
      </c>
      <c r="O300" s="1">
        <v>63.98</v>
      </c>
      <c r="P300" s="7">
        <v>43150.0</v>
      </c>
      <c r="Q300" s="13">
        <v>0.5444444444444444</v>
      </c>
      <c r="R300" s="8">
        <v>0.5416666666666666</v>
      </c>
      <c r="S300" s="14">
        <f t="shared" si="20"/>
        <v>0.001388888889</v>
      </c>
      <c r="T300" s="7">
        <v>43153.0</v>
      </c>
      <c r="U300" s="8">
        <v>0.8645833333333334</v>
      </c>
      <c r="V300" s="7">
        <v>43153.0</v>
      </c>
      <c r="W300" s="1">
        <v>463.99</v>
      </c>
      <c r="X300" s="10">
        <v>43158.0</v>
      </c>
      <c r="Y300" s="1">
        <v>2312.78</v>
      </c>
      <c r="AD300" s="1">
        <f t="shared" si="2"/>
        <v>0</v>
      </c>
      <c r="AJ300">
        <f t="shared" si="3"/>
        <v>0</v>
      </c>
      <c r="AK300" s="7"/>
      <c r="AL300" s="7">
        <v>43172.0</v>
      </c>
      <c r="AM300" s="1">
        <v>18668.84</v>
      </c>
      <c r="AN300" s="1">
        <v>1.0</v>
      </c>
      <c r="AO300" s="1">
        <v>1.0</v>
      </c>
      <c r="AP300" s="1">
        <v>5.0</v>
      </c>
      <c r="AQ300" s="1">
        <v>0.0</v>
      </c>
      <c r="AS300" s="1"/>
      <c r="AT300" s="1">
        <v>0.0</v>
      </c>
      <c r="AV300" s="1"/>
      <c r="AW300" s="1"/>
      <c r="AX300" s="1"/>
      <c r="AY300" s="1" t="s">
        <v>76</v>
      </c>
      <c r="AZ300" s="1" t="s">
        <v>245</v>
      </c>
    </row>
    <row r="301" ht="15.75" customHeight="1">
      <c r="A301" s="1">
        <v>302.0</v>
      </c>
      <c r="B301" s="1" t="str">
        <f t="shared" si="1"/>
        <v>25.10_para_42.1_302</v>
      </c>
      <c r="C301" s="21" t="s">
        <v>56</v>
      </c>
      <c r="D301" s="22">
        <v>25.0</v>
      </c>
      <c r="E301" s="22">
        <v>10.0</v>
      </c>
      <c r="F301" s="22">
        <v>42.0</v>
      </c>
      <c r="G301" s="22">
        <v>1.0</v>
      </c>
      <c r="H301" s="21"/>
      <c r="I301" s="26">
        <v>43146.0</v>
      </c>
      <c r="J301" s="7">
        <v>43150.0</v>
      </c>
      <c r="K301" s="24">
        <v>0.4583333333333333</v>
      </c>
      <c r="L301" s="25">
        <v>1.0</v>
      </c>
      <c r="M301" s="21"/>
      <c r="N301" s="11">
        <v>43150.0</v>
      </c>
      <c r="O301" s="1">
        <v>36.91</v>
      </c>
      <c r="P301" s="7">
        <v>43150.0</v>
      </c>
      <c r="Q301" s="13">
        <v>0.4618055555555556</v>
      </c>
      <c r="R301" s="8">
        <v>0.5416666666666666</v>
      </c>
      <c r="S301" s="14">
        <f t="shared" si="20"/>
        <v>0.08333333333</v>
      </c>
      <c r="T301" s="7">
        <v>43150.0</v>
      </c>
      <c r="U301" s="8">
        <v>0.8069444444444445</v>
      </c>
      <c r="V301" s="7">
        <v>43154.0</v>
      </c>
      <c r="W301" s="1">
        <v>349.43</v>
      </c>
      <c r="X301" s="10">
        <v>43158.0</v>
      </c>
      <c r="Y301" s="1">
        <v>909.62</v>
      </c>
      <c r="Z301" s="7">
        <v>43165.0</v>
      </c>
      <c r="AA301" s="1">
        <v>5.0</v>
      </c>
      <c r="AB301" s="1">
        <v>0.0</v>
      </c>
      <c r="AC301" s="1">
        <v>2047.7</v>
      </c>
      <c r="AD301" s="1">
        <f t="shared" si="2"/>
        <v>6</v>
      </c>
      <c r="AE301" s="1">
        <v>2.0</v>
      </c>
      <c r="AF301" s="1">
        <v>4.0</v>
      </c>
      <c r="AG301" s="28">
        <v>43170.0</v>
      </c>
      <c r="AH301" s="1">
        <v>2.0</v>
      </c>
      <c r="AI301" s="1">
        <v>44.0</v>
      </c>
      <c r="AJ301">
        <f t="shared" si="3"/>
        <v>50</v>
      </c>
      <c r="AQ301" s="1">
        <v>1.0</v>
      </c>
      <c r="AR301" s="1" t="s">
        <v>73</v>
      </c>
      <c r="AS301" s="1"/>
      <c r="AT301" s="1">
        <v>0.0</v>
      </c>
      <c r="AV301" s="1"/>
      <c r="AW301" s="1"/>
      <c r="AX301" s="1"/>
      <c r="AY301" s="1" t="s">
        <v>60</v>
      </c>
      <c r="AZ301" s="1" t="s">
        <v>246</v>
      </c>
    </row>
    <row r="302" ht="15.75" customHeight="1">
      <c r="A302" s="1">
        <v>303.0</v>
      </c>
      <c r="B302" s="1" t="str">
        <f t="shared" si="1"/>
        <v>25.10_para_42.2_303</v>
      </c>
      <c r="C302" s="21" t="s">
        <v>56</v>
      </c>
      <c r="D302" s="22">
        <v>25.0</v>
      </c>
      <c r="E302" s="22">
        <v>10.0</v>
      </c>
      <c r="F302" s="22">
        <v>42.0</v>
      </c>
      <c r="G302" s="23">
        <v>2.0</v>
      </c>
      <c r="H302" s="21"/>
      <c r="I302" s="26">
        <v>43146.0</v>
      </c>
      <c r="J302" s="7">
        <v>43150.0</v>
      </c>
      <c r="K302" s="24">
        <v>0.4708333333333333</v>
      </c>
      <c r="L302" s="25">
        <v>1.0</v>
      </c>
      <c r="M302" s="21"/>
      <c r="N302" s="11">
        <v>43150.0</v>
      </c>
      <c r="O302" s="1">
        <v>34.39</v>
      </c>
      <c r="P302" s="7">
        <v>43150.0</v>
      </c>
      <c r="Q302" s="13">
        <v>0.47430555555555554</v>
      </c>
      <c r="R302" s="8">
        <v>0.5416666666666666</v>
      </c>
      <c r="S302" s="14">
        <f t="shared" si="20"/>
        <v>0.07083333333</v>
      </c>
      <c r="T302" s="7">
        <v>43151.0</v>
      </c>
      <c r="U302" s="8">
        <v>0.8368055555555556</v>
      </c>
      <c r="V302" s="7">
        <v>43154.0</v>
      </c>
      <c r="W302" s="1">
        <v>251.35</v>
      </c>
      <c r="X302" s="10">
        <v>43158.0</v>
      </c>
      <c r="Y302" s="1">
        <v>894.31</v>
      </c>
      <c r="AD302" s="1">
        <f t="shared" si="2"/>
        <v>0</v>
      </c>
      <c r="AJ302">
        <f t="shared" si="3"/>
        <v>0</v>
      </c>
      <c r="AK302" s="7"/>
      <c r="AL302" s="7">
        <v>43172.0</v>
      </c>
      <c r="AM302" s="1">
        <v>9691.22</v>
      </c>
      <c r="AN302" s="1">
        <v>1.0</v>
      </c>
      <c r="AO302" s="1">
        <v>0.0</v>
      </c>
      <c r="AP302" s="1">
        <v>5.0</v>
      </c>
      <c r="AQ302" s="1">
        <v>0.0</v>
      </c>
      <c r="AS302" s="1"/>
      <c r="AT302" s="1">
        <v>1.0</v>
      </c>
      <c r="AV302" s="1"/>
      <c r="AW302" s="1"/>
      <c r="AX302" s="1"/>
      <c r="AY302" s="1" t="s">
        <v>60</v>
      </c>
      <c r="AZ302" s="1" t="s">
        <v>247</v>
      </c>
    </row>
    <row r="303" ht="15.75" customHeight="1">
      <c r="A303" s="1">
        <v>304.0</v>
      </c>
      <c r="B303" s="1" t="str">
        <f t="shared" si="1"/>
        <v>25.10_para_42.3_304</v>
      </c>
      <c r="C303" s="21" t="s">
        <v>56</v>
      </c>
      <c r="D303" s="22">
        <v>25.0</v>
      </c>
      <c r="E303" s="22">
        <v>10.0</v>
      </c>
      <c r="F303" s="22">
        <v>42.0</v>
      </c>
      <c r="G303" s="23">
        <v>3.0</v>
      </c>
      <c r="H303" s="21"/>
      <c r="I303" s="26">
        <v>43146.0</v>
      </c>
      <c r="J303" s="7">
        <v>43150.0</v>
      </c>
      <c r="K303" s="24">
        <v>0.4826388888888889</v>
      </c>
      <c r="L303" s="25">
        <v>1.0</v>
      </c>
      <c r="M303" s="21"/>
      <c r="N303" s="11">
        <v>43150.0</v>
      </c>
      <c r="O303" s="1">
        <v>36.65</v>
      </c>
      <c r="P303" s="7">
        <v>43150.0</v>
      </c>
      <c r="Q303" s="13">
        <v>0.4861111111111111</v>
      </c>
      <c r="R303" s="8">
        <v>0.5416666666666666</v>
      </c>
      <c r="S303" s="14">
        <f t="shared" si="20"/>
        <v>0.05902777778</v>
      </c>
      <c r="T303" s="7">
        <v>43152.0</v>
      </c>
      <c r="U303" s="8">
        <v>0.8486111111111111</v>
      </c>
      <c r="V303" s="7">
        <v>43154.0</v>
      </c>
      <c r="W303" s="1">
        <v>218.57</v>
      </c>
      <c r="X303" s="10">
        <v>43158.0</v>
      </c>
      <c r="Y303" s="1">
        <v>1277.81</v>
      </c>
      <c r="AD303" s="1">
        <f t="shared" si="2"/>
        <v>0</v>
      </c>
      <c r="AJ303">
        <f t="shared" si="3"/>
        <v>0</v>
      </c>
      <c r="AK303" s="7"/>
      <c r="AL303" s="7">
        <v>43172.0</v>
      </c>
      <c r="AM303" s="1">
        <v>13737.83</v>
      </c>
      <c r="AN303" s="1">
        <v>1.0</v>
      </c>
      <c r="AO303" s="1">
        <v>0.0</v>
      </c>
      <c r="AP303" s="1">
        <v>5.0</v>
      </c>
      <c r="AV303" s="1"/>
      <c r="AW303" s="1"/>
      <c r="AX303" s="1"/>
      <c r="AY303" s="1" t="s">
        <v>60</v>
      </c>
    </row>
    <row r="304" ht="15.75" customHeight="1">
      <c r="A304" s="1">
        <v>305.0</v>
      </c>
      <c r="B304" s="1" t="str">
        <f t="shared" si="1"/>
        <v>25.10_para_42.4_305</v>
      </c>
      <c r="C304" s="21" t="s">
        <v>56</v>
      </c>
      <c r="D304" s="22">
        <v>25.0</v>
      </c>
      <c r="E304" s="22">
        <v>10.0</v>
      </c>
      <c r="F304" s="22">
        <v>42.0</v>
      </c>
      <c r="G304" s="23">
        <v>4.0</v>
      </c>
      <c r="H304" s="21"/>
      <c r="I304" s="26">
        <v>43146.0</v>
      </c>
      <c r="J304" s="7">
        <v>43150.0</v>
      </c>
      <c r="K304" s="24">
        <v>0.4465277777777778</v>
      </c>
      <c r="L304" s="25">
        <v>1.0</v>
      </c>
      <c r="M304" s="21"/>
      <c r="N304" s="11">
        <v>43150.0</v>
      </c>
      <c r="O304" s="1">
        <v>39.33</v>
      </c>
      <c r="P304" s="7">
        <v>43150.0</v>
      </c>
      <c r="Q304" s="13">
        <v>0.4513888888888889</v>
      </c>
      <c r="R304" s="8">
        <v>0.5416666666666666</v>
      </c>
      <c r="S304" s="14">
        <f t="shared" si="20"/>
        <v>0.09513888889</v>
      </c>
      <c r="T304" s="7">
        <v>43153.0</v>
      </c>
      <c r="U304" s="8">
        <v>0.8645833333333334</v>
      </c>
      <c r="V304" s="7">
        <v>43154.0</v>
      </c>
      <c r="W304" s="1">
        <v>248.89</v>
      </c>
      <c r="X304" s="10">
        <v>43159.0</v>
      </c>
      <c r="Y304" s="1">
        <v>827.41</v>
      </c>
      <c r="AD304" s="1">
        <f t="shared" si="2"/>
        <v>0</v>
      </c>
      <c r="AJ304">
        <f t="shared" si="3"/>
        <v>0</v>
      </c>
      <c r="AK304" s="7"/>
      <c r="AL304" s="7">
        <v>43173.0</v>
      </c>
      <c r="AM304" s="1">
        <v>1586.98</v>
      </c>
      <c r="AN304" s="1">
        <v>1.0</v>
      </c>
      <c r="AO304" s="1">
        <v>0.0</v>
      </c>
      <c r="AP304" s="1">
        <v>5.0</v>
      </c>
      <c r="AV304" s="1"/>
      <c r="AW304" s="1"/>
      <c r="AX304" s="1"/>
      <c r="AY304" s="1" t="s">
        <v>76</v>
      </c>
    </row>
    <row r="305" ht="15.75" customHeight="1">
      <c r="A305" s="1">
        <v>306.0</v>
      </c>
      <c r="B305" s="1" t="str">
        <f t="shared" si="1"/>
        <v>25.10_para_40.1_306</v>
      </c>
      <c r="C305" s="21" t="s">
        <v>56</v>
      </c>
      <c r="D305" s="22">
        <v>25.0</v>
      </c>
      <c r="E305" s="22">
        <v>10.0</v>
      </c>
      <c r="F305" s="1">
        <v>40.0</v>
      </c>
      <c r="G305" s="1">
        <v>1.0</v>
      </c>
      <c r="I305" s="7">
        <v>43144.0</v>
      </c>
      <c r="J305" s="7">
        <v>43150.0</v>
      </c>
      <c r="K305" s="8">
        <v>0.49375</v>
      </c>
      <c r="L305" s="1">
        <v>1.0</v>
      </c>
      <c r="N305" s="7">
        <v>43150.0</v>
      </c>
      <c r="O305" s="1">
        <v>46.49</v>
      </c>
      <c r="P305" s="7">
        <v>43150.0</v>
      </c>
      <c r="Q305" s="13">
        <v>0.49583333333333335</v>
      </c>
      <c r="R305" s="8">
        <v>0.5416666666666666</v>
      </c>
      <c r="S305" s="14">
        <f t="shared" si="20"/>
        <v>0.04791666667</v>
      </c>
      <c r="T305" s="7">
        <v>43150.0</v>
      </c>
      <c r="U305" s="8">
        <v>0.8069444444444445</v>
      </c>
      <c r="V305" s="7">
        <v>43153.0</v>
      </c>
      <c r="W305" s="1">
        <v>198.71</v>
      </c>
      <c r="X305" s="10">
        <v>43157.0</v>
      </c>
      <c r="Y305" s="1">
        <v>584.7</v>
      </c>
      <c r="Z305" s="7">
        <v>43164.0</v>
      </c>
      <c r="AA305" s="1">
        <v>5.0</v>
      </c>
      <c r="AB305" s="1">
        <v>0.0</v>
      </c>
      <c r="AC305" s="1">
        <v>1969.5</v>
      </c>
      <c r="AD305" s="1">
        <f t="shared" si="2"/>
        <v>25</v>
      </c>
      <c r="AE305" s="1">
        <v>13.0</v>
      </c>
      <c r="AF305" s="1">
        <v>12.0</v>
      </c>
      <c r="AG305" s="7">
        <v>43170.0</v>
      </c>
      <c r="AH305" s="1">
        <v>8.0</v>
      </c>
      <c r="AI305" s="1">
        <v>27.0</v>
      </c>
      <c r="AJ305">
        <f t="shared" si="3"/>
        <v>52</v>
      </c>
      <c r="AQ305" s="1">
        <v>1.0</v>
      </c>
      <c r="AR305" s="1" t="s">
        <v>73</v>
      </c>
      <c r="AS305" s="1"/>
      <c r="AT305" s="1">
        <v>0.5</v>
      </c>
      <c r="AV305" s="1"/>
      <c r="AW305" s="1"/>
      <c r="AX305" s="1"/>
      <c r="AY305" s="1" t="s">
        <v>60</v>
      </c>
      <c r="AZ305" s="1" t="s">
        <v>248</v>
      </c>
    </row>
    <row r="306" ht="15.75" customHeight="1">
      <c r="A306" s="1">
        <v>307.0</v>
      </c>
      <c r="B306" s="1" t="str">
        <f t="shared" si="1"/>
        <v>25.10_para_40.2_307</v>
      </c>
      <c r="C306" s="21" t="s">
        <v>56</v>
      </c>
      <c r="D306" s="22">
        <v>25.0</v>
      </c>
      <c r="E306" s="22">
        <v>10.0</v>
      </c>
      <c r="F306" s="1">
        <v>40.0</v>
      </c>
      <c r="G306" s="1">
        <v>2.0</v>
      </c>
      <c r="I306" s="7">
        <v>43144.0</v>
      </c>
      <c r="J306" s="7">
        <v>43150.0</v>
      </c>
      <c r="K306" s="8">
        <v>0.5069444444444444</v>
      </c>
      <c r="L306" s="1">
        <v>2.0</v>
      </c>
      <c r="N306" s="7">
        <v>43150.0</v>
      </c>
      <c r="O306" s="1">
        <v>53.59</v>
      </c>
      <c r="P306" s="7">
        <v>43150.0</v>
      </c>
      <c r="Q306" s="13">
        <v>0.5111111111111111</v>
      </c>
      <c r="R306" s="8">
        <v>0.5416666666666666</v>
      </c>
      <c r="S306" s="14">
        <f t="shared" si="20"/>
        <v>0.03472222222</v>
      </c>
      <c r="T306" s="7">
        <v>43151.0</v>
      </c>
      <c r="U306" s="8">
        <v>0.8368055555555556</v>
      </c>
      <c r="V306" s="7">
        <v>43153.0</v>
      </c>
      <c r="W306" s="1">
        <v>297.29</v>
      </c>
      <c r="X306" s="10">
        <v>43158.0</v>
      </c>
      <c r="Y306" s="1">
        <v>1475.7</v>
      </c>
      <c r="Z306" s="7">
        <v>43170.0</v>
      </c>
      <c r="AA306" s="1">
        <v>5.0</v>
      </c>
      <c r="AB306" s="1">
        <v>1.0</v>
      </c>
      <c r="AC306" s="1">
        <v>2491.47</v>
      </c>
      <c r="AD306" s="1">
        <f t="shared" si="2"/>
        <v>1</v>
      </c>
      <c r="AE306" s="1">
        <v>0.0</v>
      </c>
      <c r="AF306" s="1">
        <v>1.0</v>
      </c>
      <c r="AI306" s="1">
        <v>0.0</v>
      </c>
      <c r="AJ306">
        <f t="shared" si="3"/>
        <v>1</v>
      </c>
      <c r="AK306" s="1">
        <v>1.0</v>
      </c>
      <c r="AQ306" s="1">
        <v>1.0</v>
      </c>
      <c r="AR306" s="1">
        <v>1.0</v>
      </c>
      <c r="AT306" s="1">
        <v>0.0</v>
      </c>
      <c r="AV306" s="1"/>
      <c r="AW306" s="1"/>
      <c r="AX306" s="1"/>
      <c r="AY306" s="1" t="s">
        <v>60</v>
      </c>
      <c r="AZ306" s="1" t="s">
        <v>249</v>
      </c>
    </row>
    <row r="307" ht="15.75" customHeight="1">
      <c r="A307" s="1">
        <v>308.0</v>
      </c>
      <c r="B307" s="1" t="str">
        <f t="shared" si="1"/>
        <v>25.10_para_40.3_308</v>
      </c>
      <c r="C307" s="21" t="s">
        <v>56</v>
      </c>
      <c r="D307" s="22">
        <v>25.0</v>
      </c>
      <c r="E307" s="22">
        <v>10.0</v>
      </c>
      <c r="F307" s="1">
        <v>40.0</v>
      </c>
      <c r="G307" s="1">
        <v>3.0</v>
      </c>
      <c r="I307" s="7">
        <v>43144.0</v>
      </c>
      <c r="J307" s="7">
        <v>43150.0</v>
      </c>
      <c r="K307" s="8">
        <v>0.5236111111111111</v>
      </c>
      <c r="L307" s="1">
        <v>1.0</v>
      </c>
      <c r="N307" s="7">
        <v>43150.0</v>
      </c>
      <c r="O307" s="1">
        <v>59.18</v>
      </c>
      <c r="P307" s="7">
        <v>43150.0</v>
      </c>
      <c r="Q307" s="13">
        <v>0.5284722222222222</v>
      </c>
      <c r="R307" s="8">
        <v>0.5416666666666666</v>
      </c>
      <c r="S307" s="14">
        <f t="shared" si="20"/>
        <v>0.01805555556</v>
      </c>
      <c r="T307" s="7">
        <v>43152.0</v>
      </c>
      <c r="U307" s="8">
        <v>0.8486111111111111</v>
      </c>
      <c r="V307" s="7">
        <v>43153.0</v>
      </c>
      <c r="W307" s="1">
        <v>373.45</v>
      </c>
      <c r="X307" s="10">
        <v>43157.0</v>
      </c>
      <c r="Y307" s="1">
        <v>2424.97</v>
      </c>
      <c r="AD307" s="1">
        <f t="shared" si="2"/>
        <v>0</v>
      </c>
      <c r="AJ307">
        <f t="shared" si="3"/>
        <v>0</v>
      </c>
      <c r="AK307" s="7"/>
      <c r="AL307" s="7">
        <v>43171.0</v>
      </c>
      <c r="AM307" s="1">
        <v>17785.74</v>
      </c>
      <c r="AN307" s="1">
        <v>1.0</v>
      </c>
      <c r="AO307" s="1">
        <v>1.0</v>
      </c>
      <c r="AP307" s="1">
        <v>5.0</v>
      </c>
      <c r="AV307" s="1"/>
      <c r="AW307" s="1"/>
      <c r="AX307" s="1"/>
      <c r="AY307" s="1" t="s">
        <v>60</v>
      </c>
    </row>
    <row r="308" ht="15.75" customHeight="1">
      <c r="A308" s="1">
        <v>309.0</v>
      </c>
      <c r="B308" s="1" t="str">
        <f t="shared" si="1"/>
        <v>25.10_para_40.4_309</v>
      </c>
      <c r="C308" s="21" t="s">
        <v>56</v>
      </c>
      <c r="D308" s="22">
        <v>25.0</v>
      </c>
      <c r="E308" s="22">
        <v>10.0</v>
      </c>
      <c r="F308" s="1">
        <v>40.0</v>
      </c>
      <c r="G308" s="1">
        <v>4.0</v>
      </c>
      <c r="I308" s="7">
        <v>43144.0</v>
      </c>
      <c r="J308" s="7">
        <v>43150.0</v>
      </c>
      <c r="K308" s="8">
        <v>0.5409722222222222</v>
      </c>
      <c r="L308" s="1">
        <v>1.0</v>
      </c>
      <c r="N308" s="7">
        <v>43150.0</v>
      </c>
      <c r="O308" s="1">
        <v>60.79</v>
      </c>
      <c r="P308" s="7">
        <v>43150.0</v>
      </c>
      <c r="Q308" s="13">
        <v>0.5444444444444444</v>
      </c>
      <c r="R308" s="8">
        <v>0.5416666666666666</v>
      </c>
      <c r="S308" s="14">
        <f t="shared" si="20"/>
        <v>0.0006944444444</v>
      </c>
      <c r="T308" s="7">
        <v>43153.0</v>
      </c>
      <c r="U308" s="8">
        <v>0.8645833333333334</v>
      </c>
      <c r="V308" s="7">
        <v>43153.0</v>
      </c>
      <c r="W308" s="1">
        <v>333.9</v>
      </c>
      <c r="X308" s="10">
        <v>43157.0</v>
      </c>
      <c r="Y308" s="1">
        <v>1940.66</v>
      </c>
      <c r="AD308" s="1">
        <f t="shared" si="2"/>
        <v>0</v>
      </c>
      <c r="AJ308">
        <f t="shared" si="3"/>
        <v>0</v>
      </c>
      <c r="AK308" s="7"/>
      <c r="AL308" s="7">
        <v>43171.0</v>
      </c>
      <c r="AM308" s="1">
        <v>4033.15</v>
      </c>
      <c r="AN308" s="1">
        <v>1.0</v>
      </c>
      <c r="AO308" s="1">
        <v>0.0</v>
      </c>
      <c r="AP308" s="1">
        <v>5.0</v>
      </c>
      <c r="AV308" s="1"/>
      <c r="AW308" s="1"/>
      <c r="AX308" s="1"/>
      <c r="AY308" s="1" t="s">
        <v>60</v>
      </c>
    </row>
    <row r="309" ht="15.75" customHeight="1">
      <c r="A309" s="1">
        <v>310.0</v>
      </c>
      <c r="B309" s="1" t="str">
        <f t="shared" si="1"/>
        <v>25.10_para_42.1_310</v>
      </c>
      <c r="C309" s="21" t="s">
        <v>56</v>
      </c>
      <c r="D309" s="22">
        <v>25.0</v>
      </c>
      <c r="E309" s="22">
        <v>10.0</v>
      </c>
      <c r="F309" s="22">
        <v>42.0</v>
      </c>
      <c r="G309" s="22">
        <v>1.0</v>
      </c>
      <c r="H309" s="21"/>
      <c r="I309" s="26">
        <v>43146.0</v>
      </c>
      <c r="J309" s="7">
        <v>43150.0</v>
      </c>
      <c r="K309" s="24">
        <v>0.45902777777777776</v>
      </c>
      <c r="L309" s="25">
        <v>1.0</v>
      </c>
      <c r="M309" s="21"/>
      <c r="N309" s="11">
        <v>43150.0</v>
      </c>
      <c r="O309" s="1">
        <v>37.04</v>
      </c>
      <c r="P309" s="7">
        <v>43150.0</v>
      </c>
      <c r="Q309" s="13">
        <v>0.4618055555555556</v>
      </c>
      <c r="R309" s="8">
        <v>0.5416666666666666</v>
      </c>
      <c r="S309" s="14">
        <f t="shared" si="20"/>
        <v>0.08263888889</v>
      </c>
      <c r="T309" s="7">
        <v>43150.0</v>
      </c>
      <c r="U309" s="8">
        <v>0.8069444444444445</v>
      </c>
      <c r="V309" s="7">
        <v>43154.0</v>
      </c>
      <c r="W309" s="1">
        <v>255.47</v>
      </c>
      <c r="X309" s="10">
        <v>43158.0</v>
      </c>
      <c r="Y309" s="1">
        <v>668.57</v>
      </c>
      <c r="Z309" s="7">
        <v>43165.0</v>
      </c>
      <c r="AA309" s="1">
        <v>5.0</v>
      </c>
      <c r="AB309" s="1">
        <v>0.0</v>
      </c>
      <c r="AC309" s="1">
        <v>1123.86</v>
      </c>
      <c r="AD309" s="1">
        <f t="shared" si="2"/>
        <v>3</v>
      </c>
      <c r="AE309" s="1">
        <v>1.0</v>
      </c>
      <c r="AF309" s="1">
        <v>2.0</v>
      </c>
      <c r="AG309" s="7">
        <v>43172.0</v>
      </c>
      <c r="AH309" s="1">
        <v>1.0</v>
      </c>
      <c r="AI309" s="1">
        <v>10.0</v>
      </c>
      <c r="AJ309">
        <f t="shared" si="3"/>
        <v>13</v>
      </c>
      <c r="AQ309" s="1">
        <v>1.0</v>
      </c>
      <c r="AR309" s="1" t="s">
        <v>73</v>
      </c>
      <c r="AS309" s="1"/>
      <c r="AT309" s="1">
        <v>0.0</v>
      </c>
      <c r="AV309" s="1"/>
      <c r="AW309" s="1"/>
      <c r="AX309" s="1"/>
      <c r="AY309" s="1" t="s">
        <v>60</v>
      </c>
      <c r="AZ309" s="1" t="s">
        <v>250</v>
      </c>
    </row>
    <row r="310" ht="15.75" customHeight="1">
      <c r="A310" s="1">
        <v>311.0</v>
      </c>
      <c r="B310" s="1" t="str">
        <f t="shared" si="1"/>
        <v>25.10_para_42.2_311</v>
      </c>
      <c r="C310" s="21" t="s">
        <v>56</v>
      </c>
      <c r="D310" s="22">
        <v>25.0</v>
      </c>
      <c r="E310" s="22">
        <v>10.0</v>
      </c>
      <c r="F310" s="22">
        <v>42.0</v>
      </c>
      <c r="G310" s="23">
        <v>2.0</v>
      </c>
      <c r="H310" s="21"/>
      <c r="I310" s="26">
        <v>43146.0</v>
      </c>
      <c r="J310" s="7">
        <v>43150.0</v>
      </c>
      <c r="K310" s="24">
        <v>0.47152777777777777</v>
      </c>
      <c r="L310" s="25">
        <v>1.0</v>
      </c>
      <c r="M310" s="21"/>
      <c r="N310" s="11">
        <v>43150.0</v>
      </c>
      <c r="O310" s="1">
        <v>38.65</v>
      </c>
      <c r="P310" s="7">
        <v>43150.0</v>
      </c>
      <c r="Q310" s="13">
        <v>0.47430555555555554</v>
      </c>
      <c r="R310" s="8">
        <v>0.5416666666666666</v>
      </c>
      <c r="S310" s="14">
        <f t="shared" si="20"/>
        <v>0.07013888889</v>
      </c>
      <c r="T310" s="7">
        <v>43151.0</v>
      </c>
      <c r="U310" s="8">
        <v>0.8368055555555556</v>
      </c>
      <c r="V310" s="7">
        <v>43154.0</v>
      </c>
      <c r="W310" s="1">
        <v>442.28</v>
      </c>
      <c r="X310" s="10">
        <v>43158.0</v>
      </c>
      <c r="Y310" s="1">
        <v>1663.54</v>
      </c>
      <c r="AD310" s="1">
        <f t="shared" si="2"/>
        <v>0</v>
      </c>
      <c r="AJ310">
        <f t="shared" si="3"/>
        <v>0</v>
      </c>
      <c r="AK310" s="7"/>
      <c r="AL310" s="7">
        <v>43172.0</v>
      </c>
      <c r="AM310" s="1">
        <v>11866.19</v>
      </c>
      <c r="AN310" s="1">
        <v>1.0</v>
      </c>
      <c r="AO310" s="1">
        <v>0.0</v>
      </c>
      <c r="AP310" s="1">
        <v>5.0</v>
      </c>
      <c r="AQ310" s="1">
        <v>0.0</v>
      </c>
      <c r="AS310" s="1"/>
      <c r="AT310" s="1">
        <v>0.0</v>
      </c>
      <c r="AV310" s="1"/>
      <c r="AW310" s="1"/>
      <c r="AX310" s="1"/>
      <c r="AY310" s="1" t="s">
        <v>60</v>
      </c>
      <c r="AZ310" s="1" t="s">
        <v>251</v>
      </c>
    </row>
    <row r="311" ht="15.75" customHeight="1">
      <c r="A311" s="1">
        <v>312.0</v>
      </c>
      <c r="B311" s="1" t="str">
        <f t="shared" si="1"/>
        <v>25.10_para_42.3_312</v>
      </c>
      <c r="C311" s="21" t="s">
        <v>56</v>
      </c>
      <c r="D311" s="22">
        <v>25.0</v>
      </c>
      <c r="E311" s="22">
        <v>10.0</v>
      </c>
      <c r="F311" s="22">
        <v>42.0</v>
      </c>
      <c r="G311" s="23">
        <v>3.0</v>
      </c>
      <c r="H311" s="21"/>
      <c r="I311" s="26">
        <v>43146.0</v>
      </c>
      <c r="J311" s="7">
        <v>43150.0</v>
      </c>
      <c r="K311" s="24">
        <v>0.48333333333333334</v>
      </c>
      <c r="L311" s="25">
        <v>1.0</v>
      </c>
      <c r="M311" s="21"/>
      <c r="N311" s="11">
        <v>43150.0</v>
      </c>
      <c r="O311" s="1">
        <v>44.13</v>
      </c>
      <c r="P311" s="7">
        <v>43150.0</v>
      </c>
      <c r="Q311" s="13">
        <v>0.4861111111111111</v>
      </c>
      <c r="R311" s="8">
        <v>0.5416666666666666</v>
      </c>
      <c r="S311" s="14">
        <f t="shared" si="20"/>
        <v>0.05833333333</v>
      </c>
      <c r="T311" s="7">
        <v>43152.0</v>
      </c>
      <c r="U311" s="8">
        <v>0.8486111111111111</v>
      </c>
      <c r="V311" s="7">
        <v>43155.0</v>
      </c>
      <c r="W311" s="1">
        <v>257.6</v>
      </c>
      <c r="X311" s="10">
        <v>43159.0</v>
      </c>
      <c r="Y311" s="1">
        <v>1533.8</v>
      </c>
      <c r="AD311" s="1">
        <f t="shared" si="2"/>
        <v>0</v>
      </c>
      <c r="AJ311">
        <f t="shared" si="3"/>
        <v>0</v>
      </c>
      <c r="AK311" s="7"/>
      <c r="AL311" s="7">
        <v>43173.0</v>
      </c>
      <c r="AM311" s="1">
        <v>16019.21</v>
      </c>
      <c r="AN311" s="1">
        <v>1.0</v>
      </c>
      <c r="AO311" s="1">
        <v>1.0</v>
      </c>
      <c r="AP311" s="1">
        <v>5.0</v>
      </c>
      <c r="AV311" s="1"/>
      <c r="AW311" s="1"/>
      <c r="AX311" s="1"/>
      <c r="AY311" s="1" t="s">
        <v>77</v>
      </c>
    </row>
    <row r="312" ht="15.75" customHeight="1">
      <c r="A312" s="1">
        <v>313.0</v>
      </c>
      <c r="B312" s="1" t="str">
        <f t="shared" si="1"/>
        <v>25.10_para_42.4_313</v>
      </c>
      <c r="C312" s="21" t="s">
        <v>56</v>
      </c>
      <c r="D312" s="22">
        <v>25.0</v>
      </c>
      <c r="E312" s="22">
        <v>10.0</v>
      </c>
      <c r="F312" s="22">
        <v>42.0</v>
      </c>
      <c r="G312" s="23">
        <v>4.0</v>
      </c>
      <c r="H312" s="21"/>
      <c r="I312" s="26">
        <v>43146.0</v>
      </c>
      <c r="J312" s="7">
        <v>43150.0</v>
      </c>
      <c r="K312" s="24">
        <v>0.4479166666666667</v>
      </c>
      <c r="L312" s="25">
        <v>2.0</v>
      </c>
      <c r="M312" s="21"/>
      <c r="N312" s="11">
        <v>43150.0</v>
      </c>
      <c r="O312" s="1">
        <v>40.23</v>
      </c>
      <c r="P312" s="7">
        <v>43150.0</v>
      </c>
      <c r="Q312" s="13">
        <v>0.4513888888888889</v>
      </c>
      <c r="R312" s="8">
        <v>0.5416666666666666</v>
      </c>
      <c r="S312" s="14">
        <f t="shared" si="20"/>
        <v>0.09375</v>
      </c>
      <c r="T312" s="7">
        <v>43153.0</v>
      </c>
      <c r="U312" s="8">
        <v>0.8645833333333334</v>
      </c>
      <c r="V312" s="7">
        <v>43154.0</v>
      </c>
      <c r="W312" s="1">
        <v>150.41</v>
      </c>
      <c r="X312" s="10">
        <v>43158.0</v>
      </c>
      <c r="Y312" s="1">
        <v>382.02</v>
      </c>
      <c r="AD312" s="1">
        <f t="shared" si="2"/>
        <v>0</v>
      </c>
      <c r="AJ312">
        <f t="shared" si="3"/>
        <v>0</v>
      </c>
      <c r="AK312" s="7"/>
      <c r="AL312" s="7">
        <v>43172.0</v>
      </c>
      <c r="AM312" s="1">
        <v>18551.12</v>
      </c>
      <c r="AN312" s="1">
        <v>1.0</v>
      </c>
      <c r="AO312" s="1">
        <v>1.0</v>
      </c>
      <c r="AP312" s="1">
        <v>5.0</v>
      </c>
      <c r="AV312" s="1"/>
      <c r="AW312" s="1"/>
      <c r="AX312" s="1"/>
      <c r="AY312" s="1" t="s">
        <v>76</v>
      </c>
    </row>
    <row r="313" ht="15.75" customHeight="1">
      <c r="A313" s="1">
        <v>314.0</v>
      </c>
      <c r="B313" s="1" t="str">
        <f t="shared" si="1"/>
        <v>25.10_para_40.1_314</v>
      </c>
      <c r="C313" s="1" t="s">
        <v>56</v>
      </c>
      <c r="D313" s="1">
        <v>25.0</v>
      </c>
      <c r="E313" s="1">
        <v>10.0</v>
      </c>
      <c r="F313" s="1">
        <v>40.0</v>
      </c>
      <c r="G313" s="1">
        <v>1.0</v>
      </c>
      <c r="I313" s="7">
        <v>43144.0</v>
      </c>
      <c r="J313" s="7">
        <v>43150.0</v>
      </c>
      <c r="K313" s="8">
        <v>0.49444444444444446</v>
      </c>
      <c r="L313" s="1">
        <v>1.0</v>
      </c>
      <c r="N313" s="7">
        <v>43150.0</v>
      </c>
      <c r="O313" s="1">
        <v>73.15</v>
      </c>
      <c r="P313" s="7">
        <v>43150.0</v>
      </c>
      <c r="Q313" s="13">
        <v>0.49583333333333335</v>
      </c>
      <c r="R313" s="8">
        <v>0.5416666666666666</v>
      </c>
      <c r="S313" s="14">
        <f t="shared" si="20"/>
        <v>0.04722222222</v>
      </c>
      <c r="T313" s="7">
        <v>43150.0</v>
      </c>
      <c r="U313" s="8">
        <v>0.8069444444444445</v>
      </c>
      <c r="V313" s="7">
        <v>43153.0</v>
      </c>
      <c r="W313" s="1">
        <v>301.94</v>
      </c>
      <c r="X313" s="10">
        <v>43158.0</v>
      </c>
      <c r="Y313" s="1">
        <v>2118.62</v>
      </c>
      <c r="AD313" s="1">
        <f t="shared" si="2"/>
        <v>0</v>
      </c>
      <c r="AJ313">
        <f t="shared" si="3"/>
        <v>0</v>
      </c>
      <c r="AU313" s="1">
        <v>1.0</v>
      </c>
      <c r="AV313" s="1"/>
      <c r="AW313" s="20">
        <v>13817.32</v>
      </c>
      <c r="AX313" s="19">
        <v>43167.0</v>
      </c>
      <c r="AY313" s="1" t="s">
        <v>252</v>
      </c>
    </row>
    <row r="314" ht="15.75" customHeight="1">
      <c r="A314" s="1">
        <v>315.0</v>
      </c>
      <c r="B314" s="1" t="str">
        <f t="shared" si="1"/>
        <v>25.10_para_40.2_315</v>
      </c>
      <c r="C314" s="1" t="s">
        <v>56</v>
      </c>
      <c r="D314" s="1">
        <v>25.0</v>
      </c>
      <c r="E314" s="1">
        <v>10.0</v>
      </c>
      <c r="F314" s="1">
        <v>40.0</v>
      </c>
      <c r="G314" s="1">
        <v>2.0</v>
      </c>
      <c r="I314" s="7">
        <v>43144.0</v>
      </c>
      <c r="J314" s="7">
        <v>43150.0</v>
      </c>
      <c r="K314" s="8">
        <v>0.5090277777777777</v>
      </c>
      <c r="L314" s="1">
        <v>1.0</v>
      </c>
      <c r="N314" s="7">
        <v>43150.0</v>
      </c>
      <c r="O314" s="1">
        <v>66.08</v>
      </c>
      <c r="P314" s="7">
        <v>43150.0</v>
      </c>
      <c r="Q314" s="13">
        <v>0.5111111111111111</v>
      </c>
      <c r="R314" s="8">
        <v>0.5416666666666666</v>
      </c>
      <c r="S314" s="14">
        <f t="shared" si="20"/>
        <v>0.03263888889</v>
      </c>
      <c r="T314" s="7">
        <v>43151.0</v>
      </c>
      <c r="U314" s="8">
        <v>0.8368055555555556</v>
      </c>
      <c r="V314" s="7">
        <v>43154.0</v>
      </c>
      <c r="W314" s="1">
        <v>155.62</v>
      </c>
      <c r="X314" s="10">
        <v>43159.0</v>
      </c>
      <c r="Y314" s="1">
        <v>656.33</v>
      </c>
      <c r="Z314" s="19">
        <v>43166.0</v>
      </c>
      <c r="AA314" s="1">
        <v>5.0</v>
      </c>
      <c r="AB314" s="1">
        <v>0.0</v>
      </c>
      <c r="AC314" s="1">
        <v>1139.55</v>
      </c>
      <c r="AD314" s="1">
        <f t="shared" si="2"/>
        <v>2</v>
      </c>
      <c r="AE314" s="1">
        <v>2.0</v>
      </c>
      <c r="AF314" s="1">
        <v>0.0</v>
      </c>
      <c r="AG314" s="7">
        <v>43172.0</v>
      </c>
      <c r="AH314" s="1">
        <v>2.0</v>
      </c>
      <c r="AI314" s="1">
        <v>1.0</v>
      </c>
      <c r="AJ314">
        <f t="shared" si="3"/>
        <v>3</v>
      </c>
      <c r="AK314" s="1">
        <v>1.0</v>
      </c>
      <c r="AQ314" s="1">
        <v>1.0</v>
      </c>
      <c r="AR314" s="1" t="s">
        <v>73</v>
      </c>
      <c r="AS314" s="1">
        <v>1.0</v>
      </c>
      <c r="AT314" s="1">
        <v>0.5</v>
      </c>
      <c r="AV314" s="1"/>
      <c r="AW314" s="1"/>
      <c r="AX314" s="1"/>
      <c r="AY314" s="1" t="s">
        <v>60</v>
      </c>
      <c r="AZ314" s="1" t="s">
        <v>253</v>
      </c>
    </row>
    <row r="315" ht="15.75" customHeight="1">
      <c r="A315" s="1">
        <v>316.0</v>
      </c>
      <c r="B315" s="1" t="str">
        <f t="shared" si="1"/>
        <v>25.10_para_40.3_316</v>
      </c>
      <c r="C315" s="1" t="s">
        <v>56</v>
      </c>
      <c r="D315" s="1">
        <v>25.0</v>
      </c>
      <c r="E315" s="1">
        <v>10.0</v>
      </c>
      <c r="F315" s="1">
        <v>40.0</v>
      </c>
      <c r="G315" s="1">
        <v>3.0</v>
      </c>
      <c r="I315" s="7">
        <v>43144.0</v>
      </c>
      <c r="J315" s="7">
        <v>43150.0</v>
      </c>
      <c r="K315" s="8">
        <v>0.525</v>
      </c>
      <c r="L315" s="1">
        <v>1.0</v>
      </c>
      <c r="N315" s="7">
        <v>43150.0</v>
      </c>
      <c r="O315" s="1">
        <v>59.01</v>
      </c>
      <c r="P315" s="7">
        <v>43150.0</v>
      </c>
      <c r="Q315" s="13">
        <v>0.5284722222222222</v>
      </c>
      <c r="R315" s="8">
        <v>0.5416666666666666</v>
      </c>
      <c r="S315" s="14">
        <f t="shared" si="20"/>
        <v>0.01666666667</v>
      </c>
      <c r="T315" s="7">
        <v>43152.0</v>
      </c>
      <c r="U315" s="8">
        <v>0.8486111111111111</v>
      </c>
      <c r="V315" s="7">
        <v>43154.0</v>
      </c>
      <c r="W315" s="1">
        <v>378.74</v>
      </c>
      <c r="X315" s="10">
        <v>43158.0</v>
      </c>
      <c r="Y315" s="1">
        <v>1768.25</v>
      </c>
      <c r="AD315" s="1">
        <f t="shared" si="2"/>
        <v>0</v>
      </c>
      <c r="AJ315">
        <f t="shared" si="3"/>
        <v>0</v>
      </c>
      <c r="AK315" s="7"/>
      <c r="AL315" s="7">
        <v>43172.0</v>
      </c>
      <c r="AM315" s="1">
        <v>6067.68</v>
      </c>
      <c r="AN315" s="1">
        <v>1.0</v>
      </c>
      <c r="AO315" s="1">
        <v>0.0</v>
      </c>
      <c r="AP315" s="1">
        <v>5.0</v>
      </c>
      <c r="AQ315" s="1">
        <v>1.0</v>
      </c>
      <c r="AR315" s="1" t="s">
        <v>254</v>
      </c>
      <c r="AS315" s="1"/>
      <c r="AT315" s="1">
        <v>1.0</v>
      </c>
      <c r="AV315" s="1"/>
      <c r="AW315" s="1"/>
      <c r="AX315" s="1"/>
      <c r="AY315" s="1" t="s">
        <v>60</v>
      </c>
      <c r="AZ315" s="1" t="s">
        <v>255</v>
      </c>
    </row>
    <row r="316" ht="15.75" customHeight="1">
      <c r="A316" s="1">
        <v>317.0</v>
      </c>
      <c r="B316" s="1" t="str">
        <f t="shared" si="1"/>
        <v>25.10_para_40.4_317</v>
      </c>
      <c r="C316" s="1" t="s">
        <v>56</v>
      </c>
      <c r="D316" s="1">
        <v>25.0</v>
      </c>
      <c r="E316" s="1">
        <v>10.0</v>
      </c>
      <c r="F316" s="1">
        <v>40.0</v>
      </c>
      <c r="G316" s="1">
        <v>4.0</v>
      </c>
      <c r="I316" s="7">
        <v>43144.0</v>
      </c>
      <c r="J316" s="7">
        <v>43150.0</v>
      </c>
      <c r="K316" s="8">
        <v>0.5416666666666666</v>
      </c>
      <c r="L316" s="1">
        <v>1.0</v>
      </c>
      <c r="N316" s="7">
        <v>43150.0</v>
      </c>
      <c r="O316" s="1">
        <v>67.85</v>
      </c>
      <c r="P316" s="7">
        <v>43150.0</v>
      </c>
      <c r="Q316" s="13">
        <v>0.5444444444444444</v>
      </c>
      <c r="R316" s="8">
        <v>0.5416666666666666</v>
      </c>
      <c r="S316" s="14">
        <f t="shared" si="20"/>
        <v>0</v>
      </c>
      <c r="T316" s="7">
        <v>43153.0</v>
      </c>
      <c r="U316" s="8">
        <v>0.8645833333333334</v>
      </c>
      <c r="V316" s="7">
        <v>43154.0</v>
      </c>
      <c r="W316" s="1">
        <v>168.54</v>
      </c>
      <c r="X316" s="10">
        <v>43161.0</v>
      </c>
      <c r="Y316" s="1">
        <v>505.96</v>
      </c>
      <c r="AD316" s="1">
        <f t="shared" si="2"/>
        <v>0</v>
      </c>
      <c r="AJ316">
        <f t="shared" si="3"/>
        <v>0</v>
      </c>
      <c r="AK316" s="7"/>
      <c r="AL316" s="7">
        <v>43175.0</v>
      </c>
      <c r="AM316" s="1">
        <v>1430.29</v>
      </c>
      <c r="AN316" s="1">
        <v>1.0</v>
      </c>
      <c r="AO316" s="1">
        <v>0.0</v>
      </c>
      <c r="AP316" s="1">
        <v>5.0</v>
      </c>
      <c r="AV316" s="1"/>
      <c r="AW316" s="1"/>
      <c r="AX316" s="1"/>
      <c r="AY316" s="1" t="s">
        <v>256</v>
      </c>
    </row>
    <row r="317" ht="15.75" customHeight="1">
      <c r="A317" s="1">
        <v>318.0</v>
      </c>
      <c r="B317" s="1" t="str">
        <f t="shared" si="1"/>
        <v>25.10_para_42.1_318</v>
      </c>
      <c r="C317" s="21" t="s">
        <v>56</v>
      </c>
      <c r="D317" s="22">
        <v>25.0</v>
      </c>
      <c r="E317" s="22">
        <v>10.0</v>
      </c>
      <c r="F317" s="22">
        <v>42.0</v>
      </c>
      <c r="G317" s="22">
        <v>1.0</v>
      </c>
      <c r="H317" s="21"/>
      <c r="I317" s="26">
        <v>43146.0</v>
      </c>
      <c r="J317" s="7">
        <v>43150.0</v>
      </c>
      <c r="K317" s="24">
        <v>0.4597222222222222</v>
      </c>
      <c r="L317" s="25">
        <v>1.0</v>
      </c>
      <c r="M317" s="21"/>
      <c r="N317" s="11">
        <v>43150.0</v>
      </c>
      <c r="O317" s="1">
        <v>40.54</v>
      </c>
      <c r="P317" s="7">
        <v>43150.0</v>
      </c>
      <c r="Q317" s="13">
        <v>0.4618055555555556</v>
      </c>
      <c r="R317" s="8">
        <v>0.5416666666666666</v>
      </c>
      <c r="S317" s="14">
        <f t="shared" si="20"/>
        <v>0.08194444444</v>
      </c>
      <c r="T317" s="7">
        <v>43150.0</v>
      </c>
      <c r="U317" s="8">
        <v>0.8069444444444445</v>
      </c>
      <c r="V317" s="7">
        <v>43155.0</v>
      </c>
      <c r="W317" s="1">
        <v>246.56</v>
      </c>
      <c r="X317" s="17"/>
      <c r="AD317" s="1">
        <f t="shared" si="2"/>
        <v>0</v>
      </c>
      <c r="AJ317">
        <f t="shared" si="3"/>
        <v>0</v>
      </c>
      <c r="AK317" s="7"/>
      <c r="AL317" s="7">
        <v>43173.0</v>
      </c>
      <c r="AM317" s="1">
        <v>747.76</v>
      </c>
      <c r="AN317" s="1">
        <v>1.0</v>
      </c>
      <c r="AO317" s="1">
        <v>0.0</v>
      </c>
      <c r="AP317" s="1">
        <v>4.0</v>
      </c>
    </row>
    <row r="318" ht="15.75" customHeight="1">
      <c r="A318" s="1">
        <v>319.0</v>
      </c>
      <c r="B318" s="1" t="str">
        <f t="shared" si="1"/>
        <v>25.10_para_42.2_319</v>
      </c>
      <c r="C318" s="21" t="s">
        <v>56</v>
      </c>
      <c r="D318" s="22">
        <v>25.0</v>
      </c>
      <c r="E318" s="22">
        <v>10.0</v>
      </c>
      <c r="F318" s="22">
        <v>42.0</v>
      </c>
      <c r="G318" s="23">
        <v>2.0</v>
      </c>
      <c r="H318" s="21"/>
      <c r="I318" s="26">
        <v>43146.0</v>
      </c>
      <c r="J318" s="7">
        <v>43150.0</v>
      </c>
      <c r="K318" s="24">
        <v>0.4722222222222222</v>
      </c>
      <c r="L318" s="25">
        <v>1.0</v>
      </c>
      <c r="M318" s="21"/>
      <c r="N318" s="11">
        <v>43150.0</v>
      </c>
      <c r="O318" s="1">
        <v>36.14</v>
      </c>
      <c r="P318" s="7">
        <v>43150.0</v>
      </c>
      <c r="Q318" s="13">
        <v>0.47430555555555554</v>
      </c>
      <c r="R318" s="8">
        <v>0.5416666666666666</v>
      </c>
      <c r="S318" s="14">
        <f t="shared" si="20"/>
        <v>0.06944444444</v>
      </c>
      <c r="T318" s="7">
        <v>43151.0</v>
      </c>
      <c r="U318" s="8">
        <v>0.8368055555555556</v>
      </c>
      <c r="V318" s="7">
        <v>43154.0</v>
      </c>
      <c r="W318" s="1">
        <v>222.33</v>
      </c>
      <c r="X318" s="10">
        <v>43157.0</v>
      </c>
      <c r="Y318" s="1">
        <v>985.78</v>
      </c>
      <c r="AD318" s="1">
        <f t="shared" si="2"/>
        <v>0</v>
      </c>
      <c r="AJ318">
        <f t="shared" si="3"/>
        <v>0</v>
      </c>
      <c r="AU318" s="1">
        <v>1.0</v>
      </c>
      <c r="AV318" s="1">
        <v>1.0</v>
      </c>
      <c r="AW318" s="20">
        <v>10742.02</v>
      </c>
      <c r="AX318" s="19">
        <v>43164.0</v>
      </c>
      <c r="AY318" s="1" t="s">
        <v>257</v>
      </c>
    </row>
    <row r="319" ht="15.75" customHeight="1">
      <c r="A319" s="1">
        <v>320.0</v>
      </c>
      <c r="B319" s="1" t="str">
        <f t="shared" si="1"/>
        <v>25.10_para_42.3_320</v>
      </c>
      <c r="C319" s="21" t="s">
        <v>56</v>
      </c>
      <c r="D319" s="22">
        <v>25.0</v>
      </c>
      <c r="E319" s="22">
        <v>10.0</v>
      </c>
      <c r="F319" s="22">
        <v>42.0</v>
      </c>
      <c r="G319" s="23">
        <v>3.0</v>
      </c>
      <c r="H319" s="21"/>
      <c r="I319" s="26">
        <v>43146.0</v>
      </c>
      <c r="J319" s="7">
        <v>43150.0</v>
      </c>
      <c r="K319" s="24">
        <v>0.4847222222222222</v>
      </c>
      <c r="L319" s="25">
        <v>1.0</v>
      </c>
      <c r="M319" s="21"/>
      <c r="N319" s="11">
        <v>43150.0</v>
      </c>
      <c r="O319" s="1">
        <v>37.89</v>
      </c>
      <c r="P319" s="7">
        <v>43150.0</v>
      </c>
      <c r="Q319" s="13">
        <v>0.4861111111111111</v>
      </c>
      <c r="R319" s="8">
        <v>0.5416666666666666</v>
      </c>
      <c r="S319" s="14">
        <f t="shared" si="20"/>
        <v>0.05694444444</v>
      </c>
      <c r="T319" s="7">
        <v>43152.0</v>
      </c>
      <c r="U319" s="8">
        <v>0.8486111111111111</v>
      </c>
      <c r="V319" s="7">
        <v>43154.0</v>
      </c>
      <c r="W319" s="1">
        <v>222.62</v>
      </c>
      <c r="X319" s="10">
        <v>43158.0</v>
      </c>
      <c r="Y319" s="1">
        <v>1239.97</v>
      </c>
      <c r="AD319" s="1">
        <f t="shared" si="2"/>
        <v>0</v>
      </c>
      <c r="AJ319">
        <f t="shared" si="3"/>
        <v>0</v>
      </c>
      <c r="AK319" s="7"/>
      <c r="AL319" s="7">
        <v>43172.0</v>
      </c>
      <c r="AM319" s="1">
        <v>12755.43</v>
      </c>
      <c r="AN319" s="1">
        <v>1.0</v>
      </c>
      <c r="AO319" s="1">
        <v>0.0</v>
      </c>
      <c r="AP319" s="1">
        <v>5.0</v>
      </c>
      <c r="AV319" s="1"/>
      <c r="AW319" s="1"/>
      <c r="AX319" s="1"/>
      <c r="AY319" s="1" t="s">
        <v>60</v>
      </c>
    </row>
    <row r="320" ht="15.75" customHeight="1">
      <c r="A320" s="1">
        <v>321.0</v>
      </c>
      <c r="B320" s="1" t="str">
        <f t="shared" si="1"/>
        <v>25.10_para_42.4_321</v>
      </c>
      <c r="C320" s="21" t="s">
        <v>56</v>
      </c>
      <c r="D320" s="22">
        <v>25.0</v>
      </c>
      <c r="E320" s="22">
        <v>10.0</v>
      </c>
      <c r="F320" s="22">
        <v>42.0</v>
      </c>
      <c r="G320" s="23">
        <v>4.0</v>
      </c>
      <c r="H320" s="21"/>
      <c r="I320" s="26">
        <v>43146.0</v>
      </c>
      <c r="J320" s="7">
        <v>43150.0</v>
      </c>
      <c r="K320" s="24">
        <v>0.44930555555555557</v>
      </c>
      <c r="L320" s="25">
        <v>1.0</v>
      </c>
      <c r="M320" s="21"/>
      <c r="N320" s="11">
        <v>43150.0</v>
      </c>
      <c r="O320" s="1">
        <v>41.14</v>
      </c>
      <c r="P320" s="7">
        <v>43150.0</v>
      </c>
      <c r="Q320" s="13">
        <v>0.4513888888888889</v>
      </c>
      <c r="R320" s="8">
        <v>0.5416666666666666</v>
      </c>
      <c r="S320" s="14">
        <f t="shared" si="20"/>
        <v>0.09236111111</v>
      </c>
      <c r="T320" s="7">
        <v>43153.0</v>
      </c>
      <c r="U320" s="8">
        <v>0.8645833333333334</v>
      </c>
      <c r="V320" s="7">
        <v>43156.0</v>
      </c>
      <c r="W320" s="1">
        <v>132.95</v>
      </c>
      <c r="X320" s="10">
        <v>43160.0</v>
      </c>
      <c r="Y320" s="1">
        <v>575.32</v>
      </c>
      <c r="AD320" s="1">
        <f t="shared" si="2"/>
        <v>0</v>
      </c>
      <c r="AJ320">
        <f t="shared" si="3"/>
        <v>0</v>
      </c>
      <c r="AK320" s="7"/>
      <c r="AL320" s="7">
        <v>43174.0</v>
      </c>
      <c r="AM320" s="1">
        <v>13651.56</v>
      </c>
      <c r="AN320" s="1">
        <v>1.0</v>
      </c>
      <c r="AO320" s="1">
        <v>0.0</v>
      </c>
      <c r="AP320" s="1">
        <v>6.0</v>
      </c>
      <c r="AV320" s="1"/>
      <c r="AW320" s="1"/>
      <c r="AX320" s="1"/>
      <c r="AY320" s="1" t="s">
        <v>258</v>
      </c>
    </row>
    <row r="321" ht="15.75" customHeight="1">
      <c r="A321" s="1">
        <v>322.0</v>
      </c>
      <c r="B321" s="1" t="str">
        <f t="shared" si="1"/>
        <v>25.10_para_40.1_322</v>
      </c>
      <c r="C321" s="1" t="s">
        <v>56</v>
      </c>
      <c r="D321" s="1">
        <v>25.0</v>
      </c>
      <c r="E321" s="1">
        <v>10.0</v>
      </c>
      <c r="F321" s="1">
        <v>40.0</v>
      </c>
      <c r="G321" s="1">
        <v>1.0</v>
      </c>
      <c r="I321" s="7">
        <v>43144.0</v>
      </c>
      <c r="J321" s="7">
        <v>43150.0</v>
      </c>
      <c r="K321" s="8">
        <v>0.4951388888888889</v>
      </c>
      <c r="L321" s="1">
        <v>1.0</v>
      </c>
      <c r="N321" s="7">
        <v>43150.0</v>
      </c>
      <c r="O321" s="1">
        <v>52.37</v>
      </c>
      <c r="P321" s="7">
        <v>43150.0</v>
      </c>
      <c r="Q321" s="13">
        <v>0.49583333333333335</v>
      </c>
      <c r="R321" s="8">
        <v>0.5416666666666666</v>
      </c>
      <c r="S321" s="14">
        <f t="shared" si="20"/>
        <v>0.04652777778</v>
      </c>
      <c r="T321" s="7">
        <v>43150.0</v>
      </c>
      <c r="U321" s="8">
        <v>0.8069444444444445</v>
      </c>
      <c r="V321" s="7">
        <v>43153.0</v>
      </c>
      <c r="W321" s="1">
        <v>308.23</v>
      </c>
      <c r="X321" s="10">
        <v>43157.0</v>
      </c>
      <c r="Y321" s="1">
        <v>1129.84</v>
      </c>
      <c r="AD321" s="1">
        <f t="shared" si="2"/>
        <v>0</v>
      </c>
      <c r="AJ321">
        <f t="shared" si="3"/>
        <v>0</v>
      </c>
      <c r="AK321" s="7"/>
      <c r="AL321" s="7">
        <v>43171.0</v>
      </c>
      <c r="AM321" s="1">
        <v>2186.12</v>
      </c>
      <c r="AN321" s="1">
        <v>1.0</v>
      </c>
      <c r="AO321" s="1">
        <v>0.0</v>
      </c>
      <c r="AP321" s="1">
        <v>5.0</v>
      </c>
      <c r="AQ321" s="1">
        <v>1.0</v>
      </c>
      <c r="AR321" s="1">
        <v>1.0</v>
      </c>
      <c r="AS321" s="1">
        <v>0.0</v>
      </c>
      <c r="AT321" s="1">
        <v>1.0</v>
      </c>
      <c r="AV321" s="1"/>
      <c r="AW321" s="1"/>
      <c r="AX321" s="1"/>
      <c r="AY321" s="1" t="s">
        <v>60</v>
      </c>
      <c r="AZ321" s="1" t="s">
        <v>259</v>
      </c>
    </row>
    <row r="322" ht="15.75" customHeight="1">
      <c r="A322" s="1">
        <v>323.0</v>
      </c>
      <c r="B322" s="1" t="str">
        <f t="shared" si="1"/>
        <v>25.10_para_40.2_323</v>
      </c>
      <c r="C322" s="1" t="s">
        <v>56</v>
      </c>
      <c r="D322" s="1">
        <v>25.0</v>
      </c>
      <c r="E322" s="1">
        <v>10.0</v>
      </c>
      <c r="F322" s="1">
        <v>40.0</v>
      </c>
      <c r="G322" s="1">
        <v>2.0</v>
      </c>
      <c r="I322" s="7">
        <v>43144.0</v>
      </c>
      <c r="J322" s="7">
        <v>43150.0</v>
      </c>
      <c r="K322" s="8">
        <v>0.5104166666666666</v>
      </c>
      <c r="L322" s="1">
        <v>1.0</v>
      </c>
      <c r="N322" s="7">
        <v>43150.0</v>
      </c>
      <c r="O322" s="1">
        <v>66.68</v>
      </c>
      <c r="P322" s="7">
        <v>43150.0</v>
      </c>
      <c r="Q322" s="13">
        <v>0.5111111111111111</v>
      </c>
      <c r="R322" s="8">
        <v>0.5416666666666666</v>
      </c>
      <c r="S322" s="14">
        <f t="shared" si="20"/>
        <v>0.03125</v>
      </c>
      <c r="T322" s="7">
        <v>43151.0</v>
      </c>
      <c r="U322" s="8">
        <v>0.8368055555555556</v>
      </c>
      <c r="V322" s="7">
        <v>43154.0</v>
      </c>
      <c r="W322" s="1">
        <v>327.05</v>
      </c>
      <c r="X322" s="17"/>
      <c r="Z322" s="7">
        <v>43165.0</v>
      </c>
      <c r="AA322" s="1">
        <v>4.0</v>
      </c>
      <c r="AB322" s="1">
        <v>0.0</v>
      </c>
      <c r="AC322" s="1">
        <v>1010.65</v>
      </c>
      <c r="AD322" s="1">
        <f t="shared" si="2"/>
        <v>4</v>
      </c>
      <c r="AE322" s="1">
        <v>4.0</v>
      </c>
      <c r="AF322" s="1">
        <v>0.0</v>
      </c>
      <c r="AG322" s="28">
        <v>43170.0</v>
      </c>
      <c r="AH322" s="29">
        <v>4.0</v>
      </c>
      <c r="AI322" s="1">
        <v>3.0</v>
      </c>
      <c r="AJ322">
        <f t="shared" si="3"/>
        <v>7</v>
      </c>
      <c r="AQ322" s="1">
        <v>1.0</v>
      </c>
      <c r="AR322" s="1">
        <v>2.0</v>
      </c>
      <c r="AS322" s="1"/>
      <c r="AT322" s="1">
        <v>1.0</v>
      </c>
      <c r="AV322" s="1"/>
      <c r="AW322" s="1"/>
      <c r="AX322" s="1"/>
      <c r="AY322" s="1" t="s">
        <v>76</v>
      </c>
      <c r="AZ322" s="1" t="s">
        <v>260</v>
      </c>
    </row>
    <row r="323" ht="15.75" customHeight="1">
      <c r="A323" s="1">
        <v>324.0</v>
      </c>
      <c r="B323" s="1" t="str">
        <f t="shared" si="1"/>
        <v>25.10_para_40.3_324</v>
      </c>
      <c r="C323" s="1" t="s">
        <v>56</v>
      </c>
      <c r="D323" s="1">
        <v>25.0</v>
      </c>
      <c r="E323" s="1">
        <v>10.0</v>
      </c>
      <c r="F323" s="1">
        <v>40.0</v>
      </c>
      <c r="G323" s="1">
        <v>3.0</v>
      </c>
      <c r="H323" s="7">
        <v>43151.0</v>
      </c>
      <c r="I323" s="7">
        <v>43144.0</v>
      </c>
      <c r="J323" s="7">
        <v>43150.0</v>
      </c>
      <c r="K323" s="8">
        <v>0.5256944444444445</v>
      </c>
      <c r="L323" s="1">
        <v>2.0</v>
      </c>
      <c r="N323" s="7">
        <v>43150.0</v>
      </c>
      <c r="O323" s="1">
        <v>39.83</v>
      </c>
      <c r="P323" s="7">
        <v>43150.0</v>
      </c>
      <c r="Q323" s="13">
        <v>0.5284722222222222</v>
      </c>
      <c r="R323" s="8">
        <v>0.5416666666666666</v>
      </c>
      <c r="S323" s="14">
        <f t="shared" si="20"/>
        <v>0.01597222222</v>
      </c>
      <c r="T323" s="7">
        <v>43152.0</v>
      </c>
      <c r="U323" s="8">
        <v>0.8486111111111111</v>
      </c>
      <c r="X323" s="17"/>
      <c r="AD323" s="1">
        <f t="shared" si="2"/>
        <v>0</v>
      </c>
      <c r="AJ323">
        <f t="shared" si="3"/>
        <v>0</v>
      </c>
    </row>
    <row r="324" ht="15.75" customHeight="1">
      <c r="A324" s="1">
        <v>325.0</v>
      </c>
      <c r="B324" s="1" t="str">
        <f t="shared" si="1"/>
        <v>25.10_para_42.1_325</v>
      </c>
      <c r="C324" s="21" t="s">
        <v>56</v>
      </c>
      <c r="D324" s="22">
        <v>25.0</v>
      </c>
      <c r="E324" s="22">
        <v>10.0</v>
      </c>
      <c r="F324" s="22">
        <v>42.0</v>
      </c>
      <c r="G324" s="22">
        <v>1.0</v>
      </c>
      <c r="H324" s="7">
        <v>43164.0</v>
      </c>
      <c r="I324" s="26">
        <v>43146.0</v>
      </c>
      <c r="J324" s="7">
        <v>43150.0</v>
      </c>
      <c r="K324" s="24">
        <v>0.46111111111111114</v>
      </c>
      <c r="L324" s="25">
        <v>2.0</v>
      </c>
      <c r="M324" s="21"/>
      <c r="N324" s="11">
        <v>43150.0</v>
      </c>
      <c r="O324" s="1">
        <v>43.57</v>
      </c>
      <c r="P324" s="7">
        <v>43150.0</v>
      </c>
      <c r="Q324" s="13">
        <v>0.4618055555555556</v>
      </c>
      <c r="R324" s="8">
        <v>0.5416666666666666</v>
      </c>
      <c r="S324" s="14">
        <f t="shared" si="20"/>
        <v>0.08055555556</v>
      </c>
      <c r="T324" s="7">
        <v>43150.0</v>
      </c>
      <c r="U324" s="8">
        <v>0.8069444444444445</v>
      </c>
      <c r="V324" s="7">
        <v>43155.0</v>
      </c>
      <c r="W324" s="1">
        <v>114.08</v>
      </c>
      <c r="X324" s="10">
        <v>43159.0</v>
      </c>
      <c r="Y324" s="1">
        <v>406.06</v>
      </c>
      <c r="AD324" s="1">
        <f t="shared" si="2"/>
        <v>0</v>
      </c>
      <c r="AJ324">
        <f t="shared" si="3"/>
        <v>0</v>
      </c>
      <c r="AV324" s="1"/>
      <c r="AW324" s="1"/>
      <c r="AX324" s="1"/>
      <c r="AY324" s="1" t="s">
        <v>261</v>
      </c>
    </row>
    <row r="325" ht="15.75" customHeight="1">
      <c r="A325" s="1">
        <v>326.0</v>
      </c>
      <c r="B325" s="1" t="str">
        <f t="shared" si="1"/>
        <v>25.10_para_42.2_326</v>
      </c>
      <c r="C325" s="21" t="s">
        <v>56</v>
      </c>
      <c r="D325" s="22">
        <v>25.0</v>
      </c>
      <c r="E325" s="22">
        <v>10.0</v>
      </c>
      <c r="F325" s="22">
        <v>42.0</v>
      </c>
      <c r="G325" s="23">
        <v>2.0</v>
      </c>
      <c r="H325" s="7">
        <v>43164.0</v>
      </c>
      <c r="I325" s="26">
        <v>43146.0</v>
      </c>
      <c r="J325" s="7">
        <v>43150.0</v>
      </c>
      <c r="K325" s="24">
        <v>0.4736111111111111</v>
      </c>
      <c r="L325" s="25">
        <v>1.0</v>
      </c>
      <c r="M325" s="21"/>
      <c r="N325" s="11">
        <v>43150.0</v>
      </c>
      <c r="O325" s="1">
        <v>43.58</v>
      </c>
      <c r="P325" s="7">
        <v>43150.0</v>
      </c>
      <c r="Q325" s="13">
        <v>0.47430555555555554</v>
      </c>
      <c r="R325" s="8">
        <v>0.5416666666666666</v>
      </c>
      <c r="S325" s="14">
        <f t="shared" si="20"/>
        <v>0.06805555556</v>
      </c>
      <c r="T325" s="7">
        <v>43151.0</v>
      </c>
      <c r="U325" s="8">
        <v>0.8368055555555556</v>
      </c>
      <c r="V325" s="7">
        <v>43154.0</v>
      </c>
      <c r="W325" s="1">
        <v>176.47</v>
      </c>
      <c r="X325" s="10">
        <v>43161.0</v>
      </c>
      <c r="Y325" s="1">
        <v>398.38</v>
      </c>
      <c r="AD325" s="1">
        <f t="shared" si="2"/>
        <v>0</v>
      </c>
      <c r="AJ325">
        <f t="shared" si="3"/>
        <v>0</v>
      </c>
      <c r="AV325" s="1"/>
      <c r="AW325" s="1"/>
      <c r="AX325" s="1"/>
      <c r="AY325" s="1" t="s">
        <v>262</v>
      </c>
    </row>
    <row r="326" ht="15.75" customHeight="1">
      <c r="A326" s="1">
        <v>327.0</v>
      </c>
      <c r="B326" s="1" t="str">
        <f t="shared" si="1"/>
        <v>25.10_para_42.3_327</v>
      </c>
      <c r="C326" s="21" t="s">
        <v>56</v>
      </c>
      <c r="D326" s="22">
        <v>25.0</v>
      </c>
      <c r="E326" s="22">
        <v>10.0</v>
      </c>
      <c r="F326" s="22">
        <v>42.0</v>
      </c>
      <c r="G326" s="23">
        <v>3.0</v>
      </c>
      <c r="H326" s="21"/>
      <c r="I326" s="26">
        <v>43146.0</v>
      </c>
      <c r="J326" s="7">
        <v>43150.0</v>
      </c>
      <c r="K326" s="24">
        <v>0.48541666666666666</v>
      </c>
      <c r="L326" s="25">
        <v>1.0</v>
      </c>
      <c r="M326" s="21"/>
      <c r="N326" s="11">
        <v>43150.0</v>
      </c>
      <c r="O326" s="1">
        <v>38.65</v>
      </c>
      <c r="P326" s="7">
        <v>43150.0</v>
      </c>
      <c r="Q326" s="13">
        <v>0.4861111111111111</v>
      </c>
      <c r="R326" s="8">
        <v>0.5416666666666666</v>
      </c>
      <c r="S326" s="14">
        <f t="shared" si="20"/>
        <v>0.05625</v>
      </c>
      <c r="T326" s="7">
        <v>43152.0</v>
      </c>
      <c r="U326" s="8">
        <v>0.8486111111111111</v>
      </c>
      <c r="V326" s="7">
        <v>43154.0</v>
      </c>
      <c r="W326" s="1">
        <v>160.15</v>
      </c>
      <c r="X326" s="10">
        <v>43159.0</v>
      </c>
      <c r="Y326" s="1">
        <v>647.83</v>
      </c>
      <c r="AD326" s="1">
        <f t="shared" si="2"/>
        <v>0</v>
      </c>
      <c r="AJ326">
        <f t="shared" si="3"/>
        <v>0</v>
      </c>
      <c r="AK326" s="7"/>
      <c r="AL326" s="7">
        <v>43173.0</v>
      </c>
      <c r="AM326" s="1">
        <v>18432.07</v>
      </c>
      <c r="AN326" s="1">
        <v>1.0</v>
      </c>
      <c r="AO326" s="1">
        <v>1.0</v>
      </c>
      <c r="AP326" s="1">
        <v>6.0</v>
      </c>
      <c r="AV326" s="1"/>
      <c r="AW326" s="1"/>
      <c r="AX326" s="1"/>
      <c r="AY326" s="1" t="s">
        <v>263</v>
      </c>
    </row>
    <row r="327" ht="15.75" customHeight="1">
      <c r="A327" s="1">
        <v>328.0</v>
      </c>
      <c r="B327" s="1" t="str">
        <f t="shared" si="1"/>
        <v>25.10_para_42.4_328</v>
      </c>
      <c r="C327" s="21" t="s">
        <v>56</v>
      </c>
      <c r="D327" s="22">
        <v>25.0</v>
      </c>
      <c r="E327" s="22">
        <v>10.0</v>
      </c>
      <c r="F327" s="22">
        <v>42.0</v>
      </c>
      <c r="G327" s="23">
        <v>4.0</v>
      </c>
      <c r="H327" s="21"/>
      <c r="I327" s="26">
        <v>43146.0</v>
      </c>
      <c r="J327" s="7">
        <v>43150.0</v>
      </c>
      <c r="K327" s="24">
        <v>0.45</v>
      </c>
      <c r="L327" s="25">
        <v>1.0</v>
      </c>
      <c r="M327" s="21"/>
      <c r="N327" s="11">
        <v>43150.0</v>
      </c>
      <c r="O327" s="1">
        <v>39.48</v>
      </c>
      <c r="P327" s="7">
        <v>43150.0</v>
      </c>
      <c r="Q327" s="13">
        <v>0.4513888888888889</v>
      </c>
      <c r="R327" s="8">
        <v>0.5416666666666666</v>
      </c>
      <c r="S327" s="14">
        <f t="shared" si="20"/>
        <v>0.09166666667</v>
      </c>
      <c r="T327" s="7">
        <v>43153.0</v>
      </c>
      <c r="U327" s="8">
        <v>0.8645833333333334</v>
      </c>
      <c r="V327" s="7">
        <v>43153.0</v>
      </c>
      <c r="W327" s="1">
        <v>200.16</v>
      </c>
      <c r="X327" s="10">
        <v>43157.0</v>
      </c>
      <c r="Y327" s="1">
        <v>646.92</v>
      </c>
      <c r="AD327" s="1">
        <f t="shared" si="2"/>
        <v>0</v>
      </c>
      <c r="AJ327">
        <f t="shared" si="3"/>
        <v>0</v>
      </c>
      <c r="AK327" s="7"/>
      <c r="AL327" s="7">
        <v>43171.0</v>
      </c>
      <c r="AM327" s="1">
        <v>15686.44</v>
      </c>
      <c r="AN327" s="1">
        <v>1.0</v>
      </c>
      <c r="AO327" s="1">
        <v>1.0</v>
      </c>
      <c r="AP327" s="1">
        <v>6.0</v>
      </c>
      <c r="AV327" s="1"/>
      <c r="AW327" s="1"/>
      <c r="AX327" s="1"/>
      <c r="AY327" s="1" t="s">
        <v>264</v>
      </c>
    </row>
    <row r="328" ht="15.75" customHeight="1">
      <c r="A328" s="1">
        <v>329.0</v>
      </c>
      <c r="B328" s="1" t="str">
        <f t="shared" si="1"/>
        <v>25.10_para_40.4_329</v>
      </c>
      <c r="C328" s="1" t="s">
        <v>56</v>
      </c>
      <c r="D328" s="1">
        <v>25.0</v>
      </c>
      <c r="E328" s="1">
        <v>10.0</v>
      </c>
      <c r="F328" s="1">
        <v>40.0</v>
      </c>
      <c r="G328" s="1">
        <v>4.0</v>
      </c>
      <c r="H328" s="7">
        <v>43164.0</v>
      </c>
      <c r="I328" s="7">
        <v>43144.0</v>
      </c>
      <c r="J328" s="7">
        <v>43150.0</v>
      </c>
      <c r="K328" s="8">
        <v>0.5430555555555555</v>
      </c>
      <c r="L328" s="1">
        <v>2.0</v>
      </c>
      <c r="N328" s="7">
        <v>43150.0</v>
      </c>
      <c r="O328" s="1">
        <v>75.2</v>
      </c>
      <c r="P328" s="7">
        <v>43150.0</v>
      </c>
      <c r="Q328" s="13">
        <v>0.5444444444444444</v>
      </c>
      <c r="R328" s="8">
        <v>0.5416666666666666</v>
      </c>
      <c r="S328" s="1">
        <v>0.0</v>
      </c>
      <c r="T328" s="7">
        <v>43153.0</v>
      </c>
      <c r="U328" s="8">
        <v>0.8645833333333334</v>
      </c>
      <c r="V328" s="7">
        <v>43153.0</v>
      </c>
      <c r="W328" s="1">
        <v>204.29</v>
      </c>
      <c r="X328" s="10">
        <v>43157.0</v>
      </c>
      <c r="Y328" s="1">
        <v>1045.35</v>
      </c>
      <c r="Z328" s="1"/>
      <c r="AD328" s="1">
        <f t="shared" si="2"/>
        <v>0</v>
      </c>
      <c r="AJ328">
        <f t="shared" si="3"/>
        <v>0</v>
      </c>
      <c r="AV328" s="1"/>
      <c r="AW328" s="1"/>
      <c r="AX328" s="1"/>
      <c r="AY328" s="1" t="s">
        <v>60</v>
      </c>
    </row>
    <row r="329" ht="15.75" customHeight="1">
      <c r="A329" s="1">
        <v>330.0</v>
      </c>
      <c r="B329" s="1" t="str">
        <f t="shared" si="1"/>
        <v>25.10_para_42.4_330</v>
      </c>
      <c r="C329" s="21" t="s">
        <v>56</v>
      </c>
      <c r="D329" s="22">
        <v>25.0</v>
      </c>
      <c r="E329" s="22">
        <v>10.0</v>
      </c>
      <c r="F329" s="22">
        <v>42.0</v>
      </c>
      <c r="G329" s="23">
        <v>4.0</v>
      </c>
      <c r="H329" s="21"/>
      <c r="I329" s="26">
        <v>43146.0</v>
      </c>
      <c r="J329" s="7">
        <v>43150.0</v>
      </c>
      <c r="K329" s="24">
        <v>0.45069444444444445</v>
      </c>
      <c r="L329" s="25">
        <v>1.0</v>
      </c>
      <c r="M329" s="21"/>
      <c r="N329" s="11">
        <v>43150.0</v>
      </c>
      <c r="O329" s="1">
        <v>36.8</v>
      </c>
      <c r="P329" s="7">
        <v>43150.0</v>
      </c>
      <c r="Q329" s="13">
        <v>0.4513888888888889</v>
      </c>
      <c r="R329" s="8">
        <v>0.5416666666666666</v>
      </c>
      <c r="S329" s="14">
        <f>R329-K329</f>
        <v>0.09097222222</v>
      </c>
      <c r="T329" s="7">
        <v>43153.0</v>
      </c>
      <c r="U329" s="8">
        <v>0.8645833333333334</v>
      </c>
      <c r="V329" s="7">
        <v>43154.0</v>
      </c>
      <c r="W329" s="1">
        <v>180.24</v>
      </c>
      <c r="X329" s="10">
        <v>43158.0</v>
      </c>
      <c r="Y329" s="1">
        <v>827.14</v>
      </c>
      <c r="AD329" s="1">
        <f t="shared" si="2"/>
        <v>0</v>
      </c>
      <c r="AJ329">
        <f t="shared" si="3"/>
        <v>0</v>
      </c>
      <c r="AK329" s="7"/>
      <c r="AL329" s="7">
        <v>43172.0</v>
      </c>
      <c r="AM329" s="1">
        <v>16585.88</v>
      </c>
      <c r="AN329" s="1">
        <v>1.0</v>
      </c>
      <c r="AO329" s="1">
        <v>1.0</v>
      </c>
      <c r="AP329" s="1">
        <v>6.0</v>
      </c>
      <c r="AV329" s="1"/>
      <c r="AW329" s="1"/>
      <c r="AX329" s="1"/>
      <c r="AY329" s="1" t="s">
        <v>265</v>
      </c>
    </row>
    <row r="330" ht="15.75" customHeight="1">
      <c r="A330" s="1">
        <v>331.0</v>
      </c>
      <c r="B330" s="1" t="str">
        <f t="shared" si="1"/>
        <v>25.10_para_0.0_331</v>
      </c>
      <c r="C330" s="1" t="s">
        <v>56</v>
      </c>
      <c r="D330" s="1">
        <v>25.0</v>
      </c>
      <c r="E330" s="1">
        <v>10.0</v>
      </c>
      <c r="F330" s="1">
        <v>0.0</v>
      </c>
      <c r="G330" s="1">
        <v>0.0</v>
      </c>
      <c r="I330" s="7">
        <v>43144.0</v>
      </c>
      <c r="J330" s="7">
        <v>43150.0</v>
      </c>
      <c r="K330" s="8">
        <v>0.5534722222222223</v>
      </c>
      <c r="L330" s="1">
        <v>1.0</v>
      </c>
      <c r="N330" s="7">
        <v>43150.0</v>
      </c>
      <c r="O330" s="1">
        <v>42.38</v>
      </c>
      <c r="Q330" s="9"/>
      <c r="V330" s="7">
        <v>43153.0</v>
      </c>
      <c r="W330" s="1">
        <v>205.62</v>
      </c>
      <c r="X330" s="10">
        <v>43157.0</v>
      </c>
      <c r="Y330" s="1">
        <v>1340.43</v>
      </c>
      <c r="Z330" s="7">
        <v>43163.0</v>
      </c>
      <c r="AA330" s="1">
        <v>5.0</v>
      </c>
      <c r="AB330" s="1">
        <v>0.0</v>
      </c>
      <c r="AC330" s="1">
        <v>3133.82</v>
      </c>
      <c r="AD330" s="1">
        <f t="shared" si="2"/>
        <v>99</v>
      </c>
      <c r="AE330" s="1">
        <v>83.0</v>
      </c>
      <c r="AF330" s="1">
        <v>16.0</v>
      </c>
      <c r="AG330" s="7">
        <v>43169.0</v>
      </c>
      <c r="AH330" s="1">
        <v>70.0</v>
      </c>
      <c r="AI330" s="1">
        <v>16.0</v>
      </c>
      <c r="AJ330">
        <f t="shared" si="3"/>
        <v>115</v>
      </c>
      <c r="AQ330" s="1">
        <v>1.0</v>
      </c>
      <c r="AR330" s="1">
        <v>2.0</v>
      </c>
      <c r="AS330" s="1"/>
      <c r="AT330" s="1">
        <v>0.0</v>
      </c>
      <c r="AV330" s="1"/>
      <c r="AW330" s="1"/>
      <c r="AX330" s="1"/>
      <c r="AY330" s="1" t="s">
        <v>60</v>
      </c>
      <c r="AZ330" s="1" t="s">
        <v>266</v>
      </c>
    </row>
    <row r="331" ht="15.75" customHeight="1">
      <c r="A331" s="1">
        <v>332.0</v>
      </c>
      <c r="B331" s="1" t="str">
        <f t="shared" si="1"/>
        <v>25.10_para_40.1_332</v>
      </c>
      <c r="C331" s="1" t="s">
        <v>56</v>
      </c>
      <c r="D331" s="1">
        <v>25.0</v>
      </c>
      <c r="E331" s="1">
        <v>10.0</v>
      </c>
      <c r="F331" s="1">
        <v>40.0</v>
      </c>
      <c r="G331" s="1">
        <v>1.0</v>
      </c>
      <c r="I331" s="7">
        <v>43144.0</v>
      </c>
      <c r="J331" s="7">
        <v>43151.0</v>
      </c>
      <c r="K331" s="8">
        <v>0.3972222222222222</v>
      </c>
      <c r="L331" s="1">
        <v>1.0</v>
      </c>
      <c r="N331" s="7">
        <v>43151.0</v>
      </c>
      <c r="O331" s="1">
        <v>56.58</v>
      </c>
      <c r="P331" s="7">
        <v>43151.0</v>
      </c>
      <c r="Q331" s="13">
        <v>0.4201388888888889</v>
      </c>
      <c r="R331" s="8">
        <v>0.5416666666666666</v>
      </c>
      <c r="S331" s="14">
        <f t="shared" ref="S331:S341" si="21">R331-K331</f>
        <v>0.1444444444</v>
      </c>
      <c r="T331" s="7">
        <v>43151.0</v>
      </c>
      <c r="U331" s="8">
        <v>0.8368055555555556</v>
      </c>
      <c r="V331" s="7">
        <v>43154.0</v>
      </c>
      <c r="W331" s="1">
        <v>236.73</v>
      </c>
      <c r="X331" s="10">
        <v>43158.0</v>
      </c>
      <c r="Y331" s="1">
        <v>983.77</v>
      </c>
      <c r="AD331" s="1">
        <f t="shared" si="2"/>
        <v>0</v>
      </c>
      <c r="AJ331">
        <f t="shared" si="3"/>
        <v>0</v>
      </c>
      <c r="AK331" s="7"/>
      <c r="AL331" s="7">
        <v>43172.0</v>
      </c>
      <c r="AM331" s="1">
        <v>2463.24</v>
      </c>
      <c r="AN331" s="1">
        <v>1.0</v>
      </c>
      <c r="AO331" s="1">
        <v>0.0</v>
      </c>
      <c r="AP331" s="1">
        <v>5.0</v>
      </c>
      <c r="AV331" s="1"/>
      <c r="AW331" s="1"/>
      <c r="AX331" s="1"/>
      <c r="AY331" s="1" t="s">
        <v>60</v>
      </c>
    </row>
    <row r="332" ht="15.75" customHeight="1">
      <c r="A332" s="1">
        <v>333.0</v>
      </c>
      <c r="B332" s="1" t="str">
        <f t="shared" si="1"/>
        <v>25.10_para_40.2_333</v>
      </c>
      <c r="C332" s="1" t="s">
        <v>56</v>
      </c>
      <c r="D332" s="1">
        <v>25.0</v>
      </c>
      <c r="E332" s="1">
        <v>10.0</v>
      </c>
      <c r="F332" s="1">
        <v>40.0</v>
      </c>
      <c r="G332" s="1">
        <v>2.0</v>
      </c>
      <c r="I332" s="7">
        <v>43144.0</v>
      </c>
      <c r="J332" s="7">
        <v>43151.0</v>
      </c>
      <c r="K332" s="8">
        <v>0.40347222222222223</v>
      </c>
      <c r="L332" s="1">
        <v>1.0</v>
      </c>
      <c r="N332" s="7">
        <v>43151.0</v>
      </c>
      <c r="O332" s="1">
        <v>43.8</v>
      </c>
      <c r="P332" s="7">
        <v>43151.0</v>
      </c>
      <c r="Q332" s="13">
        <v>0.4201388888888889</v>
      </c>
      <c r="R332" s="8">
        <v>0.5416666666666666</v>
      </c>
      <c r="S332" s="14">
        <f t="shared" si="21"/>
        <v>0.1381944444</v>
      </c>
      <c r="T332" s="7">
        <v>43152.0</v>
      </c>
      <c r="U332" s="8">
        <v>0.8486111111111111</v>
      </c>
      <c r="V332" s="7">
        <v>43155.0</v>
      </c>
      <c r="W332" s="1">
        <v>197.14</v>
      </c>
      <c r="X332" s="10">
        <v>43162.0</v>
      </c>
      <c r="Y332" s="1">
        <v>1182.89</v>
      </c>
      <c r="AD332" s="1">
        <f t="shared" si="2"/>
        <v>0</v>
      </c>
      <c r="AJ332">
        <f t="shared" si="3"/>
        <v>0</v>
      </c>
      <c r="AK332" s="7"/>
      <c r="AL332" s="7">
        <v>43176.0</v>
      </c>
      <c r="AM332" s="1">
        <v>2904.44</v>
      </c>
      <c r="AN332" s="1">
        <v>1.0</v>
      </c>
      <c r="AO332" s="1">
        <v>0.0</v>
      </c>
      <c r="AP332" s="1">
        <v>5.0</v>
      </c>
      <c r="AQ332" s="1">
        <v>0.0</v>
      </c>
      <c r="AS332" s="1"/>
      <c r="AT332" s="1">
        <v>1.0</v>
      </c>
      <c r="AV332" s="1"/>
      <c r="AW332" s="1"/>
      <c r="AX332" s="1"/>
      <c r="AY332" s="1" t="s">
        <v>267</v>
      </c>
      <c r="AZ332" s="1" t="s">
        <v>268</v>
      </c>
    </row>
    <row r="333" ht="15.75" customHeight="1">
      <c r="A333" s="1">
        <v>334.0</v>
      </c>
      <c r="B333" s="1" t="str">
        <f t="shared" si="1"/>
        <v>25.10_para_40.3_334</v>
      </c>
      <c r="C333" s="1" t="s">
        <v>56</v>
      </c>
      <c r="D333" s="1">
        <v>25.0</v>
      </c>
      <c r="E333" s="1">
        <v>10.0</v>
      </c>
      <c r="F333" s="1">
        <v>40.0</v>
      </c>
      <c r="G333" s="1">
        <v>3.0</v>
      </c>
      <c r="I333" s="7">
        <v>43144.0</v>
      </c>
      <c r="J333" s="7">
        <v>43151.0</v>
      </c>
      <c r="K333" s="8">
        <v>0.4111111111111111</v>
      </c>
      <c r="L333" s="1">
        <v>2.0</v>
      </c>
      <c r="N333" s="7">
        <v>43151.0</v>
      </c>
      <c r="O333" s="1">
        <v>69.89</v>
      </c>
      <c r="P333" s="7">
        <v>43151.0</v>
      </c>
      <c r="Q333" s="13">
        <v>0.4201388888888889</v>
      </c>
      <c r="R333" s="8">
        <v>0.5416666666666666</v>
      </c>
      <c r="S333" s="14">
        <f t="shared" si="21"/>
        <v>0.1305555556</v>
      </c>
      <c r="T333" s="7">
        <v>43153.0</v>
      </c>
      <c r="U333" s="8">
        <v>0.8645833333333334</v>
      </c>
      <c r="V333" s="7">
        <v>43154.0</v>
      </c>
      <c r="W333" s="1">
        <v>279.64</v>
      </c>
      <c r="X333" s="10">
        <v>43158.0</v>
      </c>
      <c r="Y333" s="1">
        <v>1444.78</v>
      </c>
      <c r="AD333" s="1">
        <f t="shared" si="2"/>
        <v>0</v>
      </c>
      <c r="AJ333">
        <f t="shared" si="3"/>
        <v>0</v>
      </c>
      <c r="AK333" s="7"/>
      <c r="AL333" s="7">
        <v>43172.0</v>
      </c>
      <c r="AM333" s="1">
        <v>5850.91</v>
      </c>
      <c r="AN333" s="1">
        <v>1.0</v>
      </c>
      <c r="AO333" s="1">
        <v>0.0</v>
      </c>
      <c r="AP333" s="1">
        <v>5.0</v>
      </c>
      <c r="AV333" s="1"/>
      <c r="AW333" s="1"/>
      <c r="AX333" s="1"/>
      <c r="AY333" s="1" t="s">
        <v>77</v>
      </c>
    </row>
    <row r="334" ht="15.75" customHeight="1">
      <c r="A334" s="1">
        <v>335.0</v>
      </c>
      <c r="B334" s="1" t="str">
        <f t="shared" si="1"/>
        <v>25.10_para_40.3_335</v>
      </c>
      <c r="C334" s="1" t="s">
        <v>56</v>
      </c>
      <c r="D334" s="1">
        <v>25.0</v>
      </c>
      <c r="E334" s="1">
        <v>10.0</v>
      </c>
      <c r="F334" s="1">
        <v>40.0</v>
      </c>
      <c r="G334" s="1">
        <v>3.0</v>
      </c>
      <c r="I334" s="7">
        <v>43144.0</v>
      </c>
      <c r="J334" s="7">
        <v>43151.0</v>
      </c>
      <c r="K334" s="8">
        <v>0.4097222222222222</v>
      </c>
      <c r="L334" s="1">
        <v>1.0</v>
      </c>
      <c r="N334" s="7">
        <v>43151.0</v>
      </c>
      <c r="O334" s="1">
        <v>60.07</v>
      </c>
      <c r="P334" s="7">
        <v>43151.0</v>
      </c>
      <c r="Q334" s="13">
        <v>0.4201388888888889</v>
      </c>
      <c r="R334" s="8">
        <v>0.5416666666666666</v>
      </c>
      <c r="S334" s="14">
        <f t="shared" si="21"/>
        <v>0.1319444444</v>
      </c>
      <c r="T334" s="7">
        <v>43153.0</v>
      </c>
      <c r="U334" s="8">
        <v>0.8645833333333334</v>
      </c>
      <c r="V334" s="7">
        <v>43155.0</v>
      </c>
      <c r="W334" s="1">
        <v>142.65</v>
      </c>
      <c r="X334" s="10">
        <v>43159.0</v>
      </c>
      <c r="Y334" s="1">
        <v>607.2</v>
      </c>
      <c r="AD334" s="1">
        <f t="shared" si="2"/>
        <v>0</v>
      </c>
      <c r="AJ334">
        <f t="shared" si="3"/>
        <v>0</v>
      </c>
      <c r="AK334" s="7"/>
      <c r="AL334" s="7">
        <v>43173.0</v>
      </c>
      <c r="AM334" s="1">
        <v>1512.47</v>
      </c>
      <c r="AN334" s="1">
        <v>1.0</v>
      </c>
      <c r="AO334" s="1">
        <v>0.0</v>
      </c>
      <c r="AP334" s="1">
        <v>5.0</v>
      </c>
      <c r="AQ334" s="1">
        <v>0.0</v>
      </c>
      <c r="AR334" s="1"/>
      <c r="AS334" s="1"/>
      <c r="AT334" s="1">
        <v>1.0</v>
      </c>
      <c r="AV334" s="1"/>
      <c r="AW334" s="1"/>
      <c r="AX334" s="1"/>
      <c r="AY334" s="1" t="s">
        <v>60</v>
      </c>
      <c r="AZ334" s="1" t="s">
        <v>269</v>
      </c>
    </row>
    <row r="335" ht="15.75" customHeight="1">
      <c r="A335" s="1">
        <v>336.0</v>
      </c>
      <c r="B335" s="1" t="str">
        <f t="shared" si="1"/>
        <v>25.10_para_40.4_336</v>
      </c>
      <c r="C335" s="1" t="s">
        <v>56</v>
      </c>
      <c r="D335" s="1">
        <v>25.0</v>
      </c>
      <c r="E335" s="1">
        <v>10.0</v>
      </c>
      <c r="F335" s="1">
        <v>40.0</v>
      </c>
      <c r="G335" s="1">
        <v>4.0</v>
      </c>
      <c r="H335" s="7">
        <v>43154.0</v>
      </c>
      <c r="I335" s="7">
        <v>43146.0</v>
      </c>
      <c r="J335" s="7">
        <v>43151.0</v>
      </c>
      <c r="K335" s="8">
        <v>0.41944444444444445</v>
      </c>
      <c r="L335" s="1">
        <v>2.0</v>
      </c>
      <c r="N335" s="7">
        <v>43151.0</v>
      </c>
      <c r="O335" s="1">
        <v>51.97</v>
      </c>
      <c r="P335" s="7">
        <v>43151.0</v>
      </c>
      <c r="Q335" s="13">
        <v>0.4201388888888889</v>
      </c>
      <c r="R335" s="8">
        <v>0.5416666666666666</v>
      </c>
      <c r="S335" s="14">
        <f t="shared" si="21"/>
        <v>0.1222222222</v>
      </c>
      <c r="T335" s="7">
        <v>43154.0</v>
      </c>
      <c r="U335" s="8">
        <v>0.9166666666666666</v>
      </c>
      <c r="X335" s="17"/>
      <c r="AD335" s="1">
        <f t="shared" si="2"/>
        <v>0</v>
      </c>
      <c r="AJ335">
        <f t="shared" si="3"/>
        <v>0</v>
      </c>
    </row>
    <row r="336" ht="15.75" customHeight="1">
      <c r="A336" s="1">
        <v>337.0</v>
      </c>
      <c r="B336" s="1" t="str">
        <f t="shared" si="1"/>
        <v>25.10_para_40.4_337</v>
      </c>
      <c r="C336" s="1" t="s">
        <v>56</v>
      </c>
      <c r="D336" s="1">
        <v>25.0</v>
      </c>
      <c r="E336" s="1">
        <v>10.0</v>
      </c>
      <c r="F336" s="1">
        <v>40.0</v>
      </c>
      <c r="G336" s="1">
        <v>4.0</v>
      </c>
      <c r="I336" s="7">
        <v>43146.0</v>
      </c>
      <c r="J336" s="7">
        <v>43151.0</v>
      </c>
      <c r="K336" s="8">
        <v>0.4166666666666667</v>
      </c>
      <c r="L336" s="1">
        <v>1.0</v>
      </c>
      <c r="N336" s="7">
        <v>43151.0</v>
      </c>
      <c r="O336" s="1">
        <v>68.11</v>
      </c>
      <c r="P336" s="7">
        <v>43151.0</v>
      </c>
      <c r="Q336" s="13">
        <v>0.4201388888888889</v>
      </c>
      <c r="R336" s="8">
        <v>0.5416666666666666</v>
      </c>
      <c r="S336" s="14">
        <f t="shared" si="21"/>
        <v>0.125</v>
      </c>
      <c r="T336" s="7">
        <v>43154.0</v>
      </c>
      <c r="U336" s="8">
        <v>0.9166666666666666</v>
      </c>
      <c r="V336" s="7">
        <v>43155.0</v>
      </c>
      <c r="W336" s="1">
        <v>393.42</v>
      </c>
      <c r="X336" s="10">
        <v>43160.0</v>
      </c>
      <c r="Y336" s="1">
        <v>2090.95</v>
      </c>
      <c r="AD336" s="1">
        <f t="shared" si="2"/>
        <v>0</v>
      </c>
      <c r="AJ336">
        <f t="shared" si="3"/>
        <v>0</v>
      </c>
      <c r="AK336" s="7"/>
      <c r="AL336" s="7">
        <v>43174.0</v>
      </c>
      <c r="AM336" s="1">
        <v>4396.27</v>
      </c>
      <c r="AN336" s="1">
        <v>1.0</v>
      </c>
      <c r="AO336" s="1">
        <v>0.0</v>
      </c>
      <c r="AP336" s="1">
        <v>5.0</v>
      </c>
      <c r="AQ336" s="1">
        <v>0.0</v>
      </c>
      <c r="AR336" s="1">
        <v>0.0</v>
      </c>
      <c r="AS336" s="1"/>
      <c r="AT336" s="1">
        <v>1.0</v>
      </c>
      <c r="AZ336" s="1" t="s">
        <v>270</v>
      </c>
    </row>
    <row r="337" ht="15.75" customHeight="1">
      <c r="A337" s="1">
        <v>338.0</v>
      </c>
      <c r="B337" s="1" t="str">
        <f t="shared" si="1"/>
        <v>25.10_para_40.1_338</v>
      </c>
      <c r="C337" s="1" t="s">
        <v>56</v>
      </c>
      <c r="D337" s="1">
        <v>25.0</v>
      </c>
      <c r="E337" s="1">
        <v>10.0</v>
      </c>
      <c r="F337" s="1">
        <v>40.0</v>
      </c>
      <c r="G337" s="1">
        <v>1.0</v>
      </c>
      <c r="H337" s="7">
        <v>43159.0</v>
      </c>
      <c r="I337" s="7">
        <v>43146.0</v>
      </c>
      <c r="J337" s="7">
        <v>43151.0</v>
      </c>
      <c r="K337" s="8">
        <v>0.39652777777777776</v>
      </c>
      <c r="L337" s="1">
        <v>1.0</v>
      </c>
      <c r="N337" s="7">
        <v>43151.0</v>
      </c>
      <c r="O337" s="1">
        <v>42.97</v>
      </c>
      <c r="P337" s="7">
        <v>43151.0</v>
      </c>
      <c r="Q337" s="13">
        <v>0.4201388888888889</v>
      </c>
      <c r="R337" s="8">
        <v>0.5416666666666666</v>
      </c>
      <c r="S337" s="14">
        <f t="shared" si="21"/>
        <v>0.1451388889</v>
      </c>
      <c r="T337" s="7">
        <v>43151.0</v>
      </c>
      <c r="U337" s="8">
        <v>0.8368055555555556</v>
      </c>
      <c r="V337" s="7">
        <v>43158.0</v>
      </c>
      <c r="W337" s="1">
        <v>64.09</v>
      </c>
      <c r="X337" s="17"/>
      <c r="AD337" s="1">
        <f t="shared" si="2"/>
        <v>0</v>
      </c>
      <c r="AJ337">
        <f t="shared" si="3"/>
        <v>0</v>
      </c>
      <c r="AV337" s="1"/>
      <c r="AW337" s="1"/>
      <c r="AX337" s="1"/>
      <c r="AY337" s="1" t="s">
        <v>271</v>
      </c>
    </row>
    <row r="338" ht="15.75" customHeight="1">
      <c r="A338" s="1">
        <v>339.0</v>
      </c>
      <c r="B338" s="1" t="str">
        <f t="shared" si="1"/>
        <v>25.10_para_40.2_339</v>
      </c>
      <c r="C338" s="1" t="s">
        <v>56</v>
      </c>
      <c r="D338" s="1">
        <v>25.0</v>
      </c>
      <c r="E338" s="1">
        <v>10.0</v>
      </c>
      <c r="F338" s="1">
        <v>40.0</v>
      </c>
      <c r="G338" s="1">
        <v>2.0</v>
      </c>
      <c r="I338" s="7">
        <v>43146.0</v>
      </c>
      <c r="J338" s="7">
        <v>43151.0</v>
      </c>
      <c r="K338" s="8">
        <v>0.4027777777777778</v>
      </c>
      <c r="L338" s="1">
        <v>1.0</v>
      </c>
      <c r="N338" s="7">
        <v>43151.0</v>
      </c>
      <c r="O338" s="1">
        <v>72.45</v>
      </c>
      <c r="P338" s="7">
        <v>43151.0</v>
      </c>
      <c r="Q338" s="13">
        <v>0.4201388888888889</v>
      </c>
      <c r="R338" s="8">
        <v>0.5416666666666666</v>
      </c>
      <c r="S338" s="14">
        <f t="shared" si="21"/>
        <v>0.1388888889</v>
      </c>
      <c r="T338" s="7">
        <v>43152.0</v>
      </c>
      <c r="U338" s="8">
        <v>0.8486111111111111</v>
      </c>
      <c r="V338" s="7">
        <v>43153.0</v>
      </c>
      <c r="W338" s="1">
        <v>208.84</v>
      </c>
      <c r="X338" s="10">
        <v>43157.0</v>
      </c>
      <c r="Y338" s="1">
        <v>1261.6</v>
      </c>
      <c r="AD338" s="1">
        <f t="shared" si="2"/>
        <v>0</v>
      </c>
      <c r="AJ338">
        <f t="shared" si="3"/>
        <v>0</v>
      </c>
      <c r="AK338" s="7"/>
      <c r="AL338" s="7"/>
      <c r="AU338" s="1">
        <v>1.0</v>
      </c>
      <c r="AV338" s="1">
        <v>1.0</v>
      </c>
      <c r="AW338" s="20">
        <v>9671.67</v>
      </c>
      <c r="AX338" s="19">
        <v>43166.0</v>
      </c>
      <c r="AY338" s="1" t="s">
        <v>272</v>
      </c>
    </row>
    <row r="339" ht="15.75" customHeight="1">
      <c r="A339" s="1">
        <v>340.0</v>
      </c>
      <c r="B339" s="1" t="str">
        <f t="shared" si="1"/>
        <v>25.10_para_40.2_340</v>
      </c>
      <c r="C339" s="1" t="s">
        <v>56</v>
      </c>
      <c r="D339" s="1">
        <v>25.0</v>
      </c>
      <c r="E339" s="1">
        <v>10.0</v>
      </c>
      <c r="F339" s="1">
        <v>40.0</v>
      </c>
      <c r="G339" s="1">
        <v>2.0</v>
      </c>
      <c r="I339" s="7">
        <v>43146.0</v>
      </c>
      <c r="J339" s="7">
        <v>43151.0</v>
      </c>
      <c r="K339" s="8">
        <v>0.4013888888888889</v>
      </c>
      <c r="L339" s="1">
        <v>1.0</v>
      </c>
      <c r="N339" s="7">
        <v>43151.0</v>
      </c>
      <c r="O339" s="1">
        <v>61.48</v>
      </c>
      <c r="P339" s="7">
        <v>43151.0</v>
      </c>
      <c r="Q339" s="13">
        <v>0.4201388888888889</v>
      </c>
      <c r="R339" s="8">
        <v>0.5416666666666666</v>
      </c>
      <c r="S339" s="14">
        <f t="shared" si="21"/>
        <v>0.1402777778</v>
      </c>
      <c r="T339" s="7">
        <v>43152.0</v>
      </c>
      <c r="U339" s="8">
        <v>0.8486111111111111</v>
      </c>
      <c r="V339" s="7">
        <v>43155.0</v>
      </c>
      <c r="W339" s="1">
        <v>229.21</v>
      </c>
      <c r="X339" s="17"/>
      <c r="Z339" s="7">
        <v>43168.0</v>
      </c>
      <c r="AA339" s="1">
        <v>4.0</v>
      </c>
      <c r="AB339" s="1">
        <v>0.0</v>
      </c>
      <c r="AC339" s="1">
        <v>706.48</v>
      </c>
      <c r="AD339" s="1">
        <f t="shared" si="2"/>
        <v>1</v>
      </c>
      <c r="AE339" s="1">
        <v>1.0</v>
      </c>
      <c r="AF339" s="1">
        <v>0.0</v>
      </c>
      <c r="AG339" s="7">
        <v>43174.0</v>
      </c>
      <c r="AH339" s="1">
        <v>1.0</v>
      </c>
      <c r="AI339" s="1">
        <v>24.0</v>
      </c>
      <c r="AJ339">
        <f t="shared" si="3"/>
        <v>25</v>
      </c>
      <c r="AQ339" s="1">
        <v>1.0</v>
      </c>
      <c r="AR339" s="1">
        <v>1.0</v>
      </c>
      <c r="AS339" s="1"/>
      <c r="AT339" s="1">
        <v>1.0</v>
      </c>
      <c r="AZ339" s="1" t="s">
        <v>273</v>
      </c>
    </row>
    <row r="340" ht="15.75" customHeight="1">
      <c r="A340" s="1">
        <v>341.0</v>
      </c>
      <c r="B340" s="1" t="str">
        <f t="shared" si="1"/>
        <v>25.10_para_40.3_341</v>
      </c>
      <c r="C340" s="1" t="s">
        <v>56</v>
      </c>
      <c r="D340" s="1">
        <v>25.0</v>
      </c>
      <c r="E340" s="1">
        <v>10.0</v>
      </c>
      <c r="F340" s="1">
        <v>40.0</v>
      </c>
      <c r="G340" s="1">
        <v>3.0</v>
      </c>
      <c r="I340" s="7">
        <v>43146.0</v>
      </c>
      <c r="J340" s="7">
        <v>43151.0</v>
      </c>
      <c r="K340" s="8">
        <v>0.40902777777777777</v>
      </c>
      <c r="L340" s="1">
        <v>1.0</v>
      </c>
      <c r="N340" s="7">
        <v>43151.0</v>
      </c>
      <c r="O340" s="1">
        <v>68.58</v>
      </c>
      <c r="P340" s="7">
        <v>43151.0</v>
      </c>
      <c r="Q340" s="13">
        <v>0.4201388888888889</v>
      </c>
      <c r="R340" s="8">
        <v>0.5416666666666666</v>
      </c>
      <c r="S340" s="14">
        <f t="shared" si="21"/>
        <v>0.1326388889</v>
      </c>
      <c r="T340" s="7">
        <v>43153.0</v>
      </c>
      <c r="U340" s="8">
        <v>0.8645833333333334</v>
      </c>
      <c r="V340" s="7">
        <v>43156.0</v>
      </c>
      <c r="W340" s="1">
        <v>310.86</v>
      </c>
      <c r="X340" s="10">
        <v>43163.0</v>
      </c>
      <c r="Y340" s="1">
        <v>831.48</v>
      </c>
      <c r="Z340" s="19">
        <v>43166.0</v>
      </c>
      <c r="AA340" s="1">
        <v>5.0</v>
      </c>
      <c r="AB340" s="1">
        <v>0.0</v>
      </c>
      <c r="AC340" s="1">
        <v>881.51</v>
      </c>
      <c r="AD340" s="1">
        <f t="shared" si="2"/>
        <v>2</v>
      </c>
      <c r="AE340" s="1">
        <v>1.0</v>
      </c>
      <c r="AF340" s="1">
        <v>1.0</v>
      </c>
      <c r="AG340" s="7">
        <v>43174.0</v>
      </c>
      <c r="AH340" s="1">
        <v>1.0</v>
      </c>
      <c r="AI340" s="1">
        <v>2.0</v>
      </c>
      <c r="AJ340">
        <f t="shared" si="3"/>
        <v>4</v>
      </c>
      <c r="AK340" s="1">
        <v>1.0</v>
      </c>
      <c r="AQ340" s="1">
        <v>1.0</v>
      </c>
      <c r="AR340" s="1" t="s">
        <v>73</v>
      </c>
      <c r="AS340" s="1">
        <v>2.0</v>
      </c>
      <c r="AT340" s="1">
        <v>1.0</v>
      </c>
      <c r="AZ340" s="1" t="s">
        <v>274</v>
      </c>
    </row>
    <row r="341" ht="15.75" customHeight="1">
      <c r="A341" s="1">
        <v>342.0</v>
      </c>
      <c r="B341" s="1" t="str">
        <f t="shared" si="1"/>
        <v>25.10_para_40.4_342</v>
      </c>
      <c r="C341" s="1" t="s">
        <v>56</v>
      </c>
      <c r="D341" s="1">
        <v>25.0</v>
      </c>
      <c r="E341" s="1">
        <v>10.0</v>
      </c>
      <c r="F341" s="1">
        <v>40.0</v>
      </c>
      <c r="G341" s="1">
        <v>4.0</v>
      </c>
      <c r="I341" s="7">
        <v>43146.0</v>
      </c>
      <c r="J341" s="7">
        <v>43151.0</v>
      </c>
      <c r="K341" s="8">
        <v>0.41597222222222224</v>
      </c>
      <c r="L341" s="1">
        <v>1.0</v>
      </c>
      <c r="N341" s="7">
        <v>43151.0</v>
      </c>
      <c r="O341" s="1">
        <v>67.1</v>
      </c>
      <c r="P341" s="7">
        <v>43151.0</v>
      </c>
      <c r="Q341" s="13">
        <v>0.4201388888888889</v>
      </c>
      <c r="R341" s="8">
        <v>0.5416666666666666</v>
      </c>
      <c r="S341" s="14">
        <f t="shared" si="21"/>
        <v>0.1256944444</v>
      </c>
      <c r="T341" s="7">
        <v>43154.0</v>
      </c>
      <c r="U341" s="8">
        <v>0.9166666666666666</v>
      </c>
      <c r="V341" s="7">
        <v>43154.0</v>
      </c>
      <c r="W341" s="1">
        <v>306.41</v>
      </c>
      <c r="X341" s="10">
        <v>43158.0</v>
      </c>
      <c r="Y341" s="1">
        <v>1657.25</v>
      </c>
      <c r="AD341" s="1">
        <f t="shared" si="2"/>
        <v>0</v>
      </c>
      <c r="AJ341">
        <f t="shared" si="3"/>
        <v>0</v>
      </c>
      <c r="AK341" s="7"/>
      <c r="AL341" s="7">
        <v>43172.0</v>
      </c>
      <c r="AM341" s="1">
        <v>4651.31</v>
      </c>
      <c r="AN341" s="1">
        <v>1.0</v>
      </c>
      <c r="AO341" s="1">
        <v>0.0</v>
      </c>
      <c r="AP341" s="1">
        <v>5.0</v>
      </c>
      <c r="AV341" s="1"/>
      <c r="AW341" s="1"/>
      <c r="AX341" s="1"/>
      <c r="AY341" s="1" t="s">
        <v>77</v>
      </c>
    </row>
    <row r="342" ht="15.75" customHeight="1">
      <c r="A342" s="1">
        <v>343.0</v>
      </c>
      <c r="B342" s="1" t="str">
        <f t="shared" si="1"/>
        <v>25.10_para_0.0_343</v>
      </c>
      <c r="C342" s="1" t="s">
        <v>56</v>
      </c>
      <c r="D342" s="1">
        <v>25.0</v>
      </c>
      <c r="E342" s="1">
        <v>10.0</v>
      </c>
      <c r="F342" s="1">
        <v>0.0</v>
      </c>
      <c r="G342" s="1">
        <v>0.0</v>
      </c>
      <c r="I342" s="7">
        <v>43146.0</v>
      </c>
      <c r="J342" s="7">
        <v>43151.0</v>
      </c>
      <c r="K342" s="8">
        <v>0.44583333333333336</v>
      </c>
      <c r="L342" s="1">
        <v>1.0</v>
      </c>
      <c r="N342" s="7">
        <v>43151.0</v>
      </c>
      <c r="O342" s="1">
        <v>56.49</v>
      </c>
      <c r="Q342" s="9"/>
      <c r="R342" s="8"/>
      <c r="V342" s="7">
        <v>43155.0</v>
      </c>
      <c r="W342" s="1">
        <v>289.0</v>
      </c>
      <c r="X342" s="10">
        <v>43159.0</v>
      </c>
      <c r="Y342" s="1">
        <v>1903.82</v>
      </c>
      <c r="Z342" s="7">
        <v>43165.0</v>
      </c>
      <c r="AA342" s="1">
        <v>5.0</v>
      </c>
      <c r="AB342" s="1">
        <v>0.0</v>
      </c>
      <c r="AC342" s="1">
        <v>5184.33</v>
      </c>
      <c r="AD342" s="1">
        <f t="shared" si="2"/>
        <v>236</v>
      </c>
      <c r="AE342" s="1">
        <v>221.0</v>
      </c>
      <c r="AF342" s="1">
        <v>15.0</v>
      </c>
      <c r="AG342" s="7">
        <v>43171.0</v>
      </c>
      <c r="AH342" s="1">
        <v>151.0</v>
      </c>
      <c r="AI342" s="1">
        <v>61.0</v>
      </c>
      <c r="AJ342">
        <f t="shared" si="3"/>
        <v>297</v>
      </c>
      <c r="AK342" s="1">
        <v>1.0</v>
      </c>
      <c r="AQ342" s="1">
        <v>1.0</v>
      </c>
      <c r="AR342" s="1">
        <v>2.0</v>
      </c>
      <c r="AS342" s="1">
        <v>61.0</v>
      </c>
      <c r="AT342" s="1">
        <v>0.0</v>
      </c>
      <c r="AV342" s="1"/>
      <c r="AW342" s="1"/>
      <c r="AX342" s="1"/>
      <c r="AY342" s="1" t="s">
        <v>77</v>
      </c>
      <c r="AZ342" s="1" t="s">
        <v>275</v>
      </c>
    </row>
    <row r="343" ht="15.75" customHeight="1">
      <c r="A343" s="1">
        <v>344.0</v>
      </c>
      <c r="B343" s="1" t="str">
        <f t="shared" si="1"/>
        <v>25.10_para_42.1_344</v>
      </c>
      <c r="C343" s="1" t="s">
        <v>56</v>
      </c>
      <c r="D343" s="1">
        <v>25.0</v>
      </c>
      <c r="E343" s="1">
        <v>10.0</v>
      </c>
      <c r="F343" s="1">
        <v>42.0</v>
      </c>
      <c r="G343" s="1">
        <v>1.0</v>
      </c>
      <c r="I343" s="7">
        <v>43146.0</v>
      </c>
      <c r="J343" s="7">
        <v>43151.0</v>
      </c>
      <c r="K343" s="8">
        <v>0.4284722222222222</v>
      </c>
      <c r="L343" s="1">
        <v>1.0</v>
      </c>
      <c r="N343" s="7">
        <v>43151.0</v>
      </c>
      <c r="O343" s="1">
        <v>53.95</v>
      </c>
      <c r="P343" s="7">
        <v>43151.0</v>
      </c>
      <c r="Q343" s="13">
        <v>0.4479166666666667</v>
      </c>
      <c r="R343" s="8">
        <v>0.5416666666666666</v>
      </c>
      <c r="S343" s="14">
        <f t="shared" ref="S343:S354" si="22">R343-K343</f>
        <v>0.1131944444</v>
      </c>
      <c r="T343" s="7">
        <v>43151.0</v>
      </c>
      <c r="U343" s="8">
        <v>0.8368055555555556</v>
      </c>
      <c r="V343" s="7">
        <v>43156.0</v>
      </c>
      <c r="W343" s="1">
        <v>271.12</v>
      </c>
      <c r="X343" s="17"/>
      <c r="AD343" s="1">
        <f t="shared" si="2"/>
        <v>0</v>
      </c>
      <c r="AI343" s="1">
        <v>53.0</v>
      </c>
      <c r="AJ343">
        <f t="shared" si="3"/>
        <v>53</v>
      </c>
      <c r="AK343" s="7"/>
      <c r="AL343" s="7">
        <v>43173.0</v>
      </c>
      <c r="AM343" s="1">
        <v>807.54</v>
      </c>
      <c r="AN343" s="1">
        <v>1.0</v>
      </c>
      <c r="AO343" s="1">
        <v>0.0</v>
      </c>
      <c r="AP343" s="1">
        <v>4.0</v>
      </c>
      <c r="AQ343" s="1">
        <v>1.0</v>
      </c>
      <c r="AR343" s="1">
        <v>1.0</v>
      </c>
      <c r="AS343" s="1">
        <v>0.0</v>
      </c>
      <c r="AT343" s="1">
        <v>0.0</v>
      </c>
      <c r="AV343" s="1"/>
      <c r="AW343" s="1"/>
      <c r="AX343" s="1"/>
      <c r="AY343" s="1" t="s">
        <v>276</v>
      </c>
      <c r="AZ343" s="1" t="s">
        <v>277</v>
      </c>
    </row>
    <row r="344" ht="15.75" customHeight="1">
      <c r="A344" s="1">
        <v>345.0</v>
      </c>
      <c r="B344" s="1" t="str">
        <f t="shared" si="1"/>
        <v>25.10_para_42.2_345</v>
      </c>
      <c r="C344" s="1" t="s">
        <v>56</v>
      </c>
      <c r="D344" s="1">
        <v>25.0</v>
      </c>
      <c r="E344" s="1">
        <v>10.0</v>
      </c>
      <c r="F344" s="1">
        <v>42.0</v>
      </c>
      <c r="G344" s="1">
        <v>2.0</v>
      </c>
      <c r="H344" s="7">
        <v>43167.0</v>
      </c>
      <c r="I344" s="7">
        <v>43146.0</v>
      </c>
      <c r="J344" s="7">
        <v>43151.0</v>
      </c>
      <c r="K344" s="8">
        <v>0.43333333333333335</v>
      </c>
      <c r="L344" s="1">
        <v>1.0</v>
      </c>
      <c r="N344" s="7">
        <v>43151.0</v>
      </c>
      <c r="O344" s="1">
        <v>61.76</v>
      </c>
      <c r="P344" s="7">
        <v>43151.0</v>
      </c>
      <c r="Q344" s="13">
        <v>0.4479166666666667</v>
      </c>
      <c r="R344" s="8">
        <v>0.5416666666666666</v>
      </c>
      <c r="S344" s="14">
        <f t="shared" si="22"/>
        <v>0.1083333333</v>
      </c>
      <c r="T344" s="7">
        <v>43152.0</v>
      </c>
      <c r="U344" s="8">
        <v>0.8486111111111111</v>
      </c>
      <c r="V344" s="7">
        <v>43156.0</v>
      </c>
      <c r="W344" s="1">
        <v>379.36</v>
      </c>
      <c r="X344" s="10">
        <v>43161.0</v>
      </c>
      <c r="Y344" s="1">
        <v>1831.28</v>
      </c>
      <c r="AD344" s="1">
        <f t="shared" si="2"/>
        <v>0</v>
      </c>
      <c r="AJ344">
        <f t="shared" si="3"/>
        <v>0</v>
      </c>
    </row>
    <row r="345" ht="15.75" customHeight="1">
      <c r="A345" s="1">
        <v>346.0</v>
      </c>
      <c r="B345" s="1" t="str">
        <f t="shared" si="1"/>
        <v>25.10_para_42.3_346</v>
      </c>
      <c r="C345" s="1" t="s">
        <v>56</v>
      </c>
      <c r="D345" s="1">
        <v>25.0</v>
      </c>
      <c r="E345" s="1">
        <v>10.0</v>
      </c>
      <c r="F345" s="1">
        <v>42.0</v>
      </c>
      <c r="G345" s="1">
        <v>3.0</v>
      </c>
      <c r="I345" s="7">
        <v>43146.0</v>
      </c>
      <c r="J345" s="7">
        <v>43151.0</v>
      </c>
      <c r="K345" s="8">
        <v>0.43819444444444444</v>
      </c>
      <c r="L345" s="1">
        <v>1.0</v>
      </c>
      <c r="N345" s="7">
        <v>43151.0</v>
      </c>
      <c r="O345" s="1">
        <v>58.39</v>
      </c>
      <c r="P345" s="7">
        <v>43151.0</v>
      </c>
      <c r="Q345" s="13">
        <v>0.4479166666666667</v>
      </c>
      <c r="R345" s="8">
        <v>0.5416666666666666</v>
      </c>
      <c r="S345" s="14">
        <f t="shared" si="22"/>
        <v>0.1034722222</v>
      </c>
      <c r="T345" s="7">
        <v>43153.0</v>
      </c>
      <c r="U345" s="8">
        <v>0.8645833333333334</v>
      </c>
      <c r="V345" s="7">
        <v>43154.0</v>
      </c>
      <c r="W345" s="1">
        <v>282.99</v>
      </c>
      <c r="X345" s="10">
        <v>43158.0</v>
      </c>
      <c r="Y345" s="1">
        <v>1375.27</v>
      </c>
      <c r="AD345" s="1">
        <f t="shared" si="2"/>
        <v>0</v>
      </c>
      <c r="AJ345">
        <f t="shared" si="3"/>
        <v>0</v>
      </c>
      <c r="AK345" s="7"/>
      <c r="AL345" s="7">
        <v>43172.0</v>
      </c>
      <c r="AM345" s="1">
        <v>14116.87</v>
      </c>
      <c r="AN345" s="1">
        <v>1.0</v>
      </c>
      <c r="AO345" s="1">
        <v>1.0</v>
      </c>
      <c r="AP345" s="1">
        <v>5.0</v>
      </c>
      <c r="AV345" s="1"/>
      <c r="AW345" s="1"/>
      <c r="AX345" s="1"/>
      <c r="AY345" s="1" t="s">
        <v>60</v>
      </c>
    </row>
    <row r="346" ht="15.75" customHeight="1">
      <c r="A346" s="1">
        <v>347.0</v>
      </c>
      <c r="B346" s="1" t="str">
        <f t="shared" si="1"/>
        <v>25.10_para_42.4_347</v>
      </c>
      <c r="C346" s="1" t="s">
        <v>56</v>
      </c>
      <c r="D346" s="1">
        <v>25.0</v>
      </c>
      <c r="E346" s="1">
        <v>10.0</v>
      </c>
      <c r="F346" s="1">
        <v>42.0</v>
      </c>
      <c r="G346" s="1">
        <v>4.0</v>
      </c>
      <c r="I346" s="7">
        <v>43146.0</v>
      </c>
      <c r="J346" s="7">
        <v>43151.0</v>
      </c>
      <c r="K346" s="8">
        <v>0.44305555555555554</v>
      </c>
      <c r="L346" s="1">
        <v>1.0</v>
      </c>
      <c r="N346" s="7">
        <v>43151.0</v>
      </c>
      <c r="O346" s="1">
        <v>58.77</v>
      </c>
      <c r="P346" s="7">
        <v>43151.0</v>
      </c>
      <c r="Q346" s="13">
        <v>0.4479166666666667</v>
      </c>
      <c r="R346" s="8">
        <v>0.5416666666666666</v>
      </c>
      <c r="S346" s="14">
        <f t="shared" si="22"/>
        <v>0.09861111111</v>
      </c>
      <c r="T346" s="7">
        <v>43154.0</v>
      </c>
      <c r="U346" s="8">
        <v>0.9166666666666666</v>
      </c>
      <c r="V346" s="7">
        <v>43154.0</v>
      </c>
      <c r="W346" s="1">
        <v>160.62</v>
      </c>
      <c r="X346" s="10">
        <v>43158.0</v>
      </c>
      <c r="Y346" s="1">
        <v>663.26</v>
      </c>
      <c r="AD346" s="1">
        <f t="shared" si="2"/>
        <v>0</v>
      </c>
      <c r="AJ346">
        <f t="shared" si="3"/>
        <v>0</v>
      </c>
      <c r="AK346" s="7"/>
      <c r="AL346" s="7">
        <v>43172.0</v>
      </c>
      <c r="AM346" s="1">
        <v>4580.39</v>
      </c>
      <c r="AN346" s="1">
        <v>1.0</v>
      </c>
      <c r="AO346" s="1">
        <v>0.0</v>
      </c>
      <c r="AP346" s="1">
        <v>6.0</v>
      </c>
      <c r="AV346" s="1"/>
      <c r="AW346" s="1"/>
      <c r="AX346" s="1"/>
      <c r="AY346" s="1" t="s">
        <v>278</v>
      </c>
    </row>
    <row r="347" ht="15.75" customHeight="1">
      <c r="A347" s="1">
        <v>348.0</v>
      </c>
      <c r="B347" s="1" t="str">
        <f t="shared" si="1"/>
        <v>25.10_para_42.1_348</v>
      </c>
      <c r="C347" s="1" t="s">
        <v>56</v>
      </c>
      <c r="D347" s="1">
        <v>25.0</v>
      </c>
      <c r="E347" s="1">
        <v>10.0</v>
      </c>
      <c r="F347" s="1">
        <v>42.0</v>
      </c>
      <c r="G347" s="1">
        <v>1.0</v>
      </c>
      <c r="I347" s="7">
        <v>43146.0</v>
      </c>
      <c r="J347" s="7">
        <v>43151.0</v>
      </c>
      <c r="K347" s="8">
        <v>0.42777777777777776</v>
      </c>
      <c r="L347" s="1">
        <v>1.0</v>
      </c>
      <c r="N347" s="7">
        <v>43151.0</v>
      </c>
      <c r="O347" s="1">
        <v>66.89</v>
      </c>
      <c r="P347" s="7">
        <v>43151.0</v>
      </c>
      <c r="Q347" s="13">
        <v>0.4479166666666667</v>
      </c>
      <c r="R347" s="8">
        <v>0.5416666666666666</v>
      </c>
      <c r="S347" s="14">
        <f t="shared" si="22"/>
        <v>0.1138888889</v>
      </c>
      <c r="T347" s="7">
        <v>43151.0</v>
      </c>
      <c r="U347" s="8">
        <v>0.8368055555555556</v>
      </c>
      <c r="V347" s="7">
        <v>43153.0</v>
      </c>
      <c r="W347" s="1">
        <v>264.83</v>
      </c>
      <c r="X347" s="10">
        <v>43157.0</v>
      </c>
      <c r="Y347" s="1">
        <v>1383.07</v>
      </c>
      <c r="AD347" s="1">
        <f t="shared" si="2"/>
        <v>0</v>
      </c>
      <c r="AJ347">
        <f t="shared" si="3"/>
        <v>0</v>
      </c>
      <c r="AU347" s="1">
        <v>1.0</v>
      </c>
      <c r="AV347" s="1">
        <v>1.0</v>
      </c>
      <c r="AW347" s="20">
        <v>10367.97</v>
      </c>
      <c r="AX347" s="19">
        <v>43163.0</v>
      </c>
      <c r="AY347" s="1" t="s">
        <v>279</v>
      </c>
    </row>
    <row r="348" ht="15.75" customHeight="1">
      <c r="A348" s="1">
        <v>349.0</v>
      </c>
      <c r="B348" s="1" t="str">
        <f t="shared" si="1"/>
        <v>25.10_para_42.2_349</v>
      </c>
      <c r="C348" s="1" t="s">
        <v>56</v>
      </c>
      <c r="D348" s="1">
        <v>25.0</v>
      </c>
      <c r="E348" s="1">
        <v>10.0</v>
      </c>
      <c r="F348" s="1">
        <v>42.0</v>
      </c>
      <c r="G348" s="1">
        <v>2.0</v>
      </c>
      <c r="H348" s="7">
        <v>43172.0</v>
      </c>
      <c r="I348" s="7">
        <v>43146.0</v>
      </c>
      <c r="J348" s="7">
        <v>43151.0</v>
      </c>
      <c r="K348" s="8">
        <v>0.4326388888888889</v>
      </c>
      <c r="L348" s="1">
        <v>1.0</v>
      </c>
      <c r="N348" s="7">
        <v>43151.0</v>
      </c>
      <c r="O348" s="1">
        <v>74.2</v>
      </c>
      <c r="P348" s="7">
        <v>43151.0</v>
      </c>
      <c r="Q348" s="13">
        <v>0.4479166666666667</v>
      </c>
      <c r="R348" s="8">
        <v>0.5416666666666666</v>
      </c>
      <c r="S348" s="14">
        <f t="shared" si="22"/>
        <v>0.1090277778</v>
      </c>
      <c r="T348" s="7">
        <v>43152.0</v>
      </c>
      <c r="U348" s="8">
        <v>0.8486111111111111</v>
      </c>
      <c r="V348" s="7">
        <v>43155.0</v>
      </c>
      <c r="W348" s="1">
        <v>245.82</v>
      </c>
      <c r="X348" s="10">
        <v>43159.0</v>
      </c>
      <c r="Y348" s="1">
        <v>1246.66</v>
      </c>
      <c r="AD348" s="1">
        <f t="shared" si="2"/>
        <v>0</v>
      </c>
      <c r="AJ348">
        <f t="shared" si="3"/>
        <v>0</v>
      </c>
      <c r="AV348" s="1"/>
      <c r="AW348" s="1"/>
      <c r="AX348" s="1"/>
      <c r="AY348" s="1" t="s">
        <v>77</v>
      </c>
    </row>
    <row r="349" ht="15.75" customHeight="1">
      <c r="A349" s="1">
        <v>350.0</v>
      </c>
      <c r="B349" s="1" t="str">
        <f t="shared" si="1"/>
        <v>25.10_para_42.3_350</v>
      </c>
      <c r="C349" s="1" t="s">
        <v>56</v>
      </c>
      <c r="D349" s="1">
        <v>25.0</v>
      </c>
      <c r="E349" s="1">
        <v>10.0</v>
      </c>
      <c r="F349" s="1">
        <v>42.0</v>
      </c>
      <c r="G349" s="1">
        <v>3.0</v>
      </c>
      <c r="I349" s="7">
        <v>43146.0</v>
      </c>
      <c r="J349" s="7">
        <v>43151.0</v>
      </c>
      <c r="K349" s="8">
        <v>0.4375</v>
      </c>
      <c r="L349" s="1">
        <v>1.0</v>
      </c>
      <c r="N349" s="7">
        <v>43151.0</v>
      </c>
      <c r="O349" s="1">
        <v>53.57</v>
      </c>
      <c r="P349" s="7">
        <v>43151.0</v>
      </c>
      <c r="Q349" s="13">
        <v>0.4479166666666667</v>
      </c>
      <c r="R349" s="8">
        <v>0.5416666666666666</v>
      </c>
      <c r="S349" s="14">
        <f t="shared" si="22"/>
        <v>0.1041666667</v>
      </c>
      <c r="T349" s="7">
        <v>43153.0</v>
      </c>
      <c r="U349" s="8">
        <v>0.8645833333333334</v>
      </c>
      <c r="V349" s="7">
        <v>43156.0</v>
      </c>
      <c r="W349" s="1">
        <v>304.91</v>
      </c>
      <c r="X349" s="10">
        <v>43161.0</v>
      </c>
      <c r="Y349" s="1">
        <v>1834.44</v>
      </c>
      <c r="AD349" s="1">
        <f t="shared" si="2"/>
        <v>0</v>
      </c>
      <c r="AJ349">
        <f t="shared" si="3"/>
        <v>0</v>
      </c>
      <c r="AK349" s="7"/>
      <c r="AL349" s="7">
        <v>43175.0</v>
      </c>
      <c r="AM349" s="1">
        <v>11307.84</v>
      </c>
      <c r="AN349" s="1">
        <v>1.0</v>
      </c>
      <c r="AO349" s="1">
        <v>0.0</v>
      </c>
      <c r="AP349" s="1">
        <v>5.0</v>
      </c>
    </row>
    <row r="350" ht="15.75" customHeight="1">
      <c r="A350" s="1">
        <v>351.0</v>
      </c>
      <c r="B350" s="1" t="str">
        <f t="shared" si="1"/>
        <v>25.10_para_42.4_351</v>
      </c>
      <c r="C350" s="1" t="s">
        <v>56</v>
      </c>
      <c r="D350" s="1">
        <v>25.0</v>
      </c>
      <c r="E350" s="1">
        <v>10.0</v>
      </c>
      <c r="F350" s="1">
        <v>42.0</v>
      </c>
      <c r="G350" s="1">
        <v>4.0</v>
      </c>
      <c r="I350" s="7">
        <v>43146.0</v>
      </c>
      <c r="J350" s="7">
        <v>43151.0</v>
      </c>
      <c r="K350" s="8">
        <v>0.4423611111111111</v>
      </c>
      <c r="L350" s="1">
        <v>1.0</v>
      </c>
      <c r="N350" s="7">
        <v>43151.0</v>
      </c>
      <c r="O350" s="1">
        <v>72.97</v>
      </c>
      <c r="P350" s="7">
        <v>43151.0</v>
      </c>
      <c r="Q350" s="13">
        <v>0.4479166666666667</v>
      </c>
      <c r="R350" s="8">
        <v>0.5416666666666666</v>
      </c>
      <c r="S350" s="14">
        <f t="shared" si="22"/>
        <v>0.09930555556</v>
      </c>
      <c r="T350" s="7">
        <v>43154.0</v>
      </c>
      <c r="U350" s="8">
        <v>0.9166666666666666</v>
      </c>
      <c r="V350" s="7">
        <v>43153.0</v>
      </c>
      <c r="W350" s="1">
        <v>260.22</v>
      </c>
      <c r="X350" s="10">
        <v>43156.0</v>
      </c>
      <c r="Y350" s="1">
        <v>1578.06</v>
      </c>
      <c r="AD350" s="1">
        <f t="shared" si="2"/>
        <v>0</v>
      </c>
      <c r="AJ350">
        <f t="shared" si="3"/>
        <v>0</v>
      </c>
      <c r="AU350" s="1">
        <v>1.0</v>
      </c>
      <c r="AV350" s="1"/>
      <c r="AW350" s="20">
        <v>10933.47</v>
      </c>
      <c r="AX350" s="19">
        <v>43162.0</v>
      </c>
      <c r="AY350" s="1" t="s">
        <v>280</v>
      </c>
    </row>
    <row r="351" ht="15.75" customHeight="1">
      <c r="A351" s="1">
        <v>352.0</v>
      </c>
      <c r="B351" s="1" t="str">
        <f t="shared" si="1"/>
        <v>25.10_para_40.1_352</v>
      </c>
      <c r="C351" s="1" t="s">
        <v>56</v>
      </c>
      <c r="D351" s="1">
        <v>25.0</v>
      </c>
      <c r="E351" s="1">
        <v>10.0</v>
      </c>
      <c r="F351" s="1">
        <v>40.0</v>
      </c>
      <c r="G351" s="1">
        <v>1.0</v>
      </c>
      <c r="I351" s="7">
        <v>43147.0</v>
      </c>
      <c r="J351" s="7">
        <v>43151.0</v>
      </c>
      <c r="K351" s="8">
        <v>0.3951388888888889</v>
      </c>
      <c r="L351" s="1">
        <v>1.0</v>
      </c>
      <c r="N351" s="7">
        <v>43151.0</v>
      </c>
      <c r="O351" s="1">
        <v>56.16</v>
      </c>
      <c r="P351" s="7">
        <v>43151.0</v>
      </c>
      <c r="Q351" s="13">
        <v>0.4201388888888889</v>
      </c>
      <c r="R351" s="8">
        <v>0.5416666666666666</v>
      </c>
      <c r="S351" s="14">
        <f t="shared" si="22"/>
        <v>0.1465277778</v>
      </c>
      <c r="T351" s="7">
        <v>43151.0</v>
      </c>
      <c r="U351" s="8">
        <v>0.8368055555555556</v>
      </c>
      <c r="V351" s="7">
        <v>43154.0</v>
      </c>
      <c r="W351" s="1">
        <v>304.62</v>
      </c>
      <c r="X351" s="10">
        <v>43159.0</v>
      </c>
      <c r="Y351" s="1">
        <v>911.21</v>
      </c>
      <c r="AD351" s="1">
        <f t="shared" si="2"/>
        <v>0</v>
      </c>
      <c r="AJ351">
        <f t="shared" si="3"/>
        <v>0</v>
      </c>
      <c r="AU351" s="1">
        <v>1.0</v>
      </c>
      <c r="AV351" s="1">
        <v>1.0</v>
      </c>
      <c r="AW351" s="20">
        <v>8320.43</v>
      </c>
      <c r="AX351" s="19">
        <v>43165.0</v>
      </c>
      <c r="AY351" s="1" t="s">
        <v>281</v>
      </c>
    </row>
    <row r="352" ht="15.75" customHeight="1">
      <c r="A352" s="1">
        <v>353.0</v>
      </c>
      <c r="B352" s="1" t="str">
        <f t="shared" si="1"/>
        <v>25.10_para_40.2_353</v>
      </c>
      <c r="C352" s="1" t="s">
        <v>56</v>
      </c>
      <c r="D352" s="1">
        <v>25.0</v>
      </c>
      <c r="E352" s="1">
        <v>10.0</v>
      </c>
      <c r="F352" s="1">
        <v>40.0</v>
      </c>
      <c r="G352" s="1">
        <v>2.0</v>
      </c>
      <c r="I352" s="7">
        <v>43147.0</v>
      </c>
      <c r="J352" s="7">
        <v>43151.0</v>
      </c>
      <c r="K352" s="8">
        <v>0.40069444444444446</v>
      </c>
      <c r="L352" s="1">
        <v>1.0</v>
      </c>
      <c r="N352" s="7">
        <v>43151.0</v>
      </c>
      <c r="O352" s="1">
        <v>44.58</v>
      </c>
      <c r="P352" s="7">
        <v>43151.0</v>
      </c>
      <c r="Q352" s="13">
        <v>0.4201388888888889</v>
      </c>
      <c r="R352" s="8">
        <v>0.5416666666666666</v>
      </c>
      <c r="S352" s="14">
        <f t="shared" si="22"/>
        <v>0.1409722222</v>
      </c>
      <c r="T352" s="7">
        <v>43152.0</v>
      </c>
      <c r="U352" s="8">
        <v>0.8486111111111111</v>
      </c>
      <c r="V352" s="7">
        <v>43155.0</v>
      </c>
      <c r="W352" s="1">
        <v>223.42</v>
      </c>
      <c r="X352" s="17"/>
      <c r="Z352" s="19">
        <v>43166.0</v>
      </c>
      <c r="AA352" s="1">
        <v>4.0</v>
      </c>
      <c r="AB352" s="1">
        <v>0.0</v>
      </c>
      <c r="AC352" s="1">
        <v>399.72</v>
      </c>
      <c r="AD352" s="1">
        <f t="shared" si="2"/>
        <v>1</v>
      </c>
      <c r="AE352" s="1">
        <v>1.0</v>
      </c>
      <c r="AF352" s="1">
        <v>0.0</v>
      </c>
      <c r="AI352" s="1">
        <v>1.0</v>
      </c>
      <c r="AJ352">
        <f t="shared" si="3"/>
        <v>2</v>
      </c>
      <c r="AK352" s="1">
        <v>1.0</v>
      </c>
      <c r="AQ352" s="1">
        <v>1.0</v>
      </c>
      <c r="AR352" s="1" t="s">
        <v>73</v>
      </c>
      <c r="AS352" s="1">
        <v>1.0</v>
      </c>
      <c r="AT352" s="1">
        <v>1.0</v>
      </c>
      <c r="AV352" s="1"/>
      <c r="AW352" s="1"/>
      <c r="AX352" s="1"/>
      <c r="AY352" s="1" t="s">
        <v>282</v>
      </c>
      <c r="AZ352" s="1" t="s">
        <v>283</v>
      </c>
    </row>
    <row r="353" ht="15.75" customHeight="1">
      <c r="A353" s="1">
        <v>354.0</v>
      </c>
      <c r="B353" s="1" t="str">
        <f t="shared" si="1"/>
        <v>25.10_para_40.3_354</v>
      </c>
      <c r="C353" s="1" t="s">
        <v>56</v>
      </c>
      <c r="D353" s="1">
        <v>25.0</v>
      </c>
      <c r="E353" s="1">
        <v>10.0</v>
      </c>
      <c r="F353" s="1">
        <v>40.0</v>
      </c>
      <c r="G353" s="1">
        <v>3.0</v>
      </c>
      <c r="I353" s="7">
        <v>43147.0</v>
      </c>
      <c r="J353" s="7">
        <v>43151.0</v>
      </c>
      <c r="K353" s="8">
        <v>0.4076388888888889</v>
      </c>
      <c r="L353" s="1">
        <v>1.0</v>
      </c>
      <c r="N353" s="7">
        <v>43151.0</v>
      </c>
      <c r="O353" s="1">
        <v>60.98</v>
      </c>
      <c r="P353" s="7">
        <v>43151.0</v>
      </c>
      <c r="Q353" s="13">
        <v>0.4201388888888889</v>
      </c>
      <c r="R353" s="8">
        <v>0.5416666666666666</v>
      </c>
      <c r="S353" s="14">
        <f t="shared" si="22"/>
        <v>0.1340277778</v>
      </c>
      <c r="T353" s="7">
        <v>43153.0</v>
      </c>
      <c r="U353" s="8">
        <v>0.8645833333333334</v>
      </c>
      <c r="V353" s="7">
        <v>43155.0</v>
      </c>
      <c r="W353" s="1">
        <v>436.71</v>
      </c>
      <c r="X353" s="10">
        <v>43160.0</v>
      </c>
      <c r="Y353" s="1">
        <v>1471.55</v>
      </c>
      <c r="AD353" s="1">
        <f t="shared" si="2"/>
        <v>0</v>
      </c>
      <c r="AJ353">
        <f t="shared" si="3"/>
        <v>0</v>
      </c>
      <c r="AK353" s="7"/>
      <c r="AL353" s="7">
        <v>43174.0</v>
      </c>
      <c r="AM353" s="1">
        <v>2849.04</v>
      </c>
      <c r="AN353" s="1">
        <v>1.0</v>
      </c>
      <c r="AO353" s="1">
        <v>0.0</v>
      </c>
      <c r="AP353" s="1">
        <v>5.0</v>
      </c>
      <c r="AV353" s="1"/>
      <c r="AW353" s="1"/>
      <c r="AX353" s="1"/>
      <c r="AY353" s="1" t="s">
        <v>76</v>
      </c>
    </row>
    <row r="354" ht="15.75" customHeight="1">
      <c r="A354" s="1">
        <v>355.0</v>
      </c>
      <c r="B354" s="1" t="str">
        <f t="shared" si="1"/>
        <v>25.10_para_40.4_355</v>
      </c>
      <c r="C354" s="1" t="s">
        <v>56</v>
      </c>
      <c r="D354" s="1">
        <v>25.0</v>
      </c>
      <c r="E354" s="1">
        <v>10.0</v>
      </c>
      <c r="F354" s="1">
        <v>40.0</v>
      </c>
      <c r="G354" s="1">
        <v>4.0</v>
      </c>
      <c r="H354" s="7">
        <v>43154.0</v>
      </c>
      <c r="I354" s="7">
        <v>43147.0</v>
      </c>
      <c r="J354" s="7">
        <v>43151.0</v>
      </c>
      <c r="K354" s="8">
        <v>0.4152777777777778</v>
      </c>
      <c r="L354" s="1">
        <v>1.0</v>
      </c>
      <c r="N354" s="7">
        <v>43151.0</v>
      </c>
      <c r="O354" s="1">
        <v>53.4</v>
      </c>
      <c r="P354" s="7">
        <v>43151.0</v>
      </c>
      <c r="Q354" s="13">
        <v>0.4201388888888889</v>
      </c>
      <c r="R354" s="8">
        <v>0.5416666666666666</v>
      </c>
      <c r="S354" s="14">
        <f t="shared" si="22"/>
        <v>0.1263888889</v>
      </c>
      <c r="T354" s="7">
        <v>43154.0</v>
      </c>
      <c r="U354" s="8">
        <v>0.9166666666666666</v>
      </c>
      <c r="V354" s="7"/>
      <c r="W354" s="1"/>
      <c r="X354" s="17"/>
      <c r="AD354" s="1">
        <f t="shared" si="2"/>
        <v>0</v>
      </c>
      <c r="AJ354">
        <f t="shared" si="3"/>
        <v>0</v>
      </c>
    </row>
    <row r="355" ht="15.75" customHeight="1">
      <c r="A355" s="1">
        <v>356.0</v>
      </c>
      <c r="B355" s="1" t="str">
        <f t="shared" si="1"/>
        <v>25.10_para_0.0_356</v>
      </c>
      <c r="C355" s="1" t="s">
        <v>56</v>
      </c>
      <c r="D355" s="1">
        <v>25.0</v>
      </c>
      <c r="E355" s="1">
        <v>10.0</v>
      </c>
      <c r="F355" s="1">
        <v>0.0</v>
      </c>
      <c r="G355" s="1">
        <v>0.0</v>
      </c>
      <c r="I355" s="7">
        <v>43147.0</v>
      </c>
      <c r="J355" s="7">
        <v>43151.0</v>
      </c>
      <c r="K355" s="8">
        <v>0.4444444444444444</v>
      </c>
      <c r="L355" s="1">
        <v>1.0</v>
      </c>
      <c r="N355" s="7">
        <v>43151.0</v>
      </c>
      <c r="O355" s="1">
        <v>50.07</v>
      </c>
      <c r="Q355" s="9"/>
      <c r="R355" s="8"/>
      <c r="V355" s="7">
        <v>43154.0</v>
      </c>
      <c r="W355" s="1">
        <v>223.08</v>
      </c>
      <c r="X355" s="10">
        <v>43158.0</v>
      </c>
      <c r="Y355" s="1">
        <v>1037.83</v>
      </c>
      <c r="Z355" s="7">
        <v>43164.0</v>
      </c>
      <c r="AA355" s="1">
        <v>5.0</v>
      </c>
      <c r="AB355" s="1">
        <v>0.0</v>
      </c>
      <c r="AC355" s="1">
        <v>2921.17</v>
      </c>
      <c r="AD355" s="1">
        <f t="shared" si="2"/>
        <v>82</v>
      </c>
      <c r="AE355" s="1">
        <v>74.0</v>
      </c>
      <c r="AF355" s="1">
        <v>8.0</v>
      </c>
      <c r="AG355" s="28">
        <v>43170.0</v>
      </c>
      <c r="AH355" s="1">
        <v>59.0</v>
      </c>
      <c r="AI355" s="1">
        <v>17.0</v>
      </c>
      <c r="AJ355">
        <f t="shared" si="3"/>
        <v>99</v>
      </c>
      <c r="AK355" s="1">
        <v>1.0</v>
      </c>
      <c r="AQ355" s="1">
        <v>1.0</v>
      </c>
      <c r="AR355" s="1">
        <v>2.0</v>
      </c>
      <c r="AS355" s="1">
        <v>17.0</v>
      </c>
      <c r="AT355" s="1">
        <v>0.0</v>
      </c>
      <c r="AV355" s="1"/>
      <c r="AW355" s="1"/>
      <c r="AX355" s="1"/>
      <c r="AY355" s="1" t="s">
        <v>60</v>
      </c>
      <c r="AZ355" s="1" t="s">
        <v>284</v>
      </c>
    </row>
    <row r="356" ht="15.75" customHeight="1">
      <c r="A356" s="1">
        <v>357.0</v>
      </c>
      <c r="B356" s="1" t="str">
        <f t="shared" si="1"/>
        <v>25.10_para_42.1_357</v>
      </c>
      <c r="C356" s="1" t="s">
        <v>56</v>
      </c>
      <c r="D356" s="1">
        <v>25.0</v>
      </c>
      <c r="E356" s="1">
        <v>10.0</v>
      </c>
      <c r="F356" s="1">
        <v>42.0</v>
      </c>
      <c r="G356" s="1">
        <v>1.0</v>
      </c>
      <c r="H356" s="7">
        <v>43160.0</v>
      </c>
      <c r="I356" s="7">
        <v>43147.0</v>
      </c>
      <c r="J356" s="7">
        <v>43151.0</v>
      </c>
      <c r="K356" s="8">
        <v>0.4270833333333333</v>
      </c>
      <c r="L356" s="1">
        <v>1.0</v>
      </c>
      <c r="N356" s="7">
        <v>43151.0</v>
      </c>
      <c r="O356" s="1">
        <v>68.99</v>
      </c>
      <c r="P356" s="7">
        <v>43151.0</v>
      </c>
      <c r="Q356" s="13">
        <v>0.4479166666666667</v>
      </c>
      <c r="R356" s="8">
        <v>0.5416666666666666</v>
      </c>
      <c r="S356" s="14">
        <f t="shared" ref="S356:S363" si="23">R356-K356</f>
        <v>0.1145833333</v>
      </c>
      <c r="T356" s="7">
        <v>43151.0</v>
      </c>
      <c r="U356" s="8">
        <v>0.8368055555555556</v>
      </c>
      <c r="V356" s="7">
        <v>43156.0</v>
      </c>
      <c r="W356" s="1">
        <v>192.29</v>
      </c>
      <c r="X356" s="17"/>
      <c r="AD356" s="1">
        <f t="shared" si="2"/>
        <v>0</v>
      </c>
      <c r="AJ356">
        <f t="shared" si="3"/>
        <v>0</v>
      </c>
      <c r="AV356" s="1"/>
      <c r="AW356" s="1"/>
      <c r="AX356" s="1"/>
      <c r="AY356" s="1" t="s">
        <v>76</v>
      </c>
    </row>
    <row r="357" ht="15.75" customHeight="1">
      <c r="A357" s="1">
        <v>358.0</v>
      </c>
      <c r="B357" s="1" t="str">
        <f t="shared" si="1"/>
        <v>25.10_para_42.2_358</v>
      </c>
      <c r="C357" s="1" t="s">
        <v>56</v>
      </c>
      <c r="D357" s="1">
        <v>25.0</v>
      </c>
      <c r="E357" s="1">
        <v>10.0</v>
      </c>
      <c r="F357" s="1">
        <v>42.0</v>
      </c>
      <c r="G357" s="1">
        <v>2.0</v>
      </c>
      <c r="I357" s="7">
        <v>43147.0</v>
      </c>
      <c r="J357" s="7">
        <v>43151.0</v>
      </c>
      <c r="K357" s="8">
        <v>0.43194444444444446</v>
      </c>
      <c r="L357" s="1">
        <v>1.0</v>
      </c>
      <c r="N357" s="7">
        <v>43151.0</v>
      </c>
      <c r="O357" s="1">
        <v>57.97</v>
      </c>
      <c r="P357" s="7">
        <v>43151.0</v>
      </c>
      <c r="Q357" s="13">
        <v>0.4479166666666667</v>
      </c>
      <c r="R357" s="8">
        <v>0.5416666666666666</v>
      </c>
      <c r="S357" s="14">
        <f t="shared" si="23"/>
        <v>0.1097222222</v>
      </c>
      <c r="T357" s="7">
        <v>43152.0</v>
      </c>
      <c r="U357" s="8">
        <v>0.8486111111111111</v>
      </c>
      <c r="V357" s="7">
        <v>43155.0</v>
      </c>
      <c r="W357" s="1">
        <v>363.99</v>
      </c>
      <c r="X357" s="10">
        <v>43159.0</v>
      </c>
      <c r="Y357" s="1">
        <v>2109.02</v>
      </c>
      <c r="AD357" s="1">
        <f t="shared" si="2"/>
        <v>0</v>
      </c>
      <c r="AJ357">
        <f t="shared" si="3"/>
        <v>0</v>
      </c>
      <c r="AK357" s="7"/>
      <c r="AL357" s="7">
        <v>43173.0</v>
      </c>
      <c r="AM357" s="1">
        <v>4873.54</v>
      </c>
      <c r="AN357" s="1">
        <v>1.0</v>
      </c>
      <c r="AO357" s="1">
        <v>0.0</v>
      </c>
      <c r="AP357" s="1">
        <v>5.0</v>
      </c>
      <c r="AV357" s="1"/>
      <c r="AW357" s="1"/>
      <c r="AX357" s="1"/>
      <c r="AY357" s="1" t="s">
        <v>60</v>
      </c>
    </row>
    <row r="358" ht="15.75" customHeight="1">
      <c r="A358" s="1">
        <v>359.0</v>
      </c>
      <c r="B358" s="1" t="str">
        <f t="shared" si="1"/>
        <v>25.10_para_42.3_359</v>
      </c>
      <c r="C358" s="1" t="s">
        <v>56</v>
      </c>
      <c r="D358" s="1">
        <v>25.0</v>
      </c>
      <c r="E358" s="1">
        <v>10.0</v>
      </c>
      <c r="F358" s="1">
        <v>42.0</v>
      </c>
      <c r="G358" s="1">
        <v>3.0</v>
      </c>
      <c r="I358" s="7">
        <v>43147.0</v>
      </c>
      <c r="J358" s="7">
        <v>43151.0</v>
      </c>
      <c r="K358" s="8">
        <v>0.4361111111111111</v>
      </c>
      <c r="L358" s="1">
        <v>1.0</v>
      </c>
      <c r="N358" s="7">
        <v>43151.0</v>
      </c>
      <c r="O358" s="1">
        <v>57.58</v>
      </c>
      <c r="P358" s="7">
        <v>43151.0</v>
      </c>
      <c r="Q358" s="13">
        <v>0.4479166666666667</v>
      </c>
      <c r="R358" s="8">
        <v>0.5416666666666666</v>
      </c>
      <c r="S358" s="14">
        <f t="shared" si="23"/>
        <v>0.1055555556</v>
      </c>
      <c r="T358" s="7">
        <v>43153.0</v>
      </c>
      <c r="U358" s="8">
        <v>0.8645833333333334</v>
      </c>
      <c r="V358" s="7">
        <v>43155.0</v>
      </c>
      <c r="W358" s="1">
        <v>316.78</v>
      </c>
      <c r="X358" s="10">
        <v>43161.0</v>
      </c>
      <c r="Y358" s="1">
        <v>1163.51</v>
      </c>
      <c r="AD358" s="1">
        <f t="shared" si="2"/>
        <v>0</v>
      </c>
      <c r="AJ358">
        <f t="shared" si="3"/>
        <v>0</v>
      </c>
      <c r="AK358" s="7"/>
      <c r="AL358" s="7">
        <v>43175.0</v>
      </c>
      <c r="AM358" s="1">
        <v>2132.93</v>
      </c>
      <c r="AN358" s="1">
        <v>1.0</v>
      </c>
      <c r="AO358" s="1">
        <v>0.0</v>
      </c>
      <c r="AP358" s="1">
        <v>5.0</v>
      </c>
      <c r="AV358" s="1"/>
      <c r="AW358" s="1"/>
      <c r="AX358" s="1"/>
      <c r="AY358" s="1" t="s">
        <v>76</v>
      </c>
    </row>
    <row r="359" ht="15.75" customHeight="1">
      <c r="A359" s="1">
        <v>360.0</v>
      </c>
      <c r="B359" s="1" t="str">
        <f t="shared" si="1"/>
        <v>25.10_para_42.4_360</v>
      </c>
      <c r="C359" s="1" t="s">
        <v>56</v>
      </c>
      <c r="D359" s="1">
        <v>25.0</v>
      </c>
      <c r="E359" s="1">
        <v>10.0</v>
      </c>
      <c r="F359" s="1">
        <v>42.0</v>
      </c>
      <c r="G359" s="1">
        <v>4.0</v>
      </c>
      <c r="H359" s="7">
        <v>43167.0</v>
      </c>
      <c r="I359" s="7">
        <v>43147.0</v>
      </c>
      <c r="J359" s="7">
        <v>43151.0</v>
      </c>
      <c r="K359" s="8">
        <v>0.4409722222222222</v>
      </c>
      <c r="L359" s="1">
        <v>1.0</v>
      </c>
      <c r="N359" s="7">
        <v>43151.0</v>
      </c>
      <c r="O359" s="1">
        <v>52.83</v>
      </c>
      <c r="P359" s="7">
        <v>43151.0</v>
      </c>
      <c r="Q359" s="13">
        <v>0.4479166666666667</v>
      </c>
      <c r="R359" s="8">
        <v>0.5416666666666666</v>
      </c>
      <c r="S359" s="14">
        <f t="shared" si="23"/>
        <v>0.1006944444</v>
      </c>
      <c r="T359" s="7">
        <v>43154.0</v>
      </c>
      <c r="U359" s="8">
        <v>0.9166666666666666</v>
      </c>
      <c r="V359" s="7">
        <v>43155.0</v>
      </c>
      <c r="W359" s="1">
        <v>230.03</v>
      </c>
      <c r="X359" s="10">
        <v>43159.0</v>
      </c>
      <c r="Y359" s="1">
        <v>871.86</v>
      </c>
      <c r="AD359" s="1">
        <f t="shared" si="2"/>
        <v>0</v>
      </c>
      <c r="AJ359">
        <f t="shared" si="3"/>
        <v>0</v>
      </c>
      <c r="AV359" s="1"/>
      <c r="AW359" s="1"/>
      <c r="AX359" s="1"/>
      <c r="AY359" s="1" t="s">
        <v>60</v>
      </c>
    </row>
    <row r="360" ht="15.75" customHeight="1">
      <c r="A360" s="1">
        <v>361.0</v>
      </c>
      <c r="B360" s="1" t="str">
        <f t="shared" si="1"/>
        <v>25.10_para_40.1_361</v>
      </c>
      <c r="C360" s="1" t="s">
        <v>56</v>
      </c>
      <c r="D360" s="1">
        <v>25.0</v>
      </c>
      <c r="E360" s="1">
        <v>10.0</v>
      </c>
      <c r="F360" s="1">
        <v>40.0</v>
      </c>
      <c r="G360" s="1">
        <v>1.0</v>
      </c>
      <c r="I360" s="7">
        <v>43147.0</v>
      </c>
      <c r="J360" s="7">
        <v>43151.0</v>
      </c>
      <c r="K360" s="8">
        <v>0.39444444444444443</v>
      </c>
      <c r="L360" s="1">
        <v>1.0</v>
      </c>
      <c r="N360" s="7">
        <v>43151.0</v>
      </c>
      <c r="O360" s="1">
        <v>48.92</v>
      </c>
      <c r="P360" s="7">
        <v>43151.0</v>
      </c>
      <c r="Q360" s="13">
        <v>0.4201388888888889</v>
      </c>
      <c r="R360" s="8">
        <v>0.5416666666666666</v>
      </c>
      <c r="S360" s="14">
        <f t="shared" si="23"/>
        <v>0.1472222222</v>
      </c>
      <c r="T360" s="7">
        <v>43151.0</v>
      </c>
      <c r="U360" s="8">
        <v>0.8368055555555556</v>
      </c>
      <c r="V360" s="7">
        <v>43155.0</v>
      </c>
      <c r="W360" s="1">
        <v>262.28</v>
      </c>
      <c r="X360" s="10">
        <v>43159.0</v>
      </c>
      <c r="Y360" s="1">
        <v>1061.4</v>
      </c>
      <c r="Z360" s="7">
        <v>43165.0</v>
      </c>
      <c r="AA360" s="1">
        <v>5.0</v>
      </c>
      <c r="AB360" s="1">
        <v>0.0</v>
      </c>
      <c r="AC360" s="1">
        <v>1992.27</v>
      </c>
      <c r="AD360" s="1">
        <f t="shared" si="2"/>
        <v>48</v>
      </c>
      <c r="AE360" s="1">
        <v>45.0</v>
      </c>
      <c r="AF360" s="1">
        <v>3.0</v>
      </c>
      <c r="AG360" s="7">
        <v>43171.0</v>
      </c>
      <c r="AH360" s="1">
        <v>39.0</v>
      </c>
      <c r="AI360" s="1">
        <v>53.0</v>
      </c>
      <c r="AJ360">
        <f t="shared" si="3"/>
        <v>101</v>
      </c>
      <c r="AQ360" s="1">
        <v>1.0</v>
      </c>
      <c r="AR360" s="1" t="s">
        <v>73</v>
      </c>
      <c r="AS360" s="1"/>
      <c r="AT360" s="1">
        <v>0.0</v>
      </c>
      <c r="AV360" s="1"/>
      <c r="AW360" s="1"/>
      <c r="AX360" s="1"/>
      <c r="AY360" s="1" t="s">
        <v>60</v>
      </c>
      <c r="AZ360" s="1" t="s">
        <v>285</v>
      </c>
    </row>
    <row r="361" ht="15.75" customHeight="1">
      <c r="A361" s="1">
        <v>362.0</v>
      </c>
      <c r="B361" s="1" t="str">
        <f t="shared" si="1"/>
        <v>25.10_para_40.2_362</v>
      </c>
      <c r="C361" s="1" t="s">
        <v>56</v>
      </c>
      <c r="D361" s="1">
        <v>25.0</v>
      </c>
      <c r="E361" s="1">
        <v>10.0</v>
      </c>
      <c r="F361" s="1">
        <v>40.0</v>
      </c>
      <c r="G361" s="1">
        <v>2.0</v>
      </c>
      <c r="I361" s="7">
        <v>43147.0</v>
      </c>
      <c r="J361" s="7">
        <v>43151.0</v>
      </c>
      <c r="K361" s="8">
        <v>0.4</v>
      </c>
      <c r="L361" s="1">
        <v>1.0</v>
      </c>
      <c r="N361" s="7">
        <v>43151.0</v>
      </c>
      <c r="O361" s="1">
        <v>54.16</v>
      </c>
      <c r="P361" s="7">
        <v>43151.0</v>
      </c>
      <c r="Q361" s="13">
        <v>0.4201388888888889</v>
      </c>
      <c r="R361" s="8">
        <v>0.5416666666666666</v>
      </c>
      <c r="S361" s="14">
        <f t="shared" si="23"/>
        <v>0.1416666667</v>
      </c>
      <c r="T361" s="7">
        <v>43152.0</v>
      </c>
      <c r="U361" s="8">
        <v>0.8486111111111111</v>
      </c>
      <c r="V361" s="7">
        <v>43155.0</v>
      </c>
      <c r="W361" s="1">
        <v>281.3</v>
      </c>
      <c r="X361" s="10">
        <v>43160.0</v>
      </c>
      <c r="Y361" s="1">
        <v>1123.92</v>
      </c>
      <c r="Z361" s="7">
        <v>43165.0</v>
      </c>
      <c r="AA361" s="1">
        <v>5.0</v>
      </c>
      <c r="AB361" s="1">
        <v>0.0</v>
      </c>
      <c r="AC361" s="1">
        <v>2392.82</v>
      </c>
      <c r="AD361" s="1">
        <f t="shared" si="2"/>
        <v>17</v>
      </c>
      <c r="AE361" s="1">
        <v>17.0</v>
      </c>
      <c r="AF361" s="1">
        <v>0.0</v>
      </c>
      <c r="AG361" s="7">
        <v>43171.0</v>
      </c>
      <c r="AH361" s="1">
        <v>13.0</v>
      </c>
      <c r="AJ361">
        <f t="shared" si="3"/>
        <v>17</v>
      </c>
    </row>
    <row r="362" ht="15.75" customHeight="1">
      <c r="A362" s="1">
        <v>363.0</v>
      </c>
      <c r="B362" s="1" t="str">
        <f t="shared" si="1"/>
        <v>25.10_para_40.3_363</v>
      </c>
      <c r="C362" s="1" t="s">
        <v>56</v>
      </c>
      <c r="D362" s="1">
        <v>25.0</v>
      </c>
      <c r="E362" s="1">
        <v>10.0</v>
      </c>
      <c r="F362" s="1">
        <v>40.0</v>
      </c>
      <c r="G362" s="1">
        <v>3.0</v>
      </c>
      <c r="H362" s="7">
        <v>43152.0</v>
      </c>
      <c r="I362" s="7">
        <v>43147.0</v>
      </c>
      <c r="J362" s="7">
        <v>43151.0</v>
      </c>
      <c r="K362" s="8">
        <v>0.40694444444444444</v>
      </c>
      <c r="L362" s="1">
        <v>1.0</v>
      </c>
      <c r="N362" s="7">
        <v>43151.0</v>
      </c>
      <c r="O362" s="1">
        <v>57.54</v>
      </c>
      <c r="P362" s="7">
        <v>43151.0</v>
      </c>
      <c r="Q362" s="13">
        <v>0.4201388888888889</v>
      </c>
      <c r="R362" s="8">
        <v>0.5416666666666666</v>
      </c>
      <c r="S362" s="14">
        <f t="shared" si="23"/>
        <v>0.1347222222</v>
      </c>
      <c r="T362" s="7">
        <v>43153.0</v>
      </c>
      <c r="U362" s="8">
        <v>0.8645833333333334</v>
      </c>
      <c r="X362" s="17"/>
      <c r="AD362" s="1">
        <f t="shared" si="2"/>
        <v>0</v>
      </c>
      <c r="AJ362">
        <f t="shared" si="3"/>
        <v>0</v>
      </c>
      <c r="AV362" s="1"/>
      <c r="AW362" s="1"/>
      <c r="AX362" s="1"/>
      <c r="AY362" s="1" t="s">
        <v>114</v>
      </c>
    </row>
    <row r="363" ht="15.75" customHeight="1">
      <c r="A363" s="1">
        <v>364.0</v>
      </c>
      <c r="B363" s="1" t="str">
        <f t="shared" si="1"/>
        <v>25.10_para_40.4_364</v>
      </c>
      <c r="C363" s="1" t="s">
        <v>56</v>
      </c>
      <c r="D363" s="1">
        <v>25.0</v>
      </c>
      <c r="E363" s="1">
        <v>10.0</v>
      </c>
      <c r="F363" s="1">
        <v>40.0</v>
      </c>
      <c r="G363" s="1">
        <v>4.0</v>
      </c>
      <c r="I363" s="7">
        <v>43147.0</v>
      </c>
      <c r="J363" s="7">
        <v>43151.0</v>
      </c>
      <c r="K363" s="8">
        <v>0.41388888888888886</v>
      </c>
      <c r="L363" s="1">
        <v>1.0</v>
      </c>
      <c r="N363" s="7">
        <v>43151.0</v>
      </c>
      <c r="O363" s="1">
        <v>54.06</v>
      </c>
      <c r="P363" s="7">
        <v>43151.0</v>
      </c>
      <c r="Q363" s="13">
        <v>0.4201388888888889</v>
      </c>
      <c r="R363" s="8">
        <v>0.5416666666666666</v>
      </c>
      <c r="S363" s="14">
        <f t="shared" si="23"/>
        <v>0.1277777778</v>
      </c>
      <c r="T363" s="7">
        <v>43154.0</v>
      </c>
      <c r="U363" s="8">
        <v>0.9166666666666666</v>
      </c>
      <c r="V363" s="7">
        <v>43154.0</v>
      </c>
      <c r="W363" s="1">
        <v>318.31</v>
      </c>
      <c r="X363" s="10">
        <v>43158.0</v>
      </c>
      <c r="Y363" s="1">
        <v>1749.49</v>
      </c>
      <c r="AD363" s="1">
        <f t="shared" si="2"/>
        <v>0</v>
      </c>
      <c r="AJ363">
        <f t="shared" si="3"/>
        <v>0</v>
      </c>
      <c r="AK363" s="7"/>
      <c r="AL363" s="7">
        <v>43172.0</v>
      </c>
      <c r="AM363" s="1">
        <v>9363.97</v>
      </c>
      <c r="AN363" s="1">
        <v>1.0</v>
      </c>
      <c r="AO363" s="1">
        <v>0.0</v>
      </c>
      <c r="AP363" s="1">
        <v>5.0</v>
      </c>
      <c r="AV363" s="1"/>
      <c r="AW363" s="1"/>
      <c r="AX363" s="1"/>
      <c r="AY363" s="1" t="s">
        <v>286</v>
      </c>
    </row>
    <row r="364" ht="15.75" customHeight="1">
      <c r="A364" s="1">
        <v>365.0</v>
      </c>
      <c r="B364" s="1" t="str">
        <f t="shared" si="1"/>
        <v>25.10_para_0.0_365</v>
      </c>
      <c r="C364" s="1" t="s">
        <v>56</v>
      </c>
      <c r="D364" s="1">
        <v>25.0</v>
      </c>
      <c r="E364" s="1">
        <v>10.0</v>
      </c>
      <c r="F364" s="1">
        <v>0.0</v>
      </c>
      <c r="G364" s="1">
        <v>0.0</v>
      </c>
      <c r="I364" s="7">
        <v>43147.0</v>
      </c>
      <c r="J364" s="7">
        <v>43151.0</v>
      </c>
      <c r="K364" s="8">
        <v>0.4444444444444444</v>
      </c>
      <c r="L364" s="1">
        <v>2.0</v>
      </c>
      <c r="N364" s="7">
        <v>43151.0</v>
      </c>
      <c r="O364" s="1">
        <v>56.06</v>
      </c>
      <c r="Q364" s="9"/>
      <c r="R364" s="8"/>
      <c r="V364" s="7">
        <v>43156.0</v>
      </c>
      <c r="W364" s="1">
        <v>271.83</v>
      </c>
      <c r="X364" s="17"/>
      <c r="Z364" s="7">
        <v>43164.0</v>
      </c>
      <c r="AA364" s="1">
        <v>4.0</v>
      </c>
      <c r="AB364" s="1">
        <v>0.0</v>
      </c>
      <c r="AC364" s="1">
        <v>1011.35</v>
      </c>
      <c r="AD364" s="1">
        <f t="shared" si="2"/>
        <v>40</v>
      </c>
      <c r="AE364" s="1">
        <v>37.0</v>
      </c>
      <c r="AF364" s="1">
        <v>3.0</v>
      </c>
      <c r="AG364" s="7">
        <v>43170.0</v>
      </c>
      <c r="AH364" s="1">
        <v>32.0</v>
      </c>
      <c r="AI364" s="1">
        <v>4.0</v>
      </c>
      <c r="AJ364">
        <f t="shared" si="3"/>
        <v>44</v>
      </c>
      <c r="AK364" s="1">
        <v>1.0</v>
      </c>
      <c r="AQ364" s="1">
        <v>1.0</v>
      </c>
      <c r="AR364" s="1">
        <v>2.0</v>
      </c>
      <c r="AS364" s="1">
        <v>4.0</v>
      </c>
      <c r="AT364" s="1">
        <v>0.0</v>
      </c>
      <c r="AV364" s="1"/>
      <c r="AW364" s="1"/>
      <c r="AX364" s="1"/>
      <c r="AY364" s="1" t="s">
        <v>76</v>
      </c>
      <c r="AZ364" s="1" t="s">
        <v>287</v>
      </c>
    </row>
    <row r="365" ht="15.75" customHeight="1">
      <c r="A365" s="1">
        <v>366.0</v>
      </c>
      <c r="B365" s="1" t="str">
        <f t="shared" si="1"/>
        <v>25.10_para_42.1_366</v>
      </c>
      <c r="C365" s="1" t="s">
        <v>56</v>
      </c>
      <c r="D365" s="1">
        <v>25.0</v>
      </c>
      <c r="E365" s="1">
        <v>10.0</v>
      </c>
      <c r="F365" s="1">
        <v>42.0</v>
      </c>
      <c r="G365" s="1">
        <v>1.0</v>
      </c>
      <c r="I365" s="7">
        <v>43145.0</v>
      </c>
      <c r="J365" s="7">
        <v>43151.0</v>
      </c>
      <c r="K365" s="8">
        <v>0.425</v>
      </c>
      <c r="L365" s="1">
        <v>1.0</v>
      </c>
      <c r="N365" s="7">
        <v>43151.0</v>
      </c>
      <c r="O365" s="1">
        <v>55.16</v>
      </c>
      <c r="P365" s="7">
        <v>43151.0</v>
      </c>
      <c r="Q365" s="13">
        <v>0.4479166666666667</v>
      </c>
      <c r="R365" s="8">
        <v>0.5416666666666666</v>
      </c>
      <c r="S365" s="14">
        <f t="shared" ref="S365:S380" si="24">R365-K365</f>
        <v>0.1166666667</v>
      </c>
      <c r="T365" s="7">
        <v>43151.0</v>
      </c>
      <c r="U365" s="8">
        <v>0.8368055555555556</v>
      </c>
      <c r="V365" s="7">
        <v>43156.0</v>
      </c>
      <c r="W365" s="1">
        <v>135.67</v>
      </c>
      <c r="X365" s="17"/>
      <c r="AD365" s="1">
        <f t="shared" si="2"/>
        <v>0</v>
      </c>
      <c r="AJ365">
        <f t="shared" si="3"/>
        <v>0</v>
      </c>
      <c r="AK365" s="7"/>
      <c r="AL365" s="7">
        <v>43173.0</v>
      </c>
      <c r="AM365" s="1">
        <v>358.24</v>
      </c>
      <c r="AN365" s="1">
        <v>1.0</v>
      </c>
      <c r="AO365" s="1">
        <v>0.0</v>
      </c>
      <c r="AP365" s="1">
        <v>4.0</v>
      </c>
      <c r="AV365" s="1"/>
      <c r="AW365" s="1"/>
      <c r="AX365" s="1"/>
      <c r="AY365" s="1" t="s">
        <v>76</v>
      </c>
    </row>
    <row r="366" ht="15.75" customHeight="1">
      <c r="A366" s="1">
        <v>367.0</v>
      </c>
      <c r="B366" s="1" t="str">
        <f t="shared" si="1"/>
        <v>25.10_para_42.2_367</v>
      </c>
      <c r="C366" s="1" t="s">
        <v>56</v>
      </c>
      <c r="D366" s="1">
        <v>25.0</v>
      </c>
      <c r="E366" s="1">
        <v>10.0</v>
      </c>
      <c r="F366" s="1">
        <v>42.0</v>
      </c>
      <c r="G366" s="1">
        <v>2.0</v>
      </c>
      <c r="H366" s="7">
        <v>43168.0</v>
      </c>
      <c r="I366" s="7">
        <v>43145.0</v>
      </c>
      <c r="J366" s="7">
        <v>43151.0</v>
      </c>
      <c r="K366" s="8">
        <v>0.43125</v>
      </c>
      <c r="L366" s="1">
        <v>1.0</v>
      </c>
      <c r="N366" s="7">
        <v>43151.0</v>
      </c>
      <c r="O366" s="1">
        <v>55.38</v>
      </c>
      <c r="P366" s="7">
        <v>43151.0</v>
      </c>
      <c r="Q366" s="13">
        <v>0.4479166666666667</v>
      </c>
      <c r="R366" s="8">
        <v>0.5416666666666666</v>
      </c>
      <c r="S366" s="14">
        <f t="shared" si="24"/>
        <v>0.1104166667</v>
      </c>
      <c r="T366" s="7">
        <v>43152.0</v>
      </c>
      <c r="U366" s="8">
        <v>0.8486111111111111</v>
      </c>
      <c r="V366" s="7">
        <v>43154.0</v>
      </c>
      <c r="W366" s="1">
        <v>161.49</v>
      </c>
      <c r="X366" s="10">
        <v>43158.0</v>
      </c>
      <c r="Y366" s="1">
        <v>706.35</v>
      </c>
      <c r="AD366" s="1">
        <f t="shared" si="2"/>
        <v>0</v>
      </c>
      <c r="AJ366">
        <f t="shared" si="3"/>
        <v>0</v>
      </c>
      <c r="AV366" s="1"/>
      <c r="AW366" s="1"/>
      <c r="AX366" s="1"/>
      <c r="AY366" s="1" t="s">
        <v>288</v>
      </c>
    </row>
    <row r="367" ht="15.75" customHeight="1">
      <c r="A367" s="1">
        <v>368.0</v>
      </c>
      <c r="B367" s="1" t="str">
        <f t="shared" si="1"/>
        <v>25.10_para_42.3_368</v>
      </c>
      <c r="C367" s="1" t="s">
        <v>56</v>
      </c>
      <c r="D367" s="1">
        <v>25.0</v>
      </c>
      <c r="E367" s="1">
        <v>10.0</v>
      </c>
      <c r="F367" s="1">
        <v>42.0</v>
      </c>
      <c r="G367" s="1">
        <v>3.0</v>
      </c>
      <c r="I367" s="7">
        <v>43145.0</v>
      </c>
      <c r="J367" s="7">
        <v>43151.0</v>
      </c>
      <c r="K367" s="8">
        <v>0.4354166666666667</v>
      </c>
      <c r="L367" s="1">
        <v>1.0</v>
      </c>
      <c r="N367" s="7">
        <v>43151.0</v>
      </c>
      <c r="O367" s="1">
        <v>46.47</v>
      </c>
      <c r="P367" s="7">
        <v>43151.0</v>
      </c>
      <c r="Q367" s="13">
        <v>0.4479166666666667</v>
      </c>
      <c r="R367" s="8">
        <v>0.5416666666666666</v>
      </c>
      <c r="S367" s="14">
        <f t="shared" si="24"/>
        <v>0.10625</v>
      </c>
      <c r="T367" s="7">
        <v>43153.0</v>
      </c>
      <c r="U367" s="8">
        <v>0.8645833333333334</v>
      </c>
      <c r="V367" s="7">
        <v>43154.0</v>
      </c>
      <c r="W367" s="1">
        <v>228.46</v>
      </c>
      <c r="X367" s="10">
        <v>43159.0</v>
      </c>
      <c r="Y367" s="1">
        <v>1239.55</v>
      </c>
      <c r="AD367" s="1">
        <f t="shared" si="2"/>
        <v>0</v>
      </c>
      <c r="AJ367">
        <f t="shared" si="3"/>
        <v>0</v>
      </c>
      <c r="AK367" s="7"/>
      <c r="AL367" s="7">
        <v>43173.0</v>
      </c>
      <c r="AM367" s="1">
        <v>14436.88</v>
      </c>
      <c r="AN367" s="1">
        <v>1.0</v>
      </c>
      <c r="AO367" s="1">
        <v>1.0</v>
      </c>
      <c r="AP367" s="1">
        <v>5.0</v>
      </c>
      <c r="AV367" s="1"/>
      <c r="AW367" s="1"/>
      <c r="AX367" s="1"/>
      <c r="AY367" s="1" t="s">
        <v>60</v>
      </c>
    </row>
    <row r="368" ht="15.75" customHeight="1">
      <c r="A368" s="1">
        <v>369.0</v>
      </c>
      <c r="B368" s="1" t="str">
        <f t="shared" si="1"/>
        <v>25.10_para_42.4_369</v>
      </c>
      <c r="C368" s="1" t="s">
        <v>56</v>
      </c>
      <c r="D368" s="1">
        <v>25.0</v>
      </c>
      <c r="E368" s="1">
        <v>10.0</v>
      </c>
      <c r="F368" s="1">
        <v>42.0</v>
      </c>
      <c r="G368" s="1">
        <v>4.0</v>
      </c>
      <c r="I368" s="7">
        <v>43147.0</v>
      </c>
      <c r="J368" s="7">
        <v>43151.0</v>
      </c>
      <c r="K368" s="8">
        <v>0.44027777777777777</v>
      </c>
      <c r="L368" s="1">
        <v>1.0</v>
      </c>
      <c r="N368" s="7">
        <v>43151.0</v>
      </c>
      <c r="O368" s="1">
        <v>46.48</v>
      </c>
      <c r="P368" s="7">
        <v>43151.0</v>
      </c>
      <c r="Q368" s="13">
        <v>0.4479166666666667</v>
      </c>
      <c r="R368" s="8">
        <v>0.5416666666666666</v>
      </c>
      <c r="S368" s="14">
        <f t="shared" si="24"/>
        <v>0.1013888889</v>
      </c>
      <c r="T368" s="7">
        <v>43154.0</v>
      </c>
      <c r="U368" s="8">
        <v>0.9166666666666666</v>
      </c>
      <c r="V368" s="7">
        <v>43155.0</v>
      </c>
      <c r="W368" s="1">
        <v>200.01</v>
      </c>
      <c r="X368" s="10">
        <v>43160.0</v>
      </c>
      <c r="Y368" s="1">
        <v>887.54</v>
      </c>
      <c r="AD368" s="1">
        <f t="shared" si="2"/>
        <v>0</v>
      </c>
      <c r="AJ368">
        <f t="shared" si="3"/>
        <v>0</v>
      </c>
      <c r="AK368" s="7"/>
      <c r="AL368" s="7">
        <v>43174.0</v>
      </c>
      <c r="AM368" s="1">
        <v>13114.82</v>
      </c>
      <c r="AN368" s="1">
        <v>1.0</v>
      </c>
      <c r="AO368" s="1">
        <v>0.0</v>
      </c>
      <c r="AP368" s="1">
        <v>5.0</v>
      </c>
      <c r="AQ368" s="1">
        <v>0.0</v>
      </c>
      <c r="AS368" s="1"/>
      <c r="AT368" s="1">
        <v>1.0</v>
      </c>
      <c r="AV368" s="1"/>
      <c r="AW368" s="1"/>
      <c r="AX368" s="1"/>
      <c r="AY368" s="1" t="s">
        <v>77</v>
      </c>
      <c r="AZ368" s="1" t="s">
        <v>289</v>
      </c>
    </row>
    <row r="369" ht="15.75" customHeight="1">
      <c r="A369" s="1">
        <v>370.0</v>
      </c>
      <c r="B369" s="1" t="str">
        <f t="shared" si="1"/>
        <v>25.10_para_40.1_370</v>
      </c>
      <c r="C369" s="1" t="s">
        <v>56</v>
      </c>
      <c r="D369" s="1">
        <v>25.0</v>
      </c>
      <c r="E369" s="1">
        <v>10.0</v>
      </c>
      <c r="F369" s="1">
        <v>40.0</v>
      </c>
      <c r="G369" s="1">
        <v>1.0</v>
      </c>
      <c r="I369" s="7">
        <v>43147.0</v>
      </c>
      <c r="J369" s="7">
        <v>43151.0</v>
      </c>
      <c r="K369" s="8">
        <v>0.39375</v>
      </c>
      <c r="L369" s="1">
        <v>1.0</v>
      </c>
      <c r="N369" s="7">
        <v>43151.0</v>
      </c>
      <c r="O369" s="1">
        <v>41.61</v>
      </c>
      <c r="P369" s="7">
        <v>43151.0</v>
      </c>
      <c r="Q369" s="13">
        <v>0.4201388888888889</v>
      </c>
      <c r="R369" s="8">
        <v>0.5416666666666666</v>
      </c>
      <c r="S369" s="14">
        <f t="shared" si="24"/>
        <v>0.1479166667</v>
      </c>
      <c r="T369" s="7">
        <v>43151.0</v>
      </c>
      <c r="U369" s="8">
        <v>0.8368055555555556</v>
      </c>
      <c r="V369" s="7">
        <v>43155.0</v>
      </c>
      <c r="W369" s="1">
        <v>221.02</v>
      </c>
      <c r="X369" s="10">
        <v>43159.0</v>
      </c>
      <c r="Y369" s="1">
        <v>1318.7</v>
      </c>
      <c r="Z369" s="7">
        <v>43165.0</v>
      </c>
      <c r="AA369" s="1">
        <v>5.0</v>
      </c>
      <c r="AB369" s="1">
        <v>0.0</v>
      </c>
      <c r="AC369" s="1">
        <v>3797.45</v>
      </c>
      <c r="AD369" s="1">
        <f t="shared" si="2"/>
        <v>86</v>
      </c>
      <c r="AE369" s="1">
        <v>80.0</v>
      </c>
      <c r="AF369" s="1">
        <v>6.0</v>
      </c>
      <c r="AG369" s="7">
        <v>43171.0</v>
      </c>
      <c r="AH369" s="1">
        <v>69.0</v>
      </c>
      <c r="AJ369">
        <f t="shared" si="3"/>
        <v>86</v>
      </c>
      <c r="AV369" s="1"/>
      <c r="AW369" s="1"/>
      <c r="AX369" s="1"/>
      <c r="AY369" s="1" t="s">
        <v>77</v>
      </c>
    </row>
    <row r="370" ht="15.75" customHeight="1">
      <c r="A370" s="1">
        <v>371.0</v>
      </c>
      <c r="B370" s="1" t="str">
        <f t="shared" si="1"/>
        <v>25.10_para_40.2_371</v>
      </c>
      <c r="C370" s="1" t="s">
        <v>56</v>
      </c>
      <c r="D370" s="1">
        <v>25.0</v>
      </c>
      <c r="E370" s="1">
        <v>10.0</v>
      </c>
      <c r="F370" s="1">
        <v>40.0</v>
      </c>
      <c r="G370" s="1">
        <v>2.0</v>
      </c>
      <c r="I370" s="7">
        <v>43147.0</v>
      </c>
      <c r="J370" s="7">
        <v>43151.0</v>
      </c>
      <c r="K370" s="8">
        <v>0.3993055555555556</v>
      </c>
      <c r="L370" s="1">
        <v>1.0</v>
      </c>
      <c r="N370" s="7">
        <v>43151.0</v>
      </c>
      <c r="O370" s="1">
        <v>49.96</v>
      </c>
      <c r="P370" s="7">
        <v>43151.0</v>
      </c>
      <c r="Q370" s="13">
        <v>0.4201388888888889</v>
      </c>
      <c r="R370" s="8">
        <v>0.5416666666666666</v>
      </c>
      <c r="S370" s="14">
        <f t="shared" si="24"/>
        <v>0.1423611111</v>
      </c>
      <c r="T370" s="7">
        <v>43152.0</v>
      </c>
      <c r="U370" s="8">
        <v>0.8486111111111111</v>
      </c>
      <c r="V370" s="7">
        <v>43155.0</v>
      </c>
      <c r="W370" s="1">
        <v>226.14</v>
      </c>
      <c r="X370" s="10">
        <v>43159.0</v>
      </c>
      <c r="Y370" s="1">
        <v>1389.36</v>
      </c>
      <c r="AD370" s="1">
        <f t="shared" si="2"/>
        <v>0</v>
      </c>
      <c r="AJ370">
        <f t="shared" si="3"/>
        <v>0</v>
      </c>
      <c r="AK370" s="7"/>
      <c r="AL370" s="7">
        <v>43173.0</v>
      </c>
      <c r="AM370" s="1">
        <v>14006.66</v>
      </c>
      <c r="AN370" s="1">
        <v>1.0</v>
      </c>
      <c r="AO370" s="1">
        <v>1.0</v>
      </c>
      <c r="AP370" s="1">
        <v>5.0</v>
      </c>
      <c r="AV370" s="1"/>
      <c r="AW370" s="1"/>
      <c r="AX370" s="1"/>
      <c r="AY370" s="1" t="s">
        <v>286</v>
      </c>
    </row>
    <row r="371" ht="15.75" customHeight="1">
      <c r="A371" s="1">
        <v>372.0</v>
      </c>
      <c r="B371" s="1" t="str">
        <f t="shared" si="1"/>
        <v>25.10_para_40.3_372</v>
      </c>
      <c r="C371" s="1" t="s">
        <v>56</v>
      </c>
      <c r="D371" s="1">
        <v>25.0</v>
      </c>
      <c r="E371" s="1">
        <v>10.0</v>
      </c>
      <c r="F371" s="1">
        <v>40.0</v>
      </c>
      <c r="G371" s="1">
        <v>3.0</v>
      </c>
      <c r="I371" s="7">
        <v>43147.0</v>
      </c>
      <c r="J371" s="7">
        <v>43151.0</v>
      </c>
      <c r="K371" s="8">
        <v>0.40555555555555556</v>
      </c>
      <c r="L371" s="1">
        <v>1.0</v>
      </c>
      <c r="N371" s="7">
        <v>43151.0</v>
      </c>
      <c r="O371" s="1">
        <v>56.26</v>
      </c>
      <c r="P371" s="7">
        <v>43151.0</v>
      </c>
      <c r="Q371" s="13">
        <v>0.4201388888888889</v>
      </c>
      <c r="R371" s="8">
        <v>0.5416666666666666</v>
      </c>
      <c r="S371" s="14">
        <f t="shared" si="24"/>
        <v>0.1361111111</v>
      </c>
      <c r="T371" s="7">
        <v>43153.0</v>
      </c>
      <c r="U371" s="8">
        <v>0.8645833333333334</v>
      </c>
      <c r="V371" s="7">
        <v>43153.0</v>
      </c>
      <c r="W371" s="1">
        <v>168.4</v>
      </c>
      <c r="X371" s="10">
        <v>43157.0</v>
      </c>
      <c r="Y371" s="1">
        <v>915.96</v>
      </c>
      <c r="AD371" s="1">
        <f t="shared" si="2"/>
        <v>0</v>
      </c>
      <c r="AJ371">
        <f t="shared" si="3"/>
        <v>0</v>
      </c>
      <c r="AK371" s="7"/>
      <c r="AL371" s="7">
        <v>43171.0</v>
      </c>
      <c r="AM371" s="1">
        <v>7317.27</v>
      </c>
      <c r="AN371" s="1">
        <v>1.0</v>
      </c>
      <c r="AO371" s="1">
        <v>0.0</v>
      </c>
      <c r="AP371" s="1">
        <v>5.0</v>
      </c>
      <c r="AV371" s="1"/>
      <c r="AW371" s="1"/>
      <c r="AX371" s="1"/>
      <c r="AY371" s="1" t="s">
        <v>60</v>
      </c>
    </row>
    <row r="372" ht="15.75" customHeight="1">
      <c r="A372" s="1">
        <v>373.0</v>
      </c>
      <c r="B372" s="1" t="str">
        <f t="shared" si="1"/>
        <v>25.10_para_40.4_373</v>
      </c>
      <c r="C372" s="1" t="s">
        <v>56</v>
      </c>
      <c r="D372" s="1">
        <v>25.0</v>
      </c>
      <c r="E372" s="1">
        <v>10.0</v>
      </c>
      <c r="F372" s="1">
        <v>40.0</v>
      </c>
      <c r="G372" s="1">
        <v>4.0</v>
      </c>
      <c r="I372" s="7">
        <v>43147.0</v>
      </c>
      <c r="J372" s="7">
        <v>43151.0</v>
      </c>
      <c r="K372" s="8">
        <v>0.4131944444444444</v>
      </c>
      <c r="L372" s="1">
        <v>1.0</v>
      </c>
      <c r="N372" s="7">
        <v>43151.0</v>
      </c>
      <c r="O372" s="1">
        <v>56.44</v>
      </c>
      <c r="P372" s="7">
        <v>43151.0</v>
      </c>
      <c r="Q372" s="13">
        <v>0.4201388888888889</v>
      </c>
      <c r="R372" s="8">
        <v>0.5416666666666666</v>
      </c>
      <c r="S372" s="14">
        <f t="shared" si="24"/>
        <v>0.1284722222</v>
      </c>
      <c r="T372" s="7">
        <v>43154.0</v>
      </c>
      <c r="U372" s="8">
        <v>0.9166666666666666</v>
      </c>
      <c r="V372" s="7">
        <v>43154.0</v>
      </c>
      <c r="W372" s="1">
        <v>290.99</v>
      </c>
      <c r="X372" s="10">
        <v>43158.0</v>
      </c>
      <c r="Y372" s="1">
        <v>1729.78</v>
      </c>
      <c r="AD372" s="1">
        <f t="shared" si="2"/>
        <v>0</v>
      </c>
      <c r="AJ372">
        <f t="shared" si="3"/>
        <v>0</v>
      </c>
      <c r="AK372" s="7"/>
      <c r="AL372" s="7">
        <v>43172.0</v>
      </c>
      <c r="AM372" s="1">
        <v>11451.38</v>
      </c>
      <c r="AN372" s="1">
        <v>1.0</v>
      </c>
      <c r="AO372" s="1">
        <v>0.0</v>
      </c>
      <c r="AP372" s="1">
        <v>5.0</v>
      </c>
      <c r="AV372" s="1"/>
      <c r="AW372" s="1"/>
      <c r="AX372" s="1"/>
      <c r="AY372" s="1" t="s">
        <v>77</v>
      </c>
    </row>
    <row r="373" ht="15.75" customHeight="1">
      <c r="A373" s="1">
        <v>374.0</v>
      </c>
      <c r="B373" s="1" t="str">
        <f t="shared" si="1"/>
        <v>25.10_para_42.1_374</v>
      </c>
      <c r="C373" s="1" t="s">
        <v>56</v>
      </c>
      <c r="D373" s="1">
        <v>25.0</v>
      </c>
      <c r="E373" s="1">
        <v>10.0</v>
      </c>
      <c r="F373" s="1">
        <v>42.0</v>
      </c>
      <c r="G373" s="1">
        <v>1.0</v>
      </c>
      <c r="I373" s="7">
        <v>43147.0</v>
      </c>
      <c r="J373" s="7">
        <v>43151.0</v>
      </c>
      <c r="K373" s="8">
        <v>0.4236111111111111</v>
      </c>
      <c r="L373" s="1">
        <v>1.0</v>
      </c>
      <c r="N373" s="7">
        <v>43151.0</v>
      </c>
      <c r="O373" s="1">
        <v>52.13</v>
      </c>
      <c r="P373" s="7">
        <v>43151.0</v>
      </c>
      <c r="Q373" s="13">
        <v>0.4479166666666667</v>
      </c>
      <c r="R373" s="8">
        <v>0.5416666666666666</v>
      </c>
      <c r="S373" s="14">
        <f t="shared" si="24"/>
        <v>0.1180555556</v>
      </c>
      <c r="T373" s="7">
        <v>43151.0</v>
      </c>
      <c r="U373" s="8">
        <v>0.8368055555555556</v>
      </c>
      <c r="V373" s="7">
        <v>43154.0</v>
      </c>
      <c r="W373" s="1">
        <v>637.71</v>
      </c>
      <c r="X373" s="10">
        <v>43157.0</v>
      </c>
      <c r="Y373" s="1">
        <v>1902.45</v>
      </c>
      <c r="AD373" s="1">
        <f t="shared" si="2"/>
        <v>0</v>
      </c>
      <c r="AJ373">
        <f t="shared" si="3"/>
        <v>0</v>
      </c>
      <c r="AU373" s="1">
        <v>1.0</v>
      </c>
      <c r="AV373" s="1">
        <v>1.0</v>
      </c>
      <c r="AW373" s="20">
        <v>11074.48</v>
      </c>
      <c r="AX373" s="19">
        <v>43162.0</v>
      </c>
      <c r="AY373" s="1" t="s">
        <v>290</v>
      </c>
    </row>
    <row r="374" ht="15.75" customHeight="1">
      <c r="A374" s="1">
        <v>375.0</v>
      </c>
      <c r="B374" s="1" t="str">
        <f t="shared" si="1"/>
        <v>25.10_para_42.2_375</v>
      </c>
      <c r="C374" s="1" t="s">
        <v>56</v>
      </c>
      <c r="D374" s="1">
        <v>25.0</v>
      </c>
      <c r="E374" s="1">
        <v>10.0</v>
      </c>
      <c r="F374" s="1">
        <v>42.0</v>
      </c>
      <c r="G374" s="1">
        <v>2.0</v>
      </c>
      <c r="I374" s="7">
        <v>43147.0</v>
      </c>
      <c r="J374" s="7">
        <v>43151.0</v>
      </c>
      <c r="K374" s="8">
        <v>0.42986111111111114</v>
      </c>
      <c r="L374" s="1">
        <v>1.0</v>
      </c>
      <c r="N374" s="7">
        <v>43151.0</v>
      </c>
      <c r="O374" s="1">
        <v>49.86</v>
      </c>
      <c r="P374" s="7">
        <v>43151.0</v>
      </c>
      <c r="Q374" s="13">
        <v>0.4479166666666667</v>
      </c>
      <c r="R374" s="8">
        <v>0.5416666666666666</v>
      </c>
      <c r="S374" s="14">
        <f t="shared" si="24"/>
        <v>0.1118055556</v>
      </c>
      <c r="T374" s="7">
        <v>43152.0</v>
      </c>
      <c r="U374" s="8">
        <v>0.8486111111111111</v>
      </c>
      <c r="V374" s="7">
        <v>43156.0</v>
      </c>
      <c r="W374" s="1">
        <v>215.03</v>
      </c>
      <c r="X374" s="17"/>
      <c r="Z374" s="19">
        <v>43166.0</v>
      </c>
      <c r="AA374" s="1">
        <v>4.0</v>
      </c>
      <c r="AB374" s="1">
        <v>0.0</v>
      </c>
      <c r="AC374" s="1">
        <v>709.45</v>
      </c>
      <c r="AD374" s="1">
        <f t="shared" si="2"/>
        <v>1</v>
      </c>
      <c r="AE374" s="1">
        <v>0.0</v>
      </c>
      <c r="AF374" s="1">
        <v>1.0</v>
      </c>
      <c r="AI374" s="1">
        <v>3.0</v>
      </c>
      <c r="AJ374">
        <f t="shared" si="3"/>
        <v>4</v>
      </c>
      <c r="AQ374" s="1"/>
      <c r="AZ374" s="1" t="s">
        <v>291</v>
      </c>
    </row>
    <row r="375" ht="15.75" customHeight="1">
      <c r="A375" s="1">
        <v>376.0</v>
      </c>
      <c r="B375" s="1" t="str">
        <f t="shared" si="1"/>
        <v>25.10_para_42.3_376</v>
      </c>
      <c r="C375" s="1" t="s">
        <v>56</v>
      </c>
      <c r="D375" s="1">
        <v>25.0</v>
      </c>
      <c r="E375" s="1">
        <v>10.0</v>
      </c>
      <c r="F375" s="1">
        <v>42.0</v>
      </c>
      <c r="G375" s="1">
        <v>3.0</v>
      </c>
      <c r="I375" s="7">
        <v>43147.0</v>
      </c>
      <c r="J375" s="7">
        <v>43151.0</v>
      </c>
      <c r="K375" s="8">
        <v>0.43472222222222223</v>
      </c>
      <c r="L375" s="1">
        <v>1.0</v>
      </c>
      <c r="N375" s="7">
        <v>43151.0</v>
      </c>
      <c r="O375" s="1">
        <v>56.38</v>
      </c>
      <c r="P375" s="7">
        <v>43151.0</v>
      </c>
      <c r="Q375" s="13">
        <v>0.4479166666666667</v>
      </c>
      <c r="R375" s="8">
        <v>0.5416666666666666</v>
      </c>
      <c r="S375" s="14">
        <f t="shared" si="24"/>
        <v>0.1069444444</v>
      </c>
      <c r="T375" s="7">
        <v>43153.0</v>
      </c>
      <c r="U375" s="8">
        <v>0.8645833333333334</v>
      </c>
      <c r="V375" s="7">
        <v>43155.0</v>
      </c>
      <c r="W375" s="1">
        <v>270.48</v>
      </c>
      <c r="X375" s="10">
        <v>43159.0</v>
      </c>
      <c r="Y375" s="1">
        <v>1134.16</v>
      </c>
      <c r="AD375" s="1">
        <f t="shared" si="2"/>
        <v>0</v>
      </c>
      <c r="AJ375">
        <f t="shared" si="3"/>
        <v>0</v>
      </c>
      <c r="AK375" s="7"/>
      <c r="AL375" s="7">
        <v>43173.0</v>
      </c>
      <c r="AM375" s="1">
        <v>13877.15</v>
      </c>
      <c r="AN375" s="1">
        <v>1.0</v>
      </c>
      <c r="AO375" s="1">
        <v>0.0</v>
      </c>
      <c r="AP375" s="1">
        <v>5.0</v>
      </c>
      <c r="AV375" s="1"/>
      <c r="AW375" s="1"/>
      <c r="AX375" s="1"/>
      <c r="AY375" s="1" t="s">
        <v>60</v>
      </c>
    </row>
    <row r="376" ht="15.75" customHeight="1">
      <c r="A376" s="1">
        <v>377.0</v>
      </c>
      <c r="B376" s="1" t="str">
        <f t="shared" si="1"/>
        <v>25.10_para_42.4_377</v>
      </c>
      <c r="C376" s="1" t="s">
        <v>56</v>
      </c>
      <c r="D376" s="1">
        <v>25.0</v>
      </c>
      <c r="E376" s="1">
        <v>10.0</v>
      </c>
      <c r="F376" s="1">
        <v>42.0</v>
      </c>
      <c r="G376" s="1">
        <v>4.0</v>
      </c>
      <c r="I376" s="7">
        <v>43147.0</v>
      </c>
      <c r="J376" s="7">
        <v>43151.0</v>
      </c>
      <c r="K376" s="8">
        <v>0.4395833333333333</v>
      </c>
      <c r="L376" s="1">
        <v>1.0</v>
      </c>
      <c r="N376" s="7">
        <v>43151.0</v>
      </c>
      <c r="O376" s="1">
        <v>47.36</v>
      </c>
      <c r="P376" s="7">
        <v>43151.0</v>
      </c>
      <c r="Q376" s="13">
        <v>0.4479166666666667</v>
      </c>
      <c r="R376" s="8">
        <v>0.5416666666666666</v>
      </c>
      <c r="S376" s="14">
        <f t="shared" si="24"/>
        <v>0.1020833333</v>
      </c>
      <c r="T376" s="7">
        <v>43154.0</v>
      </c>
      <c r="U376" s="8">
        <v>0.9166666666666666</v>
      </c>
      <c r="V376" s="7">
        <v>43154.0</v>
      </c>
      <c r="W376" s="1">
        <v>314.01</v>
      </c>
      <c r="X376" s="10">
        <v>43157.0</v>
      </c>
      <c r="Y376" s="1">
        <v>1055.55</v>
      </c>
      <c r="AD376" s="1">
        <f t="shared" si="2"/>
        <v>0</v>
      </c>
      <c r="AJ376">
        <f t="shared" si="3"/>
        <v>0</v>
      </c>
      <c r="AP376" s="1"/>
      <c r="AQ376" s="1">
        <v>0.0</v>
      </c>
      <c r="AS376" s="1"/>
      <c r="AT376" s="1">
        <v>0.5</v>
      </c>
      <c r="AU376" s="1">
        <v>1.0</v>
      </c>
      <c r="AV376" s="1"/>
      <c r="AW376" s="20">
        <v>9541.63</v>
      </c>
      <c r="AX376" s="19">
        <v>43163.0</v>
      </c>
      <c r="AY376" s="1" t="s">
        <v>292</v>
      </c>
      <c r="AZ376" s="1" t="s">
        <v>293</v>
      </c>
    </row>
    <row r="377" ht="15.75" customHeight="1">
      <c r="A377" s="1">
        <v>378.0</v>
      </c>
      <c r="B377" s="1" t="str">
        <f t="shared" si="1"/>
        <v>25.10_para_40.1_378</v>
      </c>
      <c r="C377" s="1" t="s">
        <v>56</v>
      </c>
      <c r="D377" s="1">
        <v>25.0</v>
      </c>
      <c r="E377" s="1">
        <v>10.0</v>
      </c>
      <c r="F377" s="1">
        <v>40.0</v>
      </c>
      <c r="G377" s="1">
        <v>1.0</v>
      </c>
      <c r="I377" s="7">
        <v>43147.0</v>
      </c>
      <c r="J377" s="7">
        <v>43151.0</v>
      </c>
      <c r="K377" s="8">
        <v>0.39305555555555555</v>
      </c>
      <c r="L377" s="1">
        <v>1.0</v>
      </c>
      <c r="N377" s="7">
        <v>43151.0</v>
      </c>
      <c r="O377" s="1">
        <v>59.82</v>
      </c>
      <c r="P377" s="7">
        <v>43151.0</v>
      </c>
      <c r="Q377" s="13">
        <v>0.4201388888888889</v>
      </c>
      <c r="R377" s="8">
        <v>0.5416666666666666</v>
      </c>
      <c r="S377" s="14">
        <f t="shared" si="24"/>
        <v>0.1486111111</v>
      </c>
      <c r="T377" s="7">
        <v>43151.0</v>
      </c>
      <c r="U377" s="8">
        <v>0.8368055555555556</v>
      </c>
      <c r="V377" s="7">
        <v>43155.0</v>
      </c>
      <c r="W377" s="1">
        <v>182.07</v>
      </c>
      <c r="X377" s="17"/>
      <c r="AD377" s="1">
        <f t="shared" si="2"/>
        <v>0</v>
      </c>
      <c r="AJ377">
        <f t="shared" si="3"/>
        <v>0</v>
      </c>
      <c r="AK377" s="7"/>
      <c r="AL377" s="7">
        <v>43173.0</v>
      </c>
      <c r="AM377" s="1">
        <v>492.83</v>
      </c>
      <c r="AN377" s="1">
        <v>1.0</v>
      </c>
      <c r="AO377" s="1">
        <v>0.0</v>
      </c>
      <c r="AP377" s="1">
        <v>4.0</v>
      </c>
      <c r="AV377" s="1"/>
      <c r="AW377" s="1"/>
      <c r="AX377" s="1"/>
      <c r="AY377" s="1" t="s">
        <v>68</v>
      </c>
    </row>
    <row r="378" ht="15.75" customHeight="1">
      <c r="A378" s="1">
        <v>379.0</v>
      </c>
      <c r="B378" s="1" t="str">
        <f t="shared" si="1"/>
        <v>25.10_para_40.2_379</v>
      </c>
      <c r="C378" s="1" t="s">
        <v>56</v>
      </c>
      <c r="D378" s="1">
        <v>25.0</v>
      </c>
      <c r="E378" s="1">
        <v>10.0</v>
      </c>
      <c r="F378" s="1">
        <v>40.0</v>
      </c>
      <c r="G378" s="1">
        <v>2.0</v>
      </c>
      <c r="I378" s="7">
        <v>43147.0</v>
      </c>
      <c r="J378" s="7">
        <v>43151.0</v>
      </c>
      <c r="K378" s="8">
        <v>0.39791666666666664</v>
      </c>
      <c r="L378" s="1">
        <v>1.0</v>
      </c>
      <c r="N378" s="7">
        <v>43151.0</v>
      </c>
      <c r="O378" s="1">
        <v>47.56</v>
      </c>
      <c r="P378" s="7">
        <v>43151.0</v>
      </c>
      <c r="Q378" s="13">
        <v>0.4201388888888889</v>
      </c>
      <c r="R378" s="8">
        <v>0.5416666666666666</v>
      </c>
      <c r="S378" s="14">
        <f t="shared" si="24"/>
        <v>0.14375</v>
      </c>
      <c r="T378" s="7">
        <v>43152.0</v>
      </c>
      <c r="U378" s="8">
        <v>0.8486111111111111</v>
      </c>
      <c r="V378" s="7">
        <v>43155.0</v>
      </c>
      <c r="W378" s="1">
        <v>288.52</v>
      </c>
      <c r="X378" s="10">
        <v>43159.0</v>
      </c>
      <c r="Y378" s="1">
        <v>1286.39</v>
      </c>
      <c r="Z378" s="19">
        <v>43166.0</v>
      </c>
      <c r="AA378" s="1">
        <v>5.0</v>
      </c>
      <c r="AB378" s="1">
        <v>0.0</v>
      </c>
      <c r="AC378" s="1">
        <v>2082.96</v>
      </c>
      <c r="AD378" s="1">
        <f t="shared" si="2"/>
        <v>3</v>
      </c>
      <c r="AE378" s="1">
        <v>3.0</v>
      </c>
      <c r="AF378" s="1">
        <v>0.0</v>
      </c>
      <c r="AG378" s="7">
        <v>43172.0</v>
      </c>
      <c r="AH378" s="1">
        <v>2.0</v>
      </c>
      <c r="AI378" s="1">
        <v>1.0</v>
      </c>
      <c r="AJ378">
        <f t="shared" si="3"/>
        <v>4</v>
      </c>
      <c r="AK378" s="1">
        <v>1.0</v>
      </c>
      <c r="AQ378" s="1">
        <v>1.0</v>
      </c>
      <c r="AR378" s="1" t="s">
        <v>73</v>
      </c>
      <c r="AS378" s="1">
        <v>1.0</v>
      </c>
      <c r="AT378" s="1">
        <v>1.0</v>
      </c>
      <c r="AV378" s="1"/>
      <c r="AW378" s="1"/>
      <c r="AX378" s="1"/>
      <c r="AY378" s="1" t="s">
        <v>77</v>
      </c>
      <c r="AZ378" s="1" t="s">
        <v>294</v>
      </c>
    </row>
    <row r="379" ht="15.75" customHeight="1">
      <c r="A379" s="1">
        <v>380.0</v>
      </c>
      <c r="B379" s="1" t="str">
        <f t="shared" si="1"/>
        <v>25.10_para_40.3_380</v>
      </c>
      <c r="C379" s="1" t="s">
        <v>56</v>
      </c>
      <c r="D379" s="1">
        <v>25.0</v>
      </c>
      <c r="E379" s="1">
        <v>10.0</v>
      </c>
      <c r="F379" s="1">
        <v>40.0</v>
      </c>
      <c r="G379" s="1">
        <v>3.0</v>
      </c>
      <c r="I379" s="7">
        <v>43147.0</v>
      </c>
      <c r="J379" s="7">
        <v>43151.0</v>
      </c>
      <c r="K379" s="8">
        <v>0.4048611111111111</v>
      </c>
      <c r="L379" s="1">
        <v>1.0</v>
      </c>
      <c r="N379" s="7">
        <v>43151.0</v>
      </c>
      <c r="O379" s="1">
        <v>60.8</v>
      </c>
      <c r="P379" s="7">
        <v>43151.0</v>
      </c>
      <c r="Q379" s="13">
        <v>0.4201388888888889</v>
      </c>
      <c r="R379" s="8">
        <v>0.5416666666666666</v>
      </c>
      <c r="S379" s="14">
        <f t="shared" si="24"/>
        <v>0.1368055556</v>
      </c>
      <c r="T379" s="7">
        <v>43153.0</v>
      </c>
      <c r="U379" s="8">
        <v>0.8645833333333334</v>
      </c>
      <c r="V379" s="7">
        <v>43154.0</v>
      </c>
      <c r="W379" s="1">
        <v>250.07</v>
      </c>
      <c r="X379" s="10">
        <v>43160.0</v>
      </c>
      <c r="Y379" s="1">
        <v>915.64</v>
      </c>
      <c r="AD379" s="1">
        <f t="shared" si="2"/>
        <v>0</v>
      </c>
      <c r="AJ379">
        <f t="shared" si="3"/>
        <v>0</v>
      </c>
      <c r="AK379" s="7"/>
      <c r="AL379" s="7">
        <v>43174.0</v>
      </c>
      <c r="AM379" s="1">
        <v>2634.12</v>
      </c>
      <c r="AN379" s="1">
        <v>1.0</v>
      </c>
      <c r="AO379" s="1">
        <v>0.0</v>
      </c>
      <c r="AP379" s="1">
        <v>5.0</v>
      </c>
      <c r="AQ379" s="1">
        <v>1.0</v>
      </c>
      <c r="AR379" s="1">
        <v>1.0</v>
      </c>
      <c r="AS379" s="1"/>
      <c r="AT379" s="1">
        <v>1.0</v>
      </c>
      <c r="AV379" s="1"/>
      <c r="AW379" s="1"/>
      <c r="AX379" s="1"/>
      <c r="AY379" s="1" t="s">
        <v>76</v>
      </c>
      <c r="AZ379" s="1" t="s">
        <v>295</v>
      </c>
    </row>
    <row r="380" ht="15.75" customHeight="1">
      <c r="A380" s="1">
        <v>381.0</v>
      </c>
      <c r="B380" s="1" t="str">
        <f t="shared" si="1"/>
        <v>25.10_para_40.4_381</v>
      </c>
      <c r="C380" s="1" t="s">
        <v>56</v>
      </c>
      <c r="D380" s="1">
        <v>25.0</v>
      </c>
      <c r="E380" s="1">
        <v>10.0</v>
      </c>
      <c r="F380" s="1">
        <v>40.0</v>
      </c>
      <c r="G380" s="1">
        <v>4.0</v>
      </c>
      <c r="I380" s="7">
        <v>43147.0</v>
      </c>
      <c r="J380" s="7">
        <v>43151.0</v>
      </c>
      <c r="K380" s="8">
        <v>0.4125</v>
      </c>
      <c r="L380" s="1">
        <v>1.0</v>
      </c>
      <c r="N380" s="7">
        <v>43151.0</v>
      </c>
      <c r="O380" s="1">
        <v>52.25</v>
      </c>
      <c r="P380" s="7">
        <v>43151.0</v>
      </c>
      <c r="Q380" s="13">
        <v>0.4201388888888889</v>
      </c>
      <c r="R380" s="8">
        <v>0.5416666666666666</v>
      </c>
      <c r="S380" s="14">
        <f t="shared" si="24"/>
        <v>0.1291666667</v>
      </c>
      <c r="T380" s="7">
        <v>43154.0</v>
      </c>
      <c r="U380" s="8">
        <v>0.9166666666666666</v>
      </c>
      <c r="V380" s="7">
        <v>43155.0</v>
      </c>
      <c r="W380" s="1">
        <v>276.45</v>
      </c>
      <c r="X380" s="10">
        <v>43161.0</v>
      </c>
      <c r="Y380" s="1">
        <v>2509.12</v>
      </c>
      <c r="AD380" s="1">
        <f t="shared" si="2"/>
        <v>0</v>
      </c>
      <c r="AJ380">
        <f t="shared" si="3"/>
        <v>0</v>
      </c>
      <c r="AK380" s="7"/>
      <c r="AL380" s="7">
        <v>43175.0</v>
      </c>
      <c r="AM380" s="1">
        <v>18263.17</v>
      </c>
      <c r="AN380" s="1">
        <v>1.0</v>
      </c>
      <c r="AO380" s="1">
        <v>1.0</v>
      </c>
      <c r="AP380" s="1">
        <v>5.0</v>
      </c>
    </row>
    <row r="381" ht="15.75" customHeight="1">
      <c r="A381" s="1">
        <v>382.0</v>
      </c>
      <c r="B381" s="1" t="str">
        <f t="shared" si="1"/>
        <v>25.10_para_0.0_382</v>
      </c>
      <c r="C381" s="1" t="s">
        <v>56</v>
      </c>
      <c r="D381" s="1">
        <v>25.0</v>
      </c>
      <c r="E381" s="1">
        <v>10.0</v>
      </c>
      <c r="F381" s="1">
        <v>0.0</v>
      </c>
      <c r="G381" s="1">
        <v>0.0</v>
      </c>
      <c r="I381" s="7">
        <v>43147.0</v>
      </c>
      <c r="J381" s="7">
        <v>43151.0</v>
      </c>
      <c r="K381" s="8">
        <v>0.44375</v>
      </c>
      <c r="L381" s="1">
        <v>1.0</v>
      </c>
      <c r="N381" s="7">
        <v>43151.0</v>
      </c>
      <c r="O381" s="1">
        <v>59.78</v>
      </c>
      <c r="Q381" s="9"/>
      <c r="R381" s="8"/>
      <c r="V381" s="7">
        <v>43154.0</v>
      </c>
      <c r="W381" s="1">
        <v>307.23</v>
      </c>
      <c r="X381" s="10">
        <v>43159.0</v>
      </c>
      <c r="Y381" s="1">
        <v>1231.24</v>
      </c>
      <c r="Z381" s="7">
        <v>43165.0</v>
      </c>
      <c r="AA381" s="1">
        <v>5.0</v>
      </c>
      <c r="AB381" s="1">
        <v>0.0</v>
      </c>
      <c r="AC381" s="1">
        <v>2166.23</v>
      </c>
      <c r="AD381" s="1">
        <f t="shared" si="2"/>
        <v>16</v>
      </c>
      <c r="AE381" s="1">
        <v>13.0</v>
      </c>
      <c r="AF381" s="1">
        <v>3.0</v>
      </c>
      <c r="AG381" s="7">
        <v>43172.0</v>
      </c>
      <c r="AH381" s="1">
        <v>9.0</v>
      </c>
      <c r="AI381" s="1">
        <v>7.0</v>
      </c>
      <c r="AJ381">
        <f t="shared" si="3"/>
        <v>23</v>
      </c>
      <c r="AK381" s="1">
        <v>1.0</v>
      </c>
      <c r="AQ381" s="1">
        <v>1.0</v>
      </c>
      <c r="AR381" s="1">
        <v>2.0</v>
      </c>
      <c r="AS381" s="1">
        <v>7.0</v>
      </c>
      <c r="AT381" s="1">
        <v>0.0</v>
      </c>
      <c r="AV381" s="1"/>
      <c r="AW381" s="1"/>
      <c r="AX381" s="1"/>
      <c r="AY381" s="1" t="s">
        <v>60</v>
      </c>
      <c r="AZ381" s="1" t="s">
        <v>296</v>
      </c>
    </row>
    <row r="382" ht="15.75" customHeight="1">
      <c r="A382" s="1">
        <v>383.0</v>
      </c>
      <c r="B382" s="1" t="str">
        <f t="shared" si="1"/>
        <v>25.10_para_42.1_383</v>
      </c>
      <c r="C382" s="1" t="s">
        <v>56</v>
      </c>
      <c r="D382" s="1">
        <v>25.0</v>
      </c>
      <c r="E382" s="1">
        <v>10.0</v>
      </c>
      <c r="F382" s="1">
        <v>42.0</v>
      </c>
      <c r="G382" s="1">
        <v>1.0</v>
      </c>
      <c r="I382" s="7">
        <v>43147.0</v>
      </c>
      <c r="J382" s="7">
        <v>43151.0</v>
      </c>
      <c r="K382" s="8">
        <v>0.42291666666666666</v>
      </c>
      <c r="L382" s="1">
        <v>1.0</v>
      </c>
      <c r="N382" s="7">
        <v>43151.0</v>
      </c>
      <c r="O382" s="1">
        <v>56.21</v>
      </c>
      <c r="P382" s="7">
        <v>43151.0</v>
      </c>
      <c r="Q382" s="13">
        <v>0.4479166666666667</v>
      </c>
      <c r="R382" s="8">
        <v>0.5416666666666666</v>
      </c>
      <c r="S382" s="14">
        <f t="shared" ref="S382:S443" si="25">R382-K382</f>
        <v>0.11875</v>
      </c>
      <c r="T382" s="7">
        <v>43151.0</v>
      </c>
      <c r="U382" s="8">
        <v>0.8368055555555556</v>
      </c>
      <c r="V382" s="7">
        <v>43154.0</v>
      </c>
      <c r="W382" s="1">
        <v>225.14</v>
      </c>
      <c r="X382" s="10">
        <v>43158.0</v>
      </c>
      <c r="Y382" s="1">
        <v>950.53</v>
      </c>
      <c r="Z382" s="7">
        <v>43165.0</v>
      </c>
      <c r="AA382" s="1">
        <v>5.0</v>
      </c>
      <c r="AB382" s="1">
        <v>0.0</v>
      </c>
      <c r="AC382" s="1">
        <v>2300.73</v>
      </c>
      <c r="AD382" s="1">
        <f t="shared" si="2"/>
        <v>14</v>
      </c>
      <c r="AE382" s="1">
        <v>10.0</v>
      </c>
      <c r="AF382" s="1">
        <v>4.0</v>
      </c>
      <c r="AG382" s="7">
        <v>43171.0</v>
      </c>
      <c r="AH382" s="1">
        <v>6.0</v>
      </c>
      <c r="AI382" s="1">
        <v>29.0</v>
      </c>
      <c r="AJ382">
        <f t="shared" si="3"/>
        <v>43</v>
      </c>
      <c r="AQ382" s="1">
        <v>1.0</v>
      </c>
      <c r="AR382" s="1" t="s">
        <v>73</v>
      </c>
      <c r="AS382" s="1"/>
      <c r="AT382" s="1">
        <v>0.0</v>
      </c>
      <c r="AV382" s="1"/>
      <c r="AW382" s="1"/>
      <c r="AX382" s="1"/>
      <c r="AY382" s="1" t="s">
        <v>60</v>
      </c>
      <c r="AZ382" s="1" t="s">
        <v>297</v>
      </c>
    </row>
    <row r="383" ht="15.75" customHeight="1">
      <c r="A383" s="1">
        <v>384.0</v>
      </c>
      <c r="B383" s="1" t="str">
        <f t="shared" si="1"/>
        <v>25.10_para_42.2_384</v>
      </c>
      <c r="C383" s="1" t="s">
        <v>56</v>
      </c>
      <c r="D383" s="1">
        <v>25.0</v>
      </c>
      <c r="E383" s="1">
        <v>10.0</v>
      </c>
      <c r="F383" s="1">
        <v>42.0</v>
      </c>
      <c r="G383" s="1">
        <v>2.0</v>
      </c>
      <c r="I383" s="7">
        <v>43147.0</v>
      </c>
      <c r="J383" s="7">
        <v>43151.0</v>
      </c>
      <c r="K383" s="8">
        <v>0.42986111111111114</v>
      </c>
      <c r="L383" s="1">
        <v>1.0</v>
      </c>
      <c r="N383" s="7">
        <v>43151.0</v>
      </c>
      <c r="O383" s="1">
        <v>40.19</v>
      </c>
      <c r="P383" s="7">
        <v>43151.0</v>
      </c>
      <c r="Q383" s="13">
        <v>0.4479166666666667</v>
      </c>
      <c r="R383" s="8">
        <v>0.5416666666666666</v>
      </c>
      <c r="S383" s="14">
        <f t="shared" si="25"/>
        <v>0.1118055556</v>
      </c>
      <c r="T383" s="7">
        <v>43152.0</v>
      </c>
      <c r="U383" s="8">
        <v>0.8486111111111111</v>
      </c>
      <c r="V383" s="7">
        <v>43155.0</v>
      </c>
      <c r="W383" s="1">
        <v>122.81</v>
      </c>
      <c r="X383" s="10">
        <v>43159.0</v>
      </c>
      <c r="Y383" s="1">
        <v>837.19</v>
      </c>
      <c r="AD383" s="1">
        <f t="shared" si="2"/>
        <v>0</v>
      </c>
      <c r="AJ383">
        <f t="shared" si="3"/>
        <v>0</v>
      </c>
      <c r="AK383" s="7"/>
      <c r="AL383" s="7">
        <v>43173.0</v>
      </c>
      <c r="AM383" s="1">
        <v>10659.71</v>
      </c>
      <c r="AN383" s="1">
        <v>1.0</v>
      </c>
      <c r="AO383" s="1">
        <v>0.0</v>
      </c>
      <c r="AP383" s="1">
        <v>5.0</v>
      </c>
      <c r="AV383" s="1"/>
      <c r="AW383" s="1"/>
      <c r="AX383" s="1"/>
      <c r="AY383" s="1" t="s">
        <v>77</v>
      </c>
    </row>
    <row r="384" ht="15.75" customHeight="1">
      <c r="A384" s="1">
        <v>385.0</v>
      </c>
      <c r="B384" s="1" t="str">
        <f t="shared" si="1"/>
        <v>25.10_para_42.3_385</v>
      </c>
      <c r="C384" s="1" t="s">
        <v>56</v>
      </c>
      <c r="D384" s="1">
        <v>25.0</v>
      </c>
      <c r="E384" s="1">
        <v>10.0</v>
      </c>
      <c r="F384" s="1">
        <v>42.0</v>
      </c>
      <c r="G384" s="1">
        <v>3.0</v>
      </c>
      <c r="I384" s="7">
        <v>43147.0</v>
      </c>
      <c r="J384" s="7">
        <v>43151.0</v>
      </c>
      <c r="K384" s="8">
        <v>0.4340277777777778</v>
      </c>
      <c r="L384" s="1">
        <v>2.0</v>
      </c>
      <c r="N384" s="7">
        <v>43151.0</v>
      </c>
      <c r="O384" s="1">
        <v>43.78</v>
      </c>
      <c r="P384" s="7">
        <v>43151.0</v>
      </c>
      <c r="Q384" s="13">
        <v>0.4479166666666667</v>
      </c>
      <c r="R384" s="8">
        <v>0.5416666666666666</v>
      </c>
      <c r="S384" s="14">
        <f t="shared" si="25"/>
        <v>0.1076388889</v>
      </c>
      <c r="T384" s="7">
        <v>43153.0</v>
      </c>
      <c r="U384" s="8">
        <v>0.8645833333333334</v>
      </c>
      <c r="V384" s="7">
        <v>43156.0</v>
      </c>
      <c r="W384" s="1">
        <v>202.23</v>
      </c>
      <c r="X384" s="10">
        <v>43160.0</v>
      </c>
      <c r="Y384" s="1">
        <v>856.76</v>
      </c>
      <c r="AD384" s="1">
        <f t="shared" si="2"/>
        <v>0</v>
      </c>
      <c r="AJ384">
        <f t="shared" si="3"/>
        <v>0</v>
      </c>
      <c r="AK384" s="7"/>
      <c r="AL384" s="7">
        <v>43174.0</v>
      </c>
      <c r="AM384" s="1">
        <v>11931.14</v>
      </c>
      <c r="AN384" s="1">
        <v>1.0</v>
      </c>
      <c r="AO384" s="1">
        <v>0.0</v>
      </c>
      <c r="AP384" s="1">
        <v>5.0</v>
      </c>
      <c r="AV384" s="1"/>
      <c r="AW384" s="1"/>
      <c r="AX384" s="1"/>
      <c r="AY384" s="1" t="s">
        <v>77</v>
      </c>
    </row>
    <row r="385" ht="15.75" customHeight="1">
      <c r="A385" s="1">
        <v>386.0</v>
      </c>
      <c r="B385" s="1" t="str">
        <f t="shared" si="1"/>
        <v>25.10_para_42.4_386</v>
      </c>
      <c r="C385" s="1" t="s">
        <v>56</v>
      </c>
      <c r="D385" s="1">
        <v>25.0</v>
      </c>
      <c r="E385" s="1">
        <v>10.0</v>
      </c>
      <c r="F385" s="1">
        <v>42.0</v>
      </c>
      <c r="G385" s="1">
        <v>4.0</v>
      </c>
      <c r="I385" s="7">
        <v>43147.0</v>
      </c>
      <c r="J385" s="7">
        <v>43151.0</v>
      </c>
      <c r="K385" s="8">
        <v>0.4388888888888889</v>
      </c>
      <c r="L385" s="1">
        <v>1.0</v>
      </c>
      <c r="N385" s="7">
        <v>43151.0</v>
      </c>
      <c r="O385" s="1">
        <v>47.05</v>
      </c>
      <c r="P385" s="7">
        <v>43151.0</v>
      </c>
      <c r="Q385" s="13">
        <v>0.4479166666666667</v>
      </c>
      <c r="R385" s="8">
        <v>0.5416666666666666</v>
      </c>
      <c r="S385" s="14">
        <f t="shared" si="25"/>
        <v>0.1027777778</v>
      </c>
      <c r="T385" s="7">
        <v>43154.0</v>
      </c>
      <c r="U385" s="8">
        <v>0.9166666666666666</v>
      </c>
      <c r="V385" s="7">
        <v>43155.0</v>
      </c>
      <c r="W385" s="1">
        <v>217.06</v>
      </c>
      <c r="X385" s="10">
        <v>43160.0</v>
      </c>
      <c r="Y385" s="1">
        <v>1392.54</v>
      </c>
      <c r="AD385" s="1">
        <f t="shared" si="2"/>
        <v>0</v>
      </c>
      <c r="AJ385">
        <f t="shared" si="3"/>
        <v>0</v>
      </c>
      <c r="AK385" s="7"/>
      <c r="AL385" s="7">
        <v>43174.0</v>
      </c>
      <c r="AM385" s="1">
        <v>14018.37</v>
      </c>
      <c r="AN385" s="1">
        <v>1.0</v>
      </c>
      <c r="AO385" s="1">
        <v>1.0</v>
      </c>
      <c r="AP385" s="1">
        <v>5.0</v>
      </c>
      <c r="AV385" s="1"/>
      <c r="AW385" s="1"/>
      <c r="AX385" s="1"/>
      <c r="AY385" s="1" t="s">
        <v>69</v>
      </c>
    </row>
    <row r="386" ht="15.75" customHeight="1">
      <c r="A386" s="1">
        <v>387.0</v>
      </c>
      <c r="B386" s="1" t="str">
        <f t="shared" si="1"/>
        <v>25.10_para_40.1_387</v>
      </c>
      <c r="C386" s="1" t="s">
        <v>56</v>
      </c>
      <c r="D386" s="1">
        <v>25.0</v>
      </c>
      <c r="E386" s="1">
        <v>10.0</v>
      </c>
      <c r="F386" s="1">
        <v>40.0</v>
      </c>
      <c r="G386" s="1">
        <v>1.0</v>
      </c>
      <c r="I386" s="7">
        <v>43147.0</v>
      </c>
      <c r="J386" s="7">
        <v>43151.0</v>
      </c>
      <c r="K386" s="8">
        <v>0.46111111111111114</v>
      </c>
      <c r="L386" s="1">
        <v>1.0</v>
      </c>
      <c r="N386" s="7">
        <v>43151.0</v>
      </c>
      <c r="O386" s="1">
        <v>55.01</v>
      </c>
      <c r="P386" s="7">
        <v>43151.0</v>
      </c>
      <c r="Q386" s="13">
        <v>0.4708333333333333</v>
      </c>
      <c r="R386" s="8">
        <v>0.5416666666666666</v>
      </c>
      <c r="S386" s="14">
        <f t="shared" si="25"/>
        <v>0.08055555556</v>
      </c>
      <c r="T386" s="7">
        <v>43151.0</v>
      </c>
      <c r="U386" s="8">
        <v>0.8368055555555556</v>
      </c>
      <c r="V386" s="7">
        <v>43155.0</v>
      </c>
      <c r="W386" s="1">
        <v>205.25</v>
      </c>
      <c r="X386" s="10">
        <v>43160.0</v>
      </c>
      <c r="Y386" s="1">
        <v>1020.06</v>
      </c>
      <c r="AD386" s="1">
        <f t="shared" si="2"/>
        <v>0</v>
      </c>
      <c r="AI386" s="1">
        <v>7.0</v>
      </c>
      <c r="AJ386">
        <f t="shared" si="3"/>
        <v>7</v>
      </c>
      <c r="AK386" s="7"/>
      <c r="AL386" s="7">
        <v>43174.0</v>
      </c>
      <c r="AM386" s="1">
        <v>1236.56</v>
      </c>
      <c r="AN386" s="1">
        <v>1.0</v>
      </c>
      <c r="AO386" s="1">
        <v>0.0</v>
      </c>
      <c r="AP386" s="1">
        <v>5.0</v>
      </c>
      <c r="AQ386" s="1">
        <v>1.0</v>
      </c>
      <c r="AR386" s="1">
        <v>1.0</v>
      </c>
      <c r="AS386" s="1">
        <v>0.0</v>
      </c>
      <c r="AT386" s="1">
        <v>0.0</v>
      </c>
      <c r="AV386" s="1"/>
      <c r="AW386" s="1"/>
      <c r="AX386" s="1"/>
      <c r="AY386" s="1" t="s">
        <v>76</v>
      </c>
      <c r="AZ386" s="1" t="s">
        <v>298</v>
      </c>
    </row>
    <row r="387" ht="15.75" customHeight="1">
      <c r="A387" s="1">
        <v>388.0</v>
      </c>
      <c r="B387" s="1" t="str">
        <f t="shared" si="1"/>
        <v>25.10_para_40.2_388</v>
      </c>
      <c r="C387" s="1" t="s">
        <v>56</v>
      </c>
      <c r="D387" s="1">
        <v>25.0</v>
      </c>
      <c r="E387" s="1">
        <v>10.0</v>
      </c>
      <c r="F387" s="1">
        <v>40.0</v>
      </c>
      <c r="G387" s="1">
        <v>2.0</v>
      </c>
      <c r="I387" s="7">
        <v>43147.0</v>
      </c>
      <c r="J387" s="7">
        <v>43151.0</v>
      </c>
      <c r="K387" s="8">
        <v>0.47638888888888886</v>
      </c>
      <c r="L387" s="1">
        <v>1.0</v>
      </c>
      <c r="N387" s="7">
        <v>43151.0</v>
      </c>
      <c r="O387" s="1">
        <v>57.82</v>
      </c>
      <c r="P387" s="7">
        <v>43151.0</v>
      </c>
      <c r="Q387" s="13">
        <v>0.48055555555555557</v>
      </c>
      <c r="R387" s="8">
        <v>0.5416666666666666</v>
      </c>
      <c r="S387" s="14">
        <f t="shared" si="25"/>
        <v>0.06527777778</v>
      </c>
      <c r="T387" s="7">
        <v>43152.0</v>
      </c>
      <c r="U387" s="8">
        <v>0.8486111111111111</v>
      </c>
      <c r="V387" s="7">
        <v>43154.0</v>
      </c>
      <c r="W387" s="1">
        <v>190.85</v>
      </c>
      <c r="X387" s="10">
        <v>43158.0</v>
      </c>
      <c r="Y387" s="1">
        <v>986.7</v>
      </c>
      <c r="AD387" s="1">
        <f t="shared" si="2"/>
        <v>0</v>
      </c>
      <c r="AJ387">
        <f t="shared" si="3"/>
        <v>0</v>
      </c>
      <c r="AK387" s="7"/>
      <c r="AL387" s="7">
        <v>43172.0</v>
      </c>
      <c r="AM387" s="1">
        <v>13122.95</v>
      </c>
      <c r="AN387" s="1">
        <v>1.0</v>
      </c>
      <c r="AO387" s="1">
        <v>0.0</v>
      </c>
      <c r="AP387" s="1">
        <v>5.0</v>
      </c>
      <c r="AV387" s="1"/>
      <c r="AW387" s="1"/>
      <c r="AX387" s="1"/>
      <c r="AY387" s="1" t="s">
        <v>60</v>
      </c>
    </row>
    <row r="388" ht="15.75" customHeight="1">
      <c r="A388" s="1">
        <v>389.0</v>
      </c>
      <c r="B388" s="1" t="str">
        <f t="shared" si="1"/>
        <v>25.10_para_40.3_389</v>
      </c>
      <c r="C388" s="1" t="s">
        <v>56</v>
      </c>
      <c r="D388" s="1">
        <v>25.0</v>
      </c>
      <c r="E388" s="1">
        <v>10.0</v>
      </c>
      <c r="F388" s="1">
        <v>40.0</v>
      </c>
      <c r="G388" s="1">
        <v>3.0</v>
      </c>
      <c r="I388" s="7">
        <v>43147.0</v>
      </c>
      <c r="J388" s="7">
        <v>43151.0</v>
      </c>
      <c r="K388" s="8">
        <v>0.48541666666666666</v>
      </c>
      <c r="L388" s="1">
        <v>1.0</v>
      </c>
      <c r="N388" s="7">
        <v>43151.0</v>
      </c>
      <c r="O388" s="1">
        <v>50.24</v>
      </c>
      <c r="P388" s="7">
        <v>43151.0</v>
      </c>
      <c r="Q388" s="13">
        <v>0.4888888888888889</v>
      </c>
      <c r="R388" s="8">
        <v>0.5416666666666666</v>
      </c>
      <c r="S388" s="14">
        <f t="shared" si="25"/>
        <v>0.05625</v>
      </c>
      <c r="T388" s="7">
        <v>43153.0</v>
      </c>
      <c r="U388" s="8">
        <v>0.8645833333333334</v>
      </c>
      <c r="V388" s="7">
        <v>43155.0</v>
      </c>
      <c r="W388" s="1">
        <v>286.57</v>
      </c>
      <c r="X388" s="10">
        <v>43159.0</v>
      </c>
      <c r="Y388" s="1">
        <v>1451.91</v>
      </c>
      <c r="AD388" s="1">
        <f t="shared" si="2"/>
        <v>0</v>
      </c>
      <c r="AJ388">
        <f t="shared" si="3"/>
        <v>0</v>
      </c>
      <c r="AK388" s="7"/>
      <c r="AL388" s="7">
        <v>43173.0</v>
      </c>
      <c r="AM388" s="1">
        <v>3295.78</v>
      </c>
      <c r="AN388" s="1">
        <v>1.0</v>
      </c>
      <c r="AO388" s="1">
        <v>0.0</v>
      </c>
      <c r="AP388" s="1">
        <v>5.0</v>
      </c>
      <c r="AQ388" s="1">
        <v>0.0</v>
      </c>
      <c r="AS388" s="1"/>
      <c r="AT388" s="1">
        <v>0.5</v>
      </c>
      <c r="AU388" s="1">
        <v>1.0</v>
      </c>
      <c r="AV388" s="1"/>
      <c r="AW388" s="1"/>
      <c r="AX388" s="1"/>
      <c r="AY388" s="1" t="s">
        <v>299</v>
      </c>
    </row>
    <row r="389" ht="15.75" customHeight="1">
      <c r="A389" s="1">
        <v>390.0</v>
      </c>
      <c r="B389" s="1" t="str">
        <f t="shared" si="1"/>
        <v>25.10_para_40.4_390</v>
      </c>
      <c r="C389" s="1" t="s">
        <v>56</v>
      </c>
      <c r="D389" s="1">
        <v>25.0</v>
      </c>
      <c r="E389" s="1">
        <v>10.0</v>
      </c>
      <c r="F389" s="1">
        <v>40.0</v>
      </c>
      <c r="G389" s="1">
        <v>4.0</v>
      </c>
      <c r="I389" s="7">
        <v>43147.0</v>
      </c>
      <c r="J389" s="7">
        <v>43151.0</v>
      </c>
      <c r="K389" s="8">
        <v>0.49444444444444446</v>
      </c>
      <c r="L389" s="1">
        <v>1.0</v>
      </c>
      <c r="N389" s="7">
        <v>43151.0</v>
      </c>
      <c r="O389" s="1">
        <v>72.27</v>
      </c>
      <c r="P389" s="7">
        <v>43151.0</v>
      </c>
      <c r="Q389" s="13">
        <v>0.49722222222222223</v>
      </c>
      <c r="R389" s="8">
        <v>0.5416666666666666</v>
      </c>
      <c r="S389" s="14">
        <f t="shared" si="25"/>
        <v>0.04722222222</v>
      </c>
      <c r="T389" s="7">
        <v>43154.0</v>
      </c>
      <c r="U389" s="8">
        <v>0.9166666666666666</v>
      </c>
      <c r="V389" s="7">
        <v>43155.0</v>
      </c>
      <c r="W389" s="1">
        <v>240.79</v>
      </c>
      <c r="X389" s="10">
        <v>43159.0</v>
      </c>
      <c r="Y389" s="1">
        <v>1141.09</v>
      </c>
      <c r="AD389" s="1">
        <f t="shared" si="2"/>
        <v>0</v>
      </c>
      <c r="AJ389">
        <f t="shared" si="3"/>
        <v>0</v>
      </c>
      <c r="AK389" s="7"/>
      <c r="AL389" s="7">
        <v>43173.0</v>
      </c>
      <c r="AM389" s="1">
        <v>12624.53</v>
      </c>
      <c r="AN389" s="1">
        <v>1.0</v>
      </c>
      <c r="AO389" s="1">
        <v>0.0</v>
      </c>
      <c r="AP389" s="1">
        <v>5.0</v>
      </c>
      <c r="AV389" s="1"/>
      <c r="AW389" s="1"/>
      <c r="AX389" s="1"/>
      <c r="AY389" s="1" t="s">
        <v>300</v>
      </c>
    </row>
    <row r="390" ht="15.75" customHeight="1">
      <c r="A390" s="1">
        <v>391.0</v>
      </c>
      <c r="B390" s="1" t="str">
        <f t="shared" si="1"/>
        <v>25.10_para_42.1_391</v>
      </c>
      <c r="C390" s="1" t="s">
        <v>56</v>
      </c>
      <c r="D390" s="1">
        <v>25.0</v>
      </c>
      <c r="E390" s="1">
        <v>10.0</v>
      </c>
      <c r="F390" s="1">
        <v>42.0</v>
      </c>
      <c r="G390" s="1">
        <v>1.0</v>
      </c>
      <c r="I390" s="7">
        <v>43147.0</v>
      </c>
      <c r="J390" s="7">
        <v>43151.0</v>
      </c>
      <c r="K390" s="8">
        <v>0.46944444444444444</v>
      </c>
      <c r="L390" s="1">
        <v>2.0</v>
      </c>
      <c r="N390" s="7">
        <v>43151.0</v>
      </c>
      <c r="O390" s="1">
        <v>59.83</v>
      </c>
      <c r="P390" s="7">
        <v>43151.0</v>
      </c>
      <c r="Q390" s="13">
        <v>0.4708333333333333</v>
      </c>
      <c r="R390" s="8">
        <v>0.5416666666666666</v>
      </c>
      <c r="S390" s="14">
        <f t="shared" si="25"/>
        <v>0.07222222222</v>
      </c>
      <c r="T390" s="7">
        <v>43151.0</v>
      </c>
      <c r="U390" s="8">
        <v>0.8368055555555556</v>
      </c>
      <c r="V390" s="7">
        <v>43156.0</v>
      </c>
      <c r="W390" s="1">
        <v>255.49</v>
      </c>
      <c r="X390" s="10">
        <v>43161.0</v>
      </c>
      <c r="Y390" s="1">
        <v>932.16</v>
      </c>
      <c r="Z390" s="7">
        <v>43167.0</v>
      </c>
      <c r="AA390" s="1">
        <v>5.0</v>
      </c>
      <c r="AB390" s="1">
        <v>1.0</v>
      </c>
      <c r="AC390" s="1">
        <v>2462.91</v>
      </c>
      <c r="AD390" s="1">
        <f t="shared" si="2"/>
        <v>22</v>
      </c>
      <c r="AE390" s="1">
        <v>18.0</v>
      </c>
      <c r="AF390" s="1">
        <v>4.0</v>
      </c>
      <c r="AG390" s="7">
        <v>43173.0</v>
      </c>
      <c r="AH390" s="1">
        <v>14.0</v>
      </c>
      <c r="AI390" s="1">
        <v>69.0</v>
      </c>
      <c r="AJ390">
        <f t="shared" si="3"/>
        <v>91</v>
      </c>
      <c r="AQ390" s="1">
        <v>1.0</v>
      </c>
      <c r="AR390" s="1" t="s">
        <v>73</v>
      </c>
      <c r="AS390" s="1"/>
      <c r="AT390" s="1">
        <v>1.0</v>
      </c>
      <c r="AV390" s="1"/>
      <c r="AW390" s="1"/>
      <c r="AX390" s="1"/>
      <c r="AY390" s="1" t="s">
        <v>60</v>
      </c>
      <c r="AZ390" s="1" t="s">
        <v>301</v>
      </c>
    </row>
    <row r="391" ht="15.75" customHeight="1">
      <c r="A391" s="1">
        <v>392.0</v>
      </c>
      <c r="B391" s="1" t="str">
        <f t="shared" si="1"/>
        <v>25.10_para_42.2_392</v>
      </c>
      <c r="C391" s="1" t="s">
        <v>56</v>
      </c>
      <c r="D391" s="1">
        <v>25.0</v>
      </c>
      <c r="E391" s="1">
        <v>10.0</v>
      </c>
      <c r="F391" s="1">
        <v>42.0</v>
      </c>
      <c r="G391" s="1">
        <v>2.0</v>
      </c>
      <c r="I391" s="7">
        <v>43147.0</v>
      </c>
      <c r="J391" s="7">
        <v>43151.0</v>
      </c>
      <c r="K391" s="8">
        <v>0.4777777777777778</v>
      </c>
      <c r="L391" s="1">
        <v>1.0</v>
      </c>
      <c r="N391" s="7">
        <v>43151.0</v>
      </c>
      <c r="O391" s="1">
        <v>58.88</v>
      </c>
      <c r="P391" s="7">
        <v>43151.0</v>
      </c>
      <c r="Q391" s="13">
        <v>0.48055555555555557</v>
      </c>
      <c r="R391" s="8">
        <v>0.5416666666666666</v>
      </c>
      <c r="S391" s="14">
        <f t="shared" si="25"/>
        <v>0.06388888889</v>
      </c>
      <c r="T391" s="7">
        <v>43152.0</v>
      </c>
      <c r="U391" s="8">
        <v>0.8486111111111111</v>
      </c>
      <c r="V391" s="7">
        <v>43158.0</v>
      </c>
      <c r="W391" s="1">
        <v>144.07</v>
      </c>
      <c r="X391" s="30">
        <v>43166.0</v>
      </c>
      <c r="Y391" s="1">
        <v>386.99</v>
      </c>
      <c r="AD391" s="1">
        <f t="shared" si="2"/>
        <v>0</v>
      </c>
      <c r="AJ391">
        <f t="shared" si="3"/>
        <v>0</v>
      </c>
      <c r="AK391" s="7"/>
      <c r="AL391" s="7">
        <v>43180.0</v>
      </c>
      <c r="AM391" s="1">
        <v>4421.74</v>
      </c>
      <c r="AN391" s="1">
        <v>1.0</v>
      </c>
      <c r="AO391" s="1">
        <v>0.0</v>
      </c>
      <c r="AP391" s="1">
        <v>6.0</v>
      </c>
      <c r="AQ391" s="1">
        <v>0.0</v>
      </c>
      <c r="AS391" s="1"/>
      <c r="AT391" s="1">
        <v>1.0</v>
      </c>
      <c r="AV391" s="1"/>
      <c r="AW391" s="1"/>
      <c r="AX391" s="1"/>
      <c r="AY391" s="1" t="s">
        <v>302</v>
      </c>
      <c r="AZ391" s="1" t="s">
        <v>303</v>
      </c>
    </row>
    <row r="392" ht="15.75" customHeight="1">
      <c r="A392" s="1">
        <v>393.0</v>
      </c>
      <c r="B392" s="1" t="str">
        <f t="shared" si="1"/>
        <v>25.10_para_42.3_393</v>
      </c>
      <c r="C392" s="1" t="s">
        <v>56</v>
      </c>
      <c r="D392" s="1">
        <v>25.0</v>
      </c>
      <c r="E392" s="1">
        <v>10.0</v>
      </c>
      <c r="F392" s="1">
        <v>42.0</v>
      </c>
      <c r="G392" s="1">
        <v>3.0</v>
      </c>
      <c r="I392" s="7">
        <v>43147.0</v>
      </c>
      <c r="J392" s="7">
        <v>43151.0</v>
      </c>
      <c r="K392" s="8">
        <v>0.4875</v>
      </c>
      <c r="L392" s="1">
        <v>1.0</v>
      </c>
      <c r="N392" s="7">
        <v>43151.0</v>
      </c>
      <c r="O392" s="1">
        <v>56.62</v>
      </c>
      <c r="P392" s="7">
        <v>43151.0</v>
      </c>
      <c r="Q392" s="13">
        <v>0.4888888888888889</v>
      </c>
      <c r="R392" s="8">
        <v>0.5416666666666666</v>
      </c>
      <c r="S392" s="14">
        <f t="shared" si="25"/>
        <v>0.05416666667</v>
      </c>
      <c r="T392" s="7">
        <v>43153.0</v>
      </c>
      <c r="U392" s="8">
        <v>0.8645833333333334</v>
      </c>
      <c r="V392" s="7">
        <v>43155.0</v>
      </c>
      <c r="W392" s="1">
        <v>252.13</v>
      </c>
      <c r="X392" s="10">
        <v>43160.0</v>
      </c>
      <c r="Y392" s="1">
        <v>943.02</v>
      </c>
      <c r="Z392" s="7"/>
      <c r="AD392" s="1">
        <f t="shared" si="2"/>
        <v>0</v>
      </c>
      <c r="AJ392">
        <f t="shared" si="3"/>
        <v>0</v>
      </c>
      <c r="AK392" s="7"/>
      <c r="AL392" s="7">
        <v>43174.0</v>
      </c>
      <c r="AM392" s="1">
        <v>7440.13</v>
      </c>
      <c r="AN392" s="1">
        <v>1.0</v>
      </c>
      <c r="AO392" s="1">
        <v>0.0</v>
      </c>
      <c r="AP392" s="1">
        <v>6.0</v>
      </c>
      <c r="AV392" s="1"/>
      <c r="AW392" s="1"/>
      <c r="AX392" s="1"/>
      <c r="AY392" s="1" t="s">
        <v>304</v>
      </c>
    </row>
    <row r="393" ht="15.75" customHeight="1">
      <c r="A393" s="1">
        <v>394.0</v>
      </c>
      <c r="B393" s="1" t="str">
        <f t="shared" si="1"/>
        <v>25.10_para_42.4_394</v>
      </c>
      <c r="C393" s="1" t="s">
        <v>56</v>
      </c>
      <c r="D393" s="1">
        <v>25.0</v>
      </c>
      <c r="E393" s="1">
        <v>10.0</v>
      </c>
      <c r="F393" s="1">
        <v>42.0</v>
      </c>
      <c r="G393" s="1">
        <v>4.0</v>
      </c>
      <c r="H393" s="7">
        <v>43168.0</v>
      </c>
      <c r="I393" s="7">
        <v>43147.0</v>
      </c>
      <c r="J393" s="7">
        <v>43151.0</v>
      </c>
      <c r="K393" s="8">
        <v>0.4951388888888889</v>
      </c>
      <c r="L393" s="1">
        <v>1.0</v>
      </c>
      <c r="N393" s="7">
        <v>43151.0</v>
      </c>
      <c r="O393" s="1">
        <v>57.15</v>
      </c>
      <c r="P393" s="7">
        <v>43151.0</v>
      </c>
      <c r="Q393" s="13">
        <v>0.49722222222222223</v>
      </c>
      <c r="R393" s="8">
        <v>0.5416666666666666</v>
      </c>
      <c r="S393" s="14">
        <f t="shared" si="25"/>
        <v>0.04652777778</v>
      </c>
      <c r="T393" s="7">
        <v>43154.0</v>
      </c>
      <c r="U393" s="8">
        <v>0.9166666666666666</v>
      </c>
      <c r="V393" s="7">
        <v>43154.0</v>
      </c>
      <c r="W393" s="1">
        <v>213.59</v>
      </c>
      <c r="X393" s="10">
        <v>43160.0</v>
      </c>
      <c r="Y393" s="1">
        <v>994.16</v>
      </c>
      <c r="AD393" s="1">
        <f t="shared" si="2"/>
        <v>0</v>
      </c>
      <c r="AJ393">
        <f t="shared" si="3"/>
        <v>0</v>
      </c>
      <c r="AV393" s="1"/>
      <c r="AW393" s="1"/>
      <c r="AX393" s="1"/>
      <c r="AY393" s="1" t="s">
        <v>305</v>
      </c>
    </row>
    <row r="394" ht="15.75" customHeight="1">
      <c r="A394" s="1">
        <v>395.0</v>
      </c>
      <c r="B394" s="1" t="str">
        <f t="shared" si="1"/>
        <v>25.10_para_40.1_395</v>
      </c>
      <c r="C394" s="1" t="s">
        <v>56</v>
      </c>
      <c r="D394" s="1">
        <v>25.0</v>
      </c>
      <c r="E394" s="1">
        <v>10.0</v>
      </c>
      <c r="F394" s="1">
        <v>40.0</v>
      </c>
      <c r="G394" s="1">
        <v>1.0</v>
      </c>
      <c r="H394" s="7">
        <v>43160.0</v>
      </c>
      <c r="I394" s="7">
        <v>43147.0</v>
      </c>
      <c r="J394" s="7">
        <v>43151.0</v>
      </c>
      <c r="K394" s="8">
        <v>0.4625</v>
      </c>
      <c r="L394" s="1">
        <v>2.0</v>
      </c>
      <c r="N394" s="7">
        <v>43151.0</v>
      </c>
      <c r="O394" s="1">
        <v>61.5</v>
      </c>
      <c r="P394" s="7">
        <v>43151.0</v>
      </c>
      <c r="Q394" s="13">
        <v>0.4708333333333333</v>
      </c>
      <c r="R394" s="8">
        <v>0.5416666666666666</v>
      </c>
      <c r="S394" s="14">
        <f t="shared" si="25"/>
        <v>0.07916666667</v>
      </c>
      <c r="T394" s="7">
        <v>43151.0</v>
      </c>
      <c r="U394" s="8">
        <v>0.8368055555555556</v>
      </c>
      <c r="V394" s="7">
        <v>43156.0</v>
      </c>
      <c r="W394" s="1">
        <v>283.22</v>
      </c>
      <c r="X394" s="17"/>
      <c r="AD394" s="1">
        <f t="shared" si="2"/>
        <v>0</v>
      </c>
      <c r="AJ394">
        <f t="shared" si="3"/>
        <v>0</v>
      </c>
      <c r="AV394" s="1"/>
      <c r="AW394" s="1"/>
      <c r="AX394" s="1"/>
      <c r="AY394" s="1" t="s">
        <v>76</v>
      </c>
    </row>
    <row r="395" ht="15.75" customHeight="1">
      <c r="A395" s="1">
        <v>396.0</v>
      </c>
      <c r="B395" s="1" t="str">
        <f t="shared" si="1"/>
        <v>25.10_para_40.2_396</v>
      </c>
      <c r="C395" s="1" t="s">
        <v>56</v>
      </c>
      <c r="D395" s="1">
        <v>25.0</v>
      </c>
      <c r="E395" s="1">
        <v>10.0</v>
      </c>
      <c r="F395" s="1">
        <v>40.0</v>
      </c>
      <c r="G395" s="1">
        <v>2.0</v>
      </c>
      <c r="I395" s="7">
        <v>43147.0</v>
      </c>
      <c r="J395" s="7">
        <v>43151.0</v>
      </c>
      <c r="K395" s="8">
        <v>0.4756944444444444</v>
      </c>
      <c r="L395" s="1">
        <v>1.0</v>
      </c>
      <c r="N395" s="7">
        <v>43151.0</v>
      </c>
      <c r="O395" s="1">
        <v>50.68</v>
      </c>
      <c r="P395" s="7">
        <v>43151.0</v>
      </c>
      <c r="Q395" s="13">
        <v>0.48055555555555557</v>
      </c>
      <c r="R395" s="8">
        <v>0.5416666666666666</v>
      </c>
      <c r="S395" s="14">
        <f t="shared" si="25"/>
        <v>0.06597222222</v>
      </c>
      <c r="T395" s="7">
        <v>43152.0</v>
      </c>
      <c r="U395" s="8">
        <v>0.8486111111111111</v>
      </c>
      <c r="V395" s="7">
        <v>43153.0</v>
      </c>
      <c r="W395" s="1">
        <v>281.96</v>
      </c>
      <c r="X395" s="10">
        <v>43158.0</v>
      </c>
      <c r="Y395" s="1">
        <v>1418.87</v>
      </c>
      <c r="AD395" s="1">
        <f t="shared" si="2"/>
        <v>0</v>
      </c>
      <c r="AJ395">
        <f t="shared" si="3"/>
        <v>0</v>
      </c>
      <c r="AU395" s="1">
        <v>1.0</v>
      </c>
      <c r="AV395" s="1">
        <v>1.0</v>
      </c>
      <c r="AW395" s="20">
        <v>8606.37</v>
      </c>
      <c r="AX395" s="19">
        <v>43164.0</v>
      </c>
      <c r="AY395" s="1" t="s">
        <v>306</v>
      </c>
    </row>
    <row r="396" ht="15.75" customHeight="1">
      <c r="A396" s="1">
        <v>397.0</v>
      </c>
      <c r="B396" s="1" t="str">
        <f t="shared" si="1"/>
        <v>25.10_para_40.3_397</v>
      </c>
      <c r="C396" s="1" t="s">
        <v>56</v>
      </c>
      <c r="D396" s="1">
        <v>25.0</v>
      </c>
      <c r="E396" s="1">
        <v>10.0</v>
      </c>
      <c r="F396" s="1">
        <v>40.0</v>
      </c>
      <c r="G396" s="1">
        <v>3.0</v>
      </c>
      <c r="I396" s="7">
        <v>43147.0</v>
      </c>
      <c r="J396" s="7">
        <v>43151.0</v>
      </c>
      <c r="K396" s="8">
        <v>0.48541666666666666</v>
      </c>
      <c r="L396" s="1">
        <v>1.0</v>
      </c>
      <c r="N396" s="7">
        <v>43151.0</v>
      </c>
      <c r="O396" s="1">
        <v>59.91</v>
      </c>
      <c r="P396" s="7">
        <v>43151.0</v>
      </c>
      <c r="Q396" s="13">
        <v>0.4888888888888889</v>
      </c>
      <c r="R396" s="8">
        <v>0.5416666666666666</v>
      </c>
      <c r="S396" s="14">
        <f t="shared" si="25"/>
        <v>0.05625</v>
      </c>
      <c r="T396" s="7">
        <v>43153.0</v>
      </c>
      <c r="U396" s="8">
        <v>0.8645833333333334</v>
      </c>
      <c r="V396" s="7">
        <v>43155.0</v>
      </c>
      <c r="W396" s="1">
        <v>335.89</v>
      </c>
      <c r="X396" s="10">
        <v>43161.0</v>
      </c>
      <c r="Y396" s="1">
        <v>2170.48</v>
      </c>
      <c r="AD396" s="1">
        <f t="shared" si="2"/>
        <v>0</v>
      </c>
      <c r="AJ396">
        <f t="shared" si="3"/>
        <v>0</v>
      </c>
      <c r="AK396" s="7"/>
      <c r="AL396" s="7">
        <v>43175.0</v>
      </c>
      <c r="AM396" s="1">
        <v>17304.29</v>
      </c>
      <c r="AN396" s="1">
        <v>1.0</v>
      </c>
      <c r="AO396" s="1">
        <v>1.0</v>
      </c>
      <c r="AP396" s="1">
        <v>5.0</v>
      </c>
    </row>
    <row r="397" ht="15.75" customHeight="1">
      <c r="A397" s="1">
        <v>398.0</v>
      </c>
      <c r="B397" s="1" t="str">
        <f t="shared" si="1"/>
        <v>25.10_para_40.4_398</v>
      </c>
      <c r="C397" s="1" t="s">
        <v>56</v>
      </c>
      <c r="D397" s="1">
        <v>25.0</v>
      </c>
      <c r="E397" s="1">
        <v>10.0</v>
      </c>
      <c r="F397" s="1">
        <v>40.0</v>
      </c>
      <c r="G397" s="1">
        <v>4.0</v>
      </c>
      <c r="I397" s="7">
        <v>43147.0</v>
      </c>
      <c r="J397" s="7">
        <v>43151.0</v>
      </c>
      <c r="K397" s="8">
        <v>0.49375</v>
      </c>
      <c r="L397" s="1">
        <v>1.0</v>
      </c>
      <c r="N397" s="7">
        <v>43151.0</v>
      </c>
      <c r="O397" s="1">
        <v>52.81</v>
      </c>
      <c r="P397" s="7">
        <v>43151.0</v>
      </c>
      <c r="Q397" s="13">
        <v>0.49722222222222223</v>
      </c>
      <c r="R397" s="8">
        <v>0.5416666666666666</v>
      </c>
      <c r="S397" s="14">
        <f t="shared" si="25"/>
        <v>0.04791666667</v>
      </c>
      <c r="T397" s="7">
        <v>43154.0</v>
      </c>
      <c r="U397" s="8">
        <v>0.9166666666666666</v>
      </c>
      <c r="V397" s="7">
        <v>43154.0</v>
      </c>
      <c r="W397" s="1">
        <v>551.28</v>
      </c>
      <c r="X397" s="10">
        <v>43157.0</v>
      </c>
      <c r="Y397" s="1">
        <v>1614.27</v>
      </c>
      <c r="AD397" s="1">
        <f t="shared" si="2"/>
        <v>0</v>
      </c>
      <c r="AJ397">
        <f t="shared" si="3"/>
        <v>0</v>
      </c>
      <c r="AU397" s="1">
        <v>1.0</v>
      </c>
      <c r="AV397" s="1"/>
      <c r="AW397" s="20">
        <v>11314.78</v>
      </c>
      <c r="AX397" s="19">
        <v>43164.0</v>
      </c>
      <c r="AY397" s="1" t="s">
        <v>307</v>
      </c>
      <c r="AZ397" s="1" t="s">
        <v>234</v>
      </c>
    </row>
    <row r="398" ht="15.75" customHeight="1">
      <c r="A398" s="1">
        <v>399.0</v>
      </c>
      <c r="B398" s="1" t="str">
        <f t="shared" si="1"/>
        <v>25.10_para_42.1_399</v>
      </c>
      <c r="C398" s="1" t="s">
        <v>56</v>
      </c>
      <c r="D398" s="1">
        <v>25.0</v>
      </c>
      <c r="E398" s="1">
        <v>10.0</v>
      </c>
      <c r="F398" s="1">
        <v>42.0</v>
      </c>
      <c r="G398" s="1">
        <v>1.0</v>
      </c>
      <c r="I398" s="7">
        <v>43147.0</v>
      </c>
      <c r="J398" s="7">
        <v>43151.0</v>
      </c>
      <c r="K398" s="8">
        <v>0.4673611111111111</v>
      </c>
      <c r="L398" s="1">
        <v>1.0</v>
      </c>
      <c r="N398" s="7">
        <v>43151.0</v>
      </c>
      <c r="O398" s="1">
        <v>66.44</v>
      </c>
      <c r="P398" s="7">
        <v>43151.0</v>
      </c>
      <c r="Q398" s="13">
        <v>0.4708333333333333</v>
      </c>
      <c r="R398" s="8">
        <v>0.5416666666666666</v>
      </c>
      <c r="S398" s="14">
        <f t="shared" si="25"/>
        <v>0.07430555556</v>
      </c>
      <c r="T398" s="7">
        <v>43151.0</v>
      </c>
      <c r="U398" s="8">
        <v>0.8368055555555556</v>
      </c>
      <c r="V398" s="7">
        <v>43155.0</v>
      </c>
      <c r="W398" s="1">
        <v>263.84</v>
      </c>
      <c r="X398" s="10">
        <v>43159.0</v>
      </c>
      <c r="Y398" s="1">
        <v>1133.46</v>
      </c>
      <c r="AD398" s="1">
        <f t="shared" si="2"/>
        <v>0</v>
      </c>
      <c r="AI398" s="1">
        <v>4.0</v>
      </c>
      <c r="AJ398">
        <f t="shared" si="3"/>
        <v>4</v>
      </c>
      <c r="AK398" s="7"/>
      <c r="AL398" s="7">
        <v>43173.0</v>
      </c>
      <c r="AM398" s="1">
        <v>2398.81</v>
      </c>
      <c r="AN398" s="1">
        <v>1.0</v>
      </c>
      <c r="AO398" s="1">
        <v>0.0</v>
      </c>
      <c r="AP398" s="1">
        <v>5.0</v>
      </c>
      <c r="AQ398" s="1">
        <v>1.0</v>
      </c>
      <c r="AR398" s="1">
        <v>2.0</v>
      </c>
      <c r="AS398" s="1"/>
      <c r="AT398" s="1">
        <v>1.0</v>
      </c>
      <c r="AV398" s="1"/>
      <c r="AW398" s="1"/>
      <c r="AX398" s="1"/>
      <c r="AY398" s="1" t="s">
        <v>77</v>
      </c>
      <c r="AZ398" s="1" t="s">
        <v>308</v>
      </c>
    </row>
    <row r="399" ht="15.75" customHeight="1">
      <c r="A399" s="1">
        <v>400.0</v>
      </c>
      <c r="B399" s="1" t="str">
        <f t="shared" si="1"/>
        <v>25.10_para_42.2_400</v>
      </c>
      <c r="C399" s="1" t="s">
        <v>56</v>
      </c>
      <c r="D399" s="1">
        <v>25.0</v>
      </c>
      <c r="E399" s="1">
        <v>10.0</v>
      </c>
      <c r="F399" s="1">
        <v>42.0</v>
      </c>
      <c r="G399" s="1">
        <v>2.0</v>
      </c>
      <c r="I399" s="7">
        <v>43147.0</v>
      </c>
      <c r="J399" s="7">
        <v>43151.0</v>
      </c>
      <c r="K399" s="8">
        <v>0.47847222222222224</v>
      </c>
      <c r="L399" s="1">
        <v>1.0</v>
      </c>
      <c r="N399" s="7">
        <v>43151.0</v>
      </c>
      <c r="O399" s="1">
        <v>53.99</v>
      </c>
      <c r="P399" s="7">
        <v>43151.0</v>
      </c>
      <c r="Q399" s="13">
        <v>0.48055555555555557</v>
      </c>
      <c r="R399" s="8">
        <v>0.5416666666666666</v>
      </c>
      <c r="S399" s="14">
        <f t="shared" si="25"/>
        <v>0.06319444444</v>
      </c>
      <c r="T399" s="7">
        <v>43152.0</v>
      </c>
      <c r="U399" s="8">
        <v>0.8486111111111111</v>
      </c>
      <c r="V399" s="7">
        <v>43155.0</v>
      </c>
      <c r="W399" s="1">
        <v>299.26</v>
      </c>
      <c r="X399" s="10">
        <v>43159.0</v>
      </c>
      <c r="Y399" s="1">
        <v>1684.57</v>
      </c>
      <c r="AD399" s="1">
        <f t="shared" si="2"/>
        <v>0</v>
      </c>
      <c r="AJ399">
        <f t="shared" si="3"/>
        <v>0</v>
      </c>
      <c r="AK399" s="7"/>
      <c r="AL399" s="7">
        <v>43173.0</v>
      </c>
      <c r="AM399" s="1">
        <v>1712.74</v>
      </c>
      <c r="AN399" s="1">
        <v>1.0</v>
      </c>
      <c r="AO399" s="1">
        <v>1.0</v>
      </c>
      <c r="AP399" s="1">
        <v>5.0</v>
      </c>
      <c r="AV399" s="1"/>
      <c r="AW399" s="1"/>
      <c r="AX399" s="1"/>
      <c r="AY399" s="1" t="s">
        <v>60</v>
      </c>
    </row>
    <row r="400" ht="15.75" customHeight="1">
      <c r="A400" s="1">
        <v>401.0</v>
      </c>
      <c r="B400" s="1" t="str">
        <f t="shared" si="1"/>
        <v>25.10_para_42.3_401</v>
      </c>
      <c r="C400" s="1" t="s">
        <v>56</v>
      </c>
      <c r="D400" s="1">
        <v>25.0</v>
      </c>
      <c r="E400" s="1">
        <v>10.0</v>
      </c>
      <c r="F400" s="1">
        <v>42.0</v>
      </c>
      <c r="G400" s="1">
        <v>3.0</v>
      </c>
      <c r="I400" s="7">
        <v>43147.0</v>
      </c>
      <c r="J400" s="7">
        <v>43151.0</v>
      </c>
      <c r="K400" s="8">
        <v>0.48819444444444443</v>
      </c>
      <c r="L400" s="1">
        <v>1.0</v>
      </c>
      <c r="N400" s="7">
        <v>43151.0</v>
      </c>
      <c r="O400" s="1">
        <v>50.85</v>
      </c>
      <c r="P400" s="7">
        <v>43151.0</v>
      </c>
      <c r="Q400" s="13">
        <v>0.4888888888888889</v>
      </c>
      <c r="R400" s="8">
        <v>0.5416666666666666</v>
      </c>
      <c r="S400" s="14">
        <f t="shared" si="25"/>
        <v>0.05347222222</v>
      </c>
      <c r="T400" s="7">
        <v>43153.0</v>
      </c>
      <c r="U400" s="8">
        <v>0.8645833333333334</v>
      </c>
      <c r="V400" s="7">
        <v>43154.0</v>
      </c>
      <c r="W400" s="1">
        <v>259.62</v>
      </c>
      <c r="X400" s="10">
        <v>43158.0</v>
      </c>
      <c r="Y400" s="1">
        <v>1495.89</v>
      </c>
      <c r="AD400" s="1">
        <f t="shared" si="2"/>
        <v>0</v>
      </c>
      <c r="AJ400">
        <f t="shared" si="3"/>
        <v>0</v>
      </c>
      <c r="AK400" s="7"/>
      <c r="AL400" s="7">
        <v>43172.0</v>
      </c>
      <c r="AM400" s="1">
        <v>14500.84</v>
      </c>
      <c r="AN400" s="1">
        <v>1.0</v>
      </c>
      <c r="AO400" s="1">
        <v>1.0</v>
      </c>
      <c r="AP400" s="1">
        <v>5.0</v>
      </c>
      <c r="AV400" s="1"/>
      <c r="AW400" s="1"/>
      <c r="AX400" s="1"/>
      <c r="AY400" s="1" t="s">
        <v>60</v>
      </c>
    </row>
    <row r="401" ht="15.75" customHeight="1">
      <c r="A401" s="1">
        <v>402.0</v>
      </c>
      <c r="B401" s="1" t="str">
        <f t="shared" si="1"/>
        <v>25.10_para_40.1_402</v>
      </c>
      <c r="C401" s="1" t="s">
        <v>56</v>
      </c>
      <c r="D401" s="1">
        <v>25.0</v>
      </c>
      <c r="E401" s="1">
        <v>10.0</v>
      </c>
      <c r="F401" s="1">
        <v>40.0</v>
      </c>
      <c r="G401" s="1">
        <v>1.0</v>
      </c>
      <c r="I401" s="7">
        <v>43147.0</v>
      </c>
      <c r="J401" s="7">
        <v>43151.0</v>
      </c>
      <c r="K401" s="8">
        <v>0.4638888888888889</v>
      </c>
      <c r="L401" s="1">
        <v>2.0</v>
      </c>
      <c r="N401" s="7">
        <v>43151.0</v>
      </c>
      <c r="O401" s="1">
        <v>57.78</v>
      </c>
      <c r="P401" s="7">
        <v>43151.0</v>
      </c>
      <c r="Q401" s="13">
        <v>0.4708333333333333</v>
      </c>
      <c r="R401" s="8">
        <v>0.5416666666666666</v>
      </c>
      <c r="S401" s="14">
        <f t="shared" si="25"/>
        <v>0.07777777778</v>
      </c>
      <c r="T401" s="7">
        <v>43151.0</v>
      </c>
      <c r="U401" s="8">
        <v>0.8368055555555556</v>
      </c>
      <c r="V401" s="7">
        <v>43155.0</v>
      </c>
      <c r="W401" s="1">
        <v>300.1</v>
      </c>
      <c r="X401" s="10">
        <v>43160.0</v>
      </c>
      <c r="Y401" s="1">
        <v>1775.13</v>
      </c>
      <c r="Z401" s="19">
        <v>43166.0</v>
      </c>
      <c r="AA401" s="1">
        <v>5.0</v>
      </c>
      <c r="AB401" s="1">
        <v>0.0</v>
      </c>
      <c r="AC401" s="1">
        <v>3860.93</v>
      </c>
      <c r="AD401" s="1">
        <f t="shared" si="2"/>
        <v>57</v>
      </c>
      <c r="AE401" s="1">
        <v>53.0</v>
      </c>
      <c r="AF401" s="1">
        <v>4.0</v>
      </c>
      <c r="AG401" s="7">
        <v>43171.0</v>
      </c>
      <c r="AH401" s="1">
        <v>41.0</v>
      </c>
      <c r="AI401" s="1">
        <v>13.0</v>
      </c>
      <c r="AJ401">
        <f t="shared" si="3"/>
        <v>70</v>
      </c>
      <c r="AK401" s="1">
        <v>1.0</v>
      </c>
      <c r="AQ401" s="1">
        <v>1.0</v>
      </c>
      <c r="AR401" s="1" t="s">
        <v>73</v>
      </c>
      <c r="AS401" s="1">
        <v>13.0</v>
      </c>
      <c r="AT401" s="1">
        <v>0.0</v>
      </c>
      <c r="AV401" s="1"/>
      <c r="AW401" s="1"/>
      <c r="AX401" s="1"/>
      <c r="AY401" s="1" t="s">
        <v>309</v>
      </c>
      <c r="AZ401" s="1" t="s">
        <v>310</v>
      </c>
    </row>
    <row r="402" ht="15.75" customHeight="1">
      <c r="A402" s="1">
        <v>403.0</v>
      </c>
      <c r="B402" s="1" t="str">
        <f t="shared" si="1"/>
        <v>25.10_para_40.2_403</v>
      </c>
      <c r="C402" s="1" t="s">
        <v>56</v>
      </c>
      <c r="D402" s="1">
        <v>25.0</v>
      </c>
      <c r="E402" s="1">
        <v>10.0</v>
      </c>
      <c r="F402" s="1">
        <v>40.0</v>
      </c>
      <c r="G402" s="1">
        <v>2.0</v>
      </c>
      <c r="I402" s="7">
        <v>43147.0</v>
      </c>
      <c r="J402" s="7">
        <v>43151.0</v>
      </c>
      <c r="K402" s="8">
        <v>0.475</v>
      </c>
      <c r="L402" s="1">
        <v>1.0</v>
      </c>
      <c r="N402" s="7">
        <v>43151.0</v>
      </c>
      <c r="O402" s="1">
        <v>59.77</v>
      </c>
      <c r="P402" s="7">
        <v>43151.0</v>
      </c>
      <c r="Q402" s="13">
        <v>0.48055555555555557</v>
      </c>
      <c r="R402" s="8">
        <v>0.5416666666666666</v>
      </c>
      <c r="S402" s="14">
        <f t="shared" si="25"/>
        <v>0.06666666667</v>
      </c>
      <c r="T402" s="7">
        <v>43152.0</v>
      </c>
      <c r="U402" s="8">
        <v>0.8486111111111111</v>
      </c>
      <c r="V402" s="7">
        <v>43155.0</v>
      </c>
      <c r="W402" s="1">
        <v>310.56</v>
      </c>
      <c r="X402" s="10">
        <v>43159.0</v>
      </c>
      <c r="Y402" s="1">
        <v>910.51</v>
      </c>
      <c r="Z402" s="7">
        <v>43165.0</v>
      </c>
      <c r="AA402" s="1">
        <v>5.0</v>
      </c>
      <c r="AB402" s="1">
        <v>0.0</v>
      </c>
      <c r="AC402" s="1">
        <v>1618.11</v>
      </c>
      <c r="AD402" s="1">
        <f t="shared" si="2"/>
        <v>8</v>
      </c>
      <c r="AE402" s="1">
        <v>8.0</v>
      </c>
      <c r="AF402" s="1">
        <v>0.0</v>
      </c>
      <c r="AG402" s="7">
        <v>43172.0</v>
      </c>
      <c r="AH402" s="1">
        <v>5.0</v>
      </c>
      <c r="AI402" s="1">
        <v>26.0</v>
      </c>
      <c r="AJ402">
        <f t="shared" si="3"/>
        <v>34</v>
      </c>
      <c r="AQ402" s="1">
        <v>1.0</v>
      </c>
      <c r="AR402" s="1" t="s">
        <v>73</v>
      </c>
      <c r="AS402" s="1"/>
      <c r="AT402" s="1">
        <v>0.5</v>
      </c>
      <c r="AV402" s="1"/>
      <c r="AW402" s="1"/>
      <c r="AX402" s="1"/>
      <c r="AY402" s="1" t="s">
        <v>311</v>
      </c>
      <c r="AZ402" s="1" t="s">
        <v>312</v>
      </c>
    </row>
    <row r="403" ht="15.75" customHeight="1">
      <c r="A403" s="1">
        <v>404.0</v>
      </c>
      <c r="B403" s="1" t="str">
        <f t="shared" si="1"/>
        <v>25.10_para_40.3_404</v>
      </c>
      <c r="C403" s="1" t="s">
        <v>56</v>
      </c>
      <c r="D403" s="1">
        <v>25.0</v>
      </c>
      <c r="E403" s="1">
        <v>10.0</v>
      </c>
      <c r="F403" s="1">
        <v>40.0</v>
      </c>
      <c r="G403" s="1">
        <v>3.0</v>
      </c>
      <c r="I403" s="7">
        <v>43147.0</v>
      </c>
      <c r="J403" s="7">
        <v>43151.0</v>
      </c>
      <c r="K403" s="8">
        <v>0.4840277777777778</v>
      </c>
      <c r="L403" s="1">
        <v>1.0</v>
      </c>
      <c r="N403" s="7">
        <v>43151.0</v>
      </c>
      <c r="O403" s="1">
        <v>59.17</v>
      </c>
      <c r="P403" s="7">
        <v>43151.0</v>
      </c>
      <c r="Q403" s="13">
        <v>0.4888888888888889</v>
      </c>
      <c r="R403" s="8">
        <v>0.5416666666666666</v>
      </c>
      <c r="S403" s="14">
        <f t="shared" si="25"/>
        <v>0.05763888889</v>
      </c>
      <c r="T403" s="7">
        <v>43153.0</v>
      </c>
      <c r="U403" s="8">
        <v>0.8645833333333334</v>
      </c>
      <c r="V403" s="7">
        <v>43155.0</v>
      </c>
      <c r="W403" s="1">
        <v>316.49</v>
      </c>
      <c r="X403" s="10">
        <v>43159.0</v>
      </c>
      <c r="Y403" s="1">
        <v>1574.23</v>
      </c>
      <c r="AD403" s="1">
        <f t="shared" si="2"/>
        <v>0</v>
      </c>
      <c r="AJ403">
        <f t="shared" si="3"/>
        <v>0</v>
      </c>
      <c r="AK403" s="7"/>
      <c r="AL403" s="7">
        <v>43173.0</v>
      </c>
      <c r="AM403" s="1">
        <v>14561.57</v>
      </c>
      <c r="AN403" s="1">
        <v>1.0</v>
      </c>
      <c r="AO403" s="1">
        <v>1.0</v>
      </c>
      <c r="AP403" s="1">
        <v>5.0</v>
      </c>
      <c r="AV403" s="1"/>
      <c r="AW403" s="1"/>
      <c r="AX403" s="1"/>
      <c r="AY403" s="1" t="s">
        <v>77</v>
      </c>
    </row>
    <row r="404" ht="15.75" customHeight="1">
      <c r="A404" s="1">
        <v>405.0</v>
      </c>
      <c r="B404" s="1" t="str">
        <f t="shared" si="1"/>
        <v>25.10_para_40.4_405</v>
      </c>
      <c r="C404" s="1" t="s">
        <v>56</v>
      </c>
      <c r="D404" s="1">
        <v>25.0</v>
      </c>
      <c r="E404" s="1">
        <v>10.0</v>
      </c>
      <c r="F404" s="1">
        <v>40.0</v>
      </c>
      <c r="G404" s="1">
        <v>4.0</v>
      </c>
      <c r="I404" s="7">
        <v>43147.0</v>
      </c>
      <c r="J404" s="7">
        <v>43151.0</v>
      </c>
      <c r="K404" s="8">
        <v>0.49236111111111114</v>
      </c>
      <c r="L404" s="1">
        <v>1.0</v>
      </c>
      <c r="N404" s="7">
        <v>43151.0</v>
      </c>
      <c r="O404" s="1">
        <v>61.76</v>
      </c>
      <c r="P404" s="7">
        <v>43151.0</v>
      </c>
      <c r="Q404" s="13">
        <v>0.49722222222222223</v>
      </c>
      <c r="R404" s="8">
        <v>0.5416666666666666</v>
      </c>
      <c r="S404" s="14">
        <f t="shared" si="25"/>
        <v>0.04930555556</v>
      </c>
      <c r="T404" s="7">
        <v>43154.0</v>
      </c>
      <c r="U404" s="8">
        <v>0.9166666666666666</v>
      </c>
      <c r="V404" s="7">
        <v>43154.0</v>
      </c>
      <c r="W404" s="1">
        <v>307.97</v>
      </c>
      <c r="X404" s="10">
        <v>43158.0</v>
      </c>
      <c r="Y404" s="1">
        <v>1552.43</v>
      </c>
      <c r="AD404" s="1">
        <f t="shared" si="2"/>
        <v>0</v>
      </c>
      <c r="AJ404">
        <f t="shared" si="3"/>
        <v>0</v>
      </c>
      <c r="AK404" s="7"/>
      <c r="AL404" s="7">
        <v>43172.0</v>
      </c>
      <c r="AM404" s="1">
        <v>8592.39</v>
      </c>
      <c r="AN404" s="1">
        <v>1.0</v>
      </c>
      <c r="AO404" s="1">
        <v>0.0</v>
      </c>
      <c r="AP404" s="1">
        <v>5.0</v>
      </c>
      <c r="AV404" s="1"/>
      <c r="AW404" s="1"/>
      <c r="AX404" s="1"/>
      <c r="AY404" s="1" t="s">
        <v>77</v>
      </c>
    </row>
    <row r="405" ht="15.75" customHeight="1">
      <c r="A405" s="1">
        <v>406.0</v>
      </c>
      <c r="B405" s="1" t="str">
        <f t="shared" si="1"/>
        <v>25.10_para_42.1_406</v>
      </c>
      <c r="C405" s="1" t="s">
        <v>56</v>
      </c>
      <c r="D405" s="1">
        <v>25.0</v>
      </c>
      <c r="E405" s="1">
        <v>10.0</v>
      </c>
      <c r="F405" s="1">
        <v>42.0</v>
      </c>
      <c r="G405" s="1">
        <v>1.0</v>
      </c>
      <c r="I405" s="7">
        <v>43147.0</v>
      </c>
      <c r="J405" s="7">
        <v>43151.0</v>
      </c>
      <c r="K405" s="8">
        <v>0.4652777777777778</v>
      </c>
      <c r="L405" s="1">
        <v>2.0</v>
      </c>
      <c r="N405" s="7">
        <v>43151.0</v>
      </c>
      <c r="O405" s="1">
        <v>62.11</v>
      </c>
      <c r="P405" s="7">
        <v>43151.0</v>
      </c>
      <c r="Q405" s="13">
        <v>0.4708333333333333</v>
      </c>
      <c r="R405" s="8">
        <v>0.5416666666666666</v>
      </c>
      <c r="S405" s="14">
        <f t="shared" si="25"/>
        <v>0.07638888889</v>
      </c>
      <c r="T405" s="7">
        <v>43151.0</v>
      </c>
      <c r="U405" s="8">
        <v>0.8368055555555556</v>
      </c>
      <c r="V405" s="7">
        <v>43156.0</v>
      </c>
      <c r="W405" s="1">
        <v>369.15</v>
      </c>
      <c r="X405" s="17"/>
      <c r="Z405" s="7">
        <v>43165.0</v>
      </c>
      <c r="AA405" s="1">
        <v>4.0</v>
      </c>
      <c r="AB405" s="1">
        <v>1.0</v>
      </c>
      <c r="AC405" s="1">
        <v>1237.13</v>
      </c>
      <c r="AD405" s="1">
        <f t="shared" si="2"/>
        <v>7</v>
      </c>
      <c r="AE405" s="1">
        <v>2.0</v>
      </c>
      <c r="AF405" s="1">
        <v>5.0</v>
      </c>
      <c r="AG405" s="28">
        <v>43170.0</v>
      </c>
      <c r="AH405" s="1">
        <v>2.0</v>
      </c>
      <c r="AI405" s="1">
        <v>6.0</v>
      </c>
      <c r="AJ405">
        <f t="shared" si="3"/>
        <v>13</v>
      </c>
      <c r="AK405" s="1">
        <v>1.0</v>
      </c>
      <c r="AQ405" s="1">
        <v>1.0</v>
      </c>
      <c r="AR405" s="1" t="s">
        <v>73</v>
      </c>
      <c r="AS405" s="1">
        <v>6.0</v>
      </c>
      <c r="AT405" s="1">
        <v>0.0</v>
      </c>
      <c r="AV405" s="7"/>
      <c r="AW405" s="7"/>
      <c r="AX405" s="7"/>
      <c r="AY405" s="7">
        <v>43156.0</v>
      </c>
      <c r="AZ405" s="1" t="s">
        <v>313</v>
      </c>
    </row>
    <row r="406" ht="15.75" customHeight="1">
      <c r="A406" s="1">
        <v>407.0</v>
      </c>
      <c r="B406" s="1" t="str">
        <f t="shared" si="1"/>
        <v>25.10_para_42.2_407</v>
      </c>
      <c r="C406" s="1" t="s">
        <v>56</v>
      </c>
      <c r="D406" s="1">
        <v>25.0</v>
      </c>
      <c r="E406" s="1">
        <v>10.0</v>
      </c>
      <c r="F406" s="1">
        <v>42.0</v>
      </c>
      <c r="G406" s="1">
        <v>2.0</v>
      </c>
      <c r="I406" s="7">
        <v>43147.0</v>
      </c>
      <c r="J406" s="7">
        <v>43151.0</v>
      </c>
      <c r="K406" s="8">
        <v>0.4791666666666667</v>
      </c>
      <c r="L406" s="1">
        <v>1.0</v>
      </c>
      <c r="N406" s="7">
        <v>43151.0</v>
      </c>
      <c r="O406" s="1">
        <v>51.19</v>
      </c>
      <c r="P406" s="7">
        <v>43151.0</v>
      </c>
      <c r="Q406" s="13">
        <v>0.48055555555555557</v>
      </c>
      <c r="R406" s="8">
        <v>0.5416666666666666</v>
      </c>
      <c r="S406" s="14">
        <f t="shared" si="25"/>
        <v>0.0625</v>
      </c>
      <c r="T406" s="7">
        <v>43152.0</v>
      </c>
      <c r="U406" s="8">
        <v>0.8486111111111111</v>
      </c>
      <c r="V406" s="7">
        <v>43156.0</v>
      </c>
      <c r="W406" s="1">
        <v>256.8</v>
      </c>
      <c r="X406" s="10">
        <v>43160.0</v>
      </c>
      <c r="Y406" s="1">
        <v>1492.99</v>
      </c>
      <c r="AD406" s="1">
        <f t="shared" si="2"/>
        <v>0</v>
      </c>
      <c r="AJ406">
        <f t="shared" si="3"/>
        <v>0</v>
      </c>
      <c r="AK406" s="7"/>
      <c r="AL406" s="7">
        <v>43174.0</v>
      </c>
      <c r="AM406" s="1">
        <v>15210.27</v>
      </c>
      <c r="AN406" s="1">
        <v>1.0</v>
      </c>
      <c r="AO406" s="1">
        <v>1.0</v>
      </c>
      <c r="AP406" s="1">
        <v>5.0</v>
      </c>
      <c r="AV406" s="1"/>
      <c r="AW406" s="1"/>
      <c r="AX406" s="1"/>
      <c r="AY406" s="1" t="s">
        <v>60</v>
      </c>
    </row>
    <row r="407" ht="15.75" customHeight="1">
      <c r="A407" s="1">
        <v>408.0</v>
      </c>
      <c r="B407" s="1" t="str">
        <f t="shared" si="1"/>
        <v>25.10_para_42.3_408</v>
      </c>
      <c r="C407" s="1" t="s">
        <v>56</v>
      </c>
      <c r="D407" s="1">
        <v>25.0</v>
      </c>
      <c r="E407" s="1">
        <v>10.0</v>
      </c>
      <c r="F407" s="1">
        <v>42.0</v>
      </c>
      <c r="G407" s="1">
        <v>3.0</v>
      </c>
      <c r="I407" s="7">
        <v>43147.0</v>
      </c>
      <c r="J407" s="7">
        <v>43151.0</v>
      </c>
      <c r="K407" s="8">
        <v>0.4888888888888889</v>
      </c>
      <c r="L407" s="1">
        <v>1.0</v>
      </c>
      <c r="N407" s="7">
        <v>43151.0</v>
      </c>
      <c r="O407" s="1">
        <v>45.84</v>
      </c>
      <c r="P407" s="7">
        <v>43151.0</v>
      </c>
      <c r="Q407" s="13">
        <v>0.4888888888888889</v>
      </c>
      <c r="R407" s="8">
        <v>0.5416666666666666</v>
      </c>
      <c r="S407" s="14">
        <f t="shared" si="25"/>
        <v>0.05277777778</v>
      </c>
      <c r="T407" s="7">
        <v>43153.0</v>
      </c>
      <c r="U407" s="8">
        <v>0.8645833333333334</v>
      </c>
      <c r="V407" s="7">
        <v>43154.0</v>
      </c>
      <c r="W407" s="1">
        <v>168.29</v>
      </c>
      <c r="X407" s="10">
        <v>43163.0</v>
      </c>
      <c r="Y407" s="1">
        <v>623.73</v>
      </c>
      <c r="AD407" s="1">
        <f t="shared" si="2"/>
        <v>0</v>
      </c>
      <c r="AJ407">
        <f t="shared" si="3"/>
        <v>0</v>
      </c>
      <c r="AK407" s="7"/>
      <c r="AL407" s="7">
        <v>43177.0</v>
      </c>
      <c r="AM407" s="1">
        <v>896.33</v>
      </c>
      <c r="AN407" s="1">
        <v>1.0</v>
      </c>
      <c r="AO407" s="1">
        <v>0.0</v>
      </c>
      <c r="AP407" s="1">
        <v>5.0</v>
      </c>
      <c r="AV407" s="1"/>
      <c r="AW407" s="1"/>
      <c r="AX407" s="1"/>
      <c r="AY407" s="1" t="s">
        <v>314</v>
      </c>
    </row>
    <row r="408" ht="15.75" customHeight="1">
      <c r="A408" s="1">
        <v>409.0</v>
      </c>
      <c r="B408" s="1" t="str">
        <f t="shared" si="1"/>
        <v>25.10_para_42.1_409</v>
      </c>
      <c r="C408" s="1" t="s">
        <v>56</v>
      </c>
      <c r="D408" s="1">
        <v>25.0</v>
      </c>
      <c r="E408" s="1">
        <v>10.0</v>
      </c>
      <c r="F408" s="1">
        <v>42.0</v>
      </c>
      <c r="G408" s="1">
        <v>1.0</v>
      </c>
      <c r="I408" s="7">
        <v>43147.0</v>
      </c>
      <c r="J408" s="7">
        <v>43151.0</v>
      </c>
      <c r="K408" s="8">
        <v>0.46597222222222223</v>
      </c>
      <c r="L408" s="1">
        <v>1.0</v>
      </c>
      <c r="N408" s="7">
        <v>43151.0</v>
      </c>
      <c r="O408" s="1">
        <v>50.24</v>
      </c>
      <c r="P408" s="7">
        <v>43151.0</v>
      </c>
      <c r="Q408" s="13">
        <v>0.4708333333333333</v>
      </c>
      <c r="R408" s="8">
        <v>0.5416666666666666</v>
      </c>
      <c r="S408" s="14">
        <f t="shared" si="25"/>
        <v>0.07569444444</v>
      </c>
      <c r="T408" s="7">
        <v>43151.0</v>
      </c>
      <c r="U408" s="8">
        <v>0.8368055555555556</v>
      </c>
      <c r="V408" s="7">
        <v>43156.0</v>
      </c>
      <c r="W408" s="1">
        <v>223.73</v>
      </c>
      <c r="X408" s="10">
        <v>43164.0</v>
      </c>
      <c r="Y408" s="1">
        <v>654.68</v>
      </c>
      <c r="Z408" s="7">
        <v>43169.0</v>
      </c>
      <c r="AA408" s="1">
        <v>5.0</v>
      </c>
      <c r="AB408" s="1">
        <v>0.0</v>
      </c>
      <c r="AC408" s="1">
        <v>622.17</v>
      </c>
      <c r="AD408" s="1">
        <f t="shared" si="2"/>
        <v>4</v>
      </c>
      <c r="AE408" s="1">
        <v>3.0</v>
      </c>
      <c r="AF408" s="1">
        <v>1.0</v>
      </c>
      <c r="AG408" s="7">
        <v>43175.0</v>
      </c>
      <c r="AH408" s="1">
        <v>2.0</v>
      </c>
      <c r="AI408" s="1">
        <v>0.0</v>
      </c>
      <c r="AJ408">
        <f t="shared" si="3"/>
        <v>4</v>
      </c>
      <c r="AK408" s="1">
        <v>1.0</v>
      </c>
      <c r="AQ408" s="1">
        <v>1.0</v>
      </c>
      <c r="AR408" s="1">
        <v>2.0</v>
      </c>
      <c r="AT408" s="1">
        <v>1.0</v>
      </c>
      <c r="AV408" s="1"/>
      <c r="AW408" s="1"/>
      <c r="AX408" s="1"/>
      <c r="AY408" s="1" t="s">
        <v>76</v>
      </c>
      <c r="AZ408" s="1" t="s">
        <v>315</v>
      </c>
    </row>
    <row r="409" ht="15.75" customHeight="1">
      <c r="A409" s="1">
        <v>410.0</v>
      </c>
      <c r="B409" s="1" t="str">
        <f t="shared" si="1"/>
        <v>25.10_para_40.1_410</v>
      </c>
      <c r="C409" s="1" t="s">
        <v>56</v>
      </c>
      <c r="D409" s="1">
        <v>25.0</v>
      </c>
      <c r="E409" s="1">
        <v>10.0</v>
      </c>
      <c r="F409" s="1">
        <v>40.0</v>
      </c>
      <c r="G409" s="1">
        <v>1.0</v>
      </c>
      <c r="I409" s="7">
        <v>43147.0</v>
      </c>
      <c r="J409" s="7">
        <v>43151.0</v>
      </c>
      <c r="K409" s="8">
        <v>0.4652777777777778</v>
      </c>
      <c r="L409" s="1">
        <v>1.0</v>
      </c>
      <c r="N409" s="7">
        <v>43151.0</v>
      </c>
      <c r="O409" s="1">
        <v>58.51</v>
      </c>
      <c r="P409" s="7">
        <v>43151.0</v>
      </c>
      <c r="Q409" s="13">
        <v>0.4708333333333333</v>
      </c>
      <c r="R409" s="8">
        <v>0.5416666666666666</v>
      </c>
      <c r="S409" s="14">
        <f t="shared" si="25"/>
        <v>0.07638888889</v>
      </c>
      <c r="T409" s="7">
        <v>43151.0</v>
      </c>
      <c r="U409" s="8">
        <v>0.8368055555555556</v>
      </c>
      <c r="V409" s="7">
        <v>43155.0</v>
      </c>
      <c r="W409" s="1">
        <v>360.69</v>
      </c>
      <c r="X409" s="10">
        <v>43159.0</v>
      </c>
      <c r="Y409" s="1">
        <v>1719.96</v>
      </c>
      <c r="AD409" s="1">
        <f t="shared" si="2"/>
        <v>0</v>
      </c>
      <c r="AJ409">
        <f t="shared" si="3"/>
        <v>0</v>
      </c>
      <c r="AK409" s="7"/>
      <c r="AL409" s="7">
        <v>43173.0</v>
      </c>
      <c r="AM409" s="1">
        <v>4008.4</v>
      </c>
      <c r="AN409" s="1">
        <v>1.0</v>
      </c>
      <c r="AO409" s="1">
        <v>0.0</v>
      </c>
      <c r="AP409" s="1">
        <v>5.0</v>
      </c>
      <c r="AV409" s="1"/>
      <c r="AW409" s="1"/>
      <c r="AX409" s="1"/>
      <c r="AY409" s="1" t="s">
        <v>77</v>
      </c>
    </row>
    <row r="410" ht="15.75" customHeight="1">
      <c r="A410" s="1">
        <v>411.0</v>
      </c>
      <c r="B410" s="1" t="str">
        <f t="shared" si="1"/>
        <v>25.10_para_40.2_411</v>
      </c>
      <c r="C410" s="1" t="s">
        <v>56</v>
      </c>
      <c r="D410" s="1">
        <v>25.0</v>
      </c>
      <c r="E410" s="1">
        <v>10.0</v>
      </c>
      <c r="F410" s="1">
        <v>40.0</v>
      </c>
      <c r="G410" s="1">
        <v>2.0</v>
      </c>
      <c r="I410" s="7">
        <v>43147.0</v>
      </c>
      <c r="J410" s="7">
        <v>43151.0</v>
      </c>
      <c r="K410" s="8">
        <v>0.47430555555555554</v>
      </c>
      <c r="L410" s="1">
        <v>1.0</v>
      </c>
      <c r="N410" s="7">
        <v>43151.0</v>
      </c>
      <c r="O410" s="1">
        <v>54.0</v>
      </c>
      <c r="P410" s="7">
        <v>43151.0</v>
      </c>
      <c r="Q410" s="13">
        <v>0.48055555555555557</v>
      </c>
      <c r="R410" s="8">
        <v>0.5416666666666666</v>
      </c>
      <c r="S410" s="14">
        <f t="shared" si="25"/>
        <v>0.06736111111</v>
      </c>
      <c r="T410" s="7">
        <v>43152.0</v>
      </c>
      <c r="U410" s="8">
        <v>0.8486111111111111</v>
      </c>
      <c r="V410" s="7">
        <v>43156.0</v>
      </c>
      <c r="W410" s="1">
        <v>142.16</v>
      </c>
      <c r="X410" s="17"/>
      <c r="Z410" s="7">
        <v>43164.0</v>
      </c>
      <c r="AA410" s="1">
        <v>4.0</v>
      </c>
      <c r="AB410" s="1">
        <v>1.0</v>
      </c>
      <c r="AC410" s="1">
        <v>634.03</v>
      </c>
      <c r="AD410" s="1">
        <f t="shared" si="2"/>
        <v>13</v>
      </c>
      <c r="AE410" s="1">
        <v>11.0</v>
      </c>
      <c r="AF410" s="1">
        <v>2.0</v>
      </c>
      <c r="AG410" s="28">
        <v>43170.0</v>
      </c>
      <c r="AH410" s="1">
        <v>10.0</v>
      </c>
      <c r="AI410" s="1">
        <v>24.0</v>
      </c>
      <c r="AJ410">
        <f t="shared" si="3"/>
        <v>37</v>
      </c>
      <c r="AQ410" s="1">
        <v>1.0</v>
      </c>
      <c r="AR410" s="1" t="s">
        <v>73</v>
      </c>
      <c r="AS410" s="1"/>
      <c r="AT410" s="1">
        <v>1.0</v>
      </c>
      <c r="AV410" s="1"/>
      <c r="AW410" s="1"/>
      <c r="AX410" s="1"/>
      <c r="AY410" s="1" t="s">
        <v>76</v>
      </c>
      <c r="AZ410" s="1" t="s">
        <v>316</v>
      </c>
    </row>
    <row r="411" ht="15.75" customHeight="1">
      <c r="A411" s="1">
        <v>412.0</v>
      </c>
      <c r="B411" s="1" t="str">
        <f t="shared" si="1"/>
        <v>25.10_para_40.3_412</v>
      </c>
      <c r="C411" s="1" t="s">
        <v>56</v>
      </c>
      <c r="D411" s="1">
        <v>25.0</v>
      </c>
      <c r="E411" s="1">
        <v>10.0</v>
      </c>
      <c r="F411" s="1">
        <v>40.0</v>
      </c>
      <c r="G411" s="1">
        <v>3.0</v>
      </c>
      <c r="I411" s="7">
        <v>43147.0</v>
      </c>
      <c r="J411" s="7">
        <v>43151.0</v>
      </c>
      <c r="K411" s="8">
        <v>0.48333333333333334</v>
      </c>
      <c r="L411" s="1">
        <v>1.0</v>
      </c>
      <c r="N411" s="7">
        <v>43151.0</v>
      </c>
      <c r="O411" s="1">
        <v>47.53</v>
      </c>
      <c r="P411" s="7">
        <v>43151.0</v>
      </c>
      <c r="Q411" s="13">
        <v>0.4888888888888889</v>
      </c>
      <c r="R411" s="8">
        <v>0.5416666666666666</v>
      </c>
      <c r="S411" s="14">
        <f t="shared" si="25"/>
        <v>0.05833333333</v>
      </c>
      <c r="T411" s="7">
        <v>43153.0</v>
      </c>
      <c r="U411" s="8">
        <v>0.8645833333333334</v>
      </c>
      <c r="V411" s="7">
        <v>43155.0</v>
      </c>
      <c r="W411" s="1">
        <v>293.44</v>
      </c>
      <c r="X411" s="10">
        <v>43159.0</v>
      </c>
      <c r="Y411" s="1">
        <v>1455.47</v>
      </c>
      <c r="AD411" s="1">
        <f t="shared" si="2"/>
        <v>0</v>
      </c>
      <c r="AJ411">
        <f t="shared" si="3"/>
        <v>0</v>
      </c>
      <c r="AK411" s="7"/>
      <c r="AL411" s="7">
        <v>43173.0</v>
      </c>
      <c r="AM411" s="1">
        <v>14104.91</v>
      </c>
      <c r="AN411" s="1">
        <v>1.0</v>
      </c>
      <c r="AO411" s="1">
        <v>1.0</v>
      </c>
      <c r="AP411" s="1">
        <v>5.0</v>
      </c>
      <c r="AV411" s="1"/>
      <c r="AW411" s="1"/>
      <c r="AX411" s="1"/>
      <c r="AY411" s="1" t="s">
        <v>60</v>
      </c>
    </row>
    <row r="412" ht="15.75" customHeight="1">
      <c r="A412" s="1">
        <v>413.0</v>
      </c>
      <c r="B412" s="1" t="str">
        <f t="shared" si="1"/>
        <v>25.10_para_40.4_413</v>
      </c>
      <c r="C412" s="1" t="s">
        <v>56</v>
      </c>
      <c r="D412" s="1">
        <v>25.0</v>
      </c>
      <c r="E412" s="1">
        <v>10.0</v>
      </c>
      <c r="F412" s="1">
        <v>40.0</v>
      </c>
      <c r="G412" s="1">
        <v>4.0</v>
      </c>
      <c r="I412" s="7">
        <v>43147.0</v>
      </c>
      <c r="J412" s="7">
        <v>43151.0</v>
      </c>
      <c r="K412" s="8">
        <v>0.49166666666666664</v>
      </c>
      <c r="L412" s="1">
        <v>1.0</v>
      </c>
      <c r="N412" s="7">
        <v>43151.0</v>
      </c>
      <c r="O412" s="1">
        <v>61.43</v>
      </c>
      <c r="P412" s="7">
        <v>43151.0</v>
      </c>
      <c r="Q412" s="13">
        <v>0.49722222222222223</v>
      </c>
      <c r="R412" s="8">
        <v>0.5416666666666666</v>
      </c>
      <c r="S412" s="14">
        <f t="shared" si="25"/>
        <v>0.05</v>
      </c>
      <c r="T412" s="7">
        <v>43154.0</v>
      </c>
      <c r="U412" s="8">
        <v>0.9166666666666666</v>
      </c>
      <c r="V412" s="7">
        <v>43155.0</v>
      </c>
      <c r="W412" s="1">
        <v>340.73</v>
      </c>
      <c r="X412" s="10">
        <v>43160.0</v>
      </c>
      <c r="Y412" s="1">
        <v>1608.09</v>
      </c>
      <c r="AD412" s="1">
        <f t="shared" si="2"/>
        <v>0</v>
      </c>
      <c r="AJ412">
        <f t="shared" si="3"/>
        <v>0</v>
      </c>
      <c r="AK412" s="7"/>
      <c r="AL412" s="7">
        <v>43174.0</v>
      </c>
      <c r="AM412" s="1">
        <v>3651.88</v>
      </c>
      <c r="AN412" s="1">
        <v>1.0</v>
      </c>
      <c r="AO412" s="1">
        <v>0.0</v>
      </c>
      <c r="AP412" s="1">
        <v>5.0</v>
      </c>
    </row>
    <row r="413" ht="15.75" customHeight="1">
      <c r="A413" s="1">
        <v>414.0</v>
      </c>
      <c r="B413" s="1" t="str">
        <f t="shared" si="1"/>
        <v>25.10_para_40.4_414</v>
      </c>
      <c r="C413" s="1" t="s">
        <v>56</v>
      </c>
      <c r="D413" s="1">
        <v>25.0</v>
      </c>
      <c r="E413" s="1">
        <v>10.0</v>
      </c>
      <c r="F413" s="1">
        <v>40.0</v>
      </c>
      <c r="G413" s="1">
        <v>4.0</v>
      </c>
      <c r="I413" s="7">
        <v>43147.0</v>
      </c>
      <c r="J413" s="7">
        <v>43151.0</v>
      </c>
      <c r="K413" s="8">
        <v>0.5034722222222222</v>
      </c>
      <c r="L413" s="1">
        <v>1.0</v>
      </c>
      <c r="N413" s="7">
        <v>43151.0</v>
      </c>
      <c r="O413" s="1">
        <v>45.29</v>
      </c>
      <c r="P413" s="7">
        <v>43151.0</v>
      </c>
      <c r="Q413" s="13">
        <v>0.5041666666666667</v>
      </c>
      <c r="R413" s="8">
        <v>0.5416666666666666</v>
      </c>
      <c r="S413" s="14">
        <f t="shared" si="25"/>
        <v>0.03819444444</v>
      </c>
      <c r="T413" s="7">
        <v>43154.0</v>
      </c>
      <c r="U413" s="8">
        <v>0.9166666666666666</v>
      </c>
      <c r="V413" s="7">
        <v>43155.0</v>
      </c>
      <c r="W413" s="1">
        <v>233.86</v>
      </c>
      <c r="X413" s="10">
        <v>43161.0</v>
      </c>
      <c r="Y413" s="1">
        <v>1106.73</v>
      </c>
      <c r="AD413" s="1">
        <f t="shared" si="2"/>
        <v>0</v>
      </c>
      <c r="AJ413">
        <f t="shared" si="3"/>
        <v>0</v>
      </c>
      <c r="AK413" s="7"/>
      <c r="AL413" s="7">
        <v>43175.0</v>
      </c>
      <c r="AM413" s="1">
        <v>3653.77</v>
      </c>
      <c r="AN413" s="1">
        <v>1.0</v>
      </c>
      <c r="AO413" s="1">
        <v>0.0</v>
      </c>
      <c r="AP413" s="1">
        <v>5.0</v>
      </c>
    </row>
    <row r="414" ht="15.75" customHeight="1">
      <c r="A414" s="1">
        <v>415.0</v>
      </c>
      <c r="B414" s="1" t="str">
        <f t="shared" si="1"/>
        <v>25.10_para_40.4_415</v>
      </c>
      <c r="C414" s="1" t="s">
        <v>56</v>
      </c>
      <c r="D414" s="1">
        <v>25.0</v>
      </c>
      <c r="E414" s="1">
        <v>10.0</v>
      </c>
      <c r="F414" s="1">
        <v>40.0</v>
      </c>
      <c r="G414" s="1">
        <v>4.0</v>
      </c>
      <c r="I414" s="7">
        <v>43146.0</v>
      </c>
      <c r="J414" s="7">
        <v>43152.0</v>
      </c>
      <c r="K414" s="8">
        <v>0.3326388888888889</v>
      </c>
      <c r="L414" s="1">
        <v>1.0</v>
      </c>
      <c r="N414" s="7">
        <v>43152.0</v>
      </c>
      <c r="O414" s="1">
        <v>46.61</v>
      </c>
      <c r="P414" s="7">
        <v>43152.0</v>
      </c>
      <c r="Q414" s="13">
        <v>0.33402777777777776</v>
      </c>
      <c r="R414" s="8">
        <v>0.5416666666666666</v>
      </c>
      <c r="S414" s="14">
        <f t="shared" si="25"/>
        <v>0.2090277778</v>
      </c>
      <c r="T414" s="7">
        <v>43155.0</v>
      </c>
      <c r="U414" s="8">
        <v>0.8458333333333333</v>
      </c>
      <c r="V414" s="7">
        <v>43155.0</v>
      </c>
      <c r="W414" s="1">
        <v>367.22</v>
      </c>
      <c r="X414" s="10">
        <v>43159.0</v>
      </c>
      <c r="Y414" s="1">
        <v>1941.82</v>
      </c>
      <c r="AD414" s="1">
        <f t="shared" si="2"/>
        <v>0</v>
      </c>
      <c r="AJ414">
        <f t="shared" si="3"/>
        <v>0</v>
      </c>
      <c r="AK414" s="7"/>
      <c r="AL414" s="7">
        <v>43173.0</v>
      </c>
      <c r="AM414" s="1">
        <v>8195.83</v>
      </c>
      <c r="AN414" s="1">
        <v>1.0</v>
      </c>
      <c r="AO414" s="1">
        <v>0.0</v>
      </c>
      <c r="AP414" s="1">
        <v>5.0</v>
      </c>
      <c r="AV414" s="1"/>
      <c r="AW414" s="1"/>
      <c r="AX414" s="1"/>
      <c r="AY414" s="1" t="s">
        <v>60</v>
      </c>
    </row>
    <row r="415" ht="15.75" customHeight="1">
      <c r="A415" s="1">
        <v>416.0</v>
      </c>
      <c r="B415" s="1" t="str">
        <f t="shared" si="1"/>
        <v>25.10_para_40.3_416</v>
      </c>
      <c r="C415" s="1" t="s">
        <v>56</v>
      </c>
      <c r="D415" s="1">
        <v>25.0</v>
      </c>
      <c r="E415" s="1">
        <v>10.0</v>
      </c>
      <c r="F415" s="1">
        <v>40.0</v>
      </c>
      <c r="G415" s="1">
        <v>3.0</v>
      </c>
      <c r="I415" s="7">
        <v>43147.0</v>
      </c>
      <c r="J415" s="7">
        <v>43153.0</v>
      </c>
      <c r="K415" s="8">
        <v>0.40347222222222223</v>
      </c>
      <c r="L415" s="1">
        <v>1.0</v>
      </c>
      <c r="N415" s="7">
        <v>43153.0</v>
      </c>
      <c r="O415" s="1">
        <v>45.13</v>
      </c>
      <c r="P415" s="7">
        <v>43153.0</v>
      </c>
      <c r="Q415" s="13">
        <v>0.40625</v>
      </c>
      <c r="R415" s="8">
        <v>0.5416666666666666</v>
      </c>
      <c r="S415" s="14">
        <f t="shared" si="25"/>
        <v>0.1381944444</v>
      </c>
      <c r="T415" s="7">
        <v>43155.0</v>
      </c>
      <c r="U415" s="8">
        <v>0.8458333333333333</v>
      </c>
      <c r="V415" s="7">
        <v>43155.0</v>
      </c>
      <c r="W415" s="1">
        <v>195.02</v>
      </c>
      <c r="X415" s="10">
        <v>43160.0</v>
      </c>
      <c r="Y415" s="1">
        <v>1647.85</v>
      </c>
      <c r="AD415" s="1">
        <f t="shared" si="2"/>
        <v>0</v>
      </c>
      <c r="AJ415">
        <f t="shared" si="3"/>
        <v>0</v>
      </c>
      <c r="AU415" s="1">
        <v>1.0</v>
      </c>
      <c r="AV415" s="1"/>
      <c r="AW415" s="20">
        <v>12505.2</v>
      </c>
      <c r="AX415" s="19">
        <v>43166.0</v>
      </c>
      <c r="AY415" s="1" t="s">
        <v>317</v>
      </c>
    </row>
    <row r="416" ht="15.75" customHeight="1">
      <c r="A416" s="1">
        <v>417.0</v>
      </c>
      <c r="B416" s="1" t="str">
        <f t="shared" si="1"/>
        <v>25.10_para_40.3_417</v>
      </c>
      <c r="C416" s="1" t="s">
        <v>56</v>
      </c>
      <c r="D416" s="1">
        <v>25.0</v>
      </c>
      <c r="E416" s="1">
        <v>10.0</v>
      </c>
      <c r="F416" s="1">
        <v>40.0</v>
      </c>
      <c r="G416" s="1">
        <v>3.0</v>
      </c>
      <c r="I416" s="7">
        <v>43147.0</v>
      </c>
      <c r="J416" s="7">
        <v>43153.0</v>
      </c>
      <c r="K416" s="8">
        <v>0.4048611111111111</v>
      </c>
      <c r="L416" s="1">
        <v>1.0</v>
      </c>
      <c r="N416" s="7">
        <v>43153.0</v>
      </c>
      <c r="O416" s="1">
        <v>48.7</v>
      </c>
      <c r="P416" s="7">
        <v>43153.0</v>
      </c>
      <c r="Q416" s="13">
        <v>0.40625</v>
      </c>
      <c r="R416" s="8">
        <v>0.5416666666666666</v>
      </c>
      <c r="S416" s="14">
        <f t="shared" si="25"/>
        <v>0.1368055556</v>
      </c>
      <c r="T416" s="7">
        <v>43155.0</v>
      </c>
      <c r="U416" s="8">
        <v>0.8458333333333333</v>
      </c>
      <c r="V416" s="7">
        <v>43155.0</v>
      </c>
      <c r="W416" s="1">
        <v>170.04</v>
      </c>
      <c r="X416" s="10">
        <v>43159.0</v>
      </c>
      <c r="Y416" s="1">
        <v>1111.96</v>
      </c>
      <c r="AD416" s="1">
        <f t="shared" si="2"/>
        <v>0</v>
      </c>
      <c r="AJ416">
        <f t="shared" si="3"/>
        <v>0</v>
      </c>
      <c r="AU416" s="1">
        <v>1.0</v>
      </c>
      <c r="AV416" s="1">
        <v>1.0</v>
      </c>
      <c r="AW416" s="20">
        <v>9010.35</v>
      </c>
      <c r="AX416" s="19">
        <v>43165.0</v>
      </c>
      <c r="AY416" s="1" t="s">
        <v>318</v>
      </c>
    </row>
    <row r="417" ht="15.75" customHeight="1">
      <c r="A417" s="1">
        <v>418.0</v>
      </c>
      <c r="B417" s="1" t="str">
        <f t="shared" si="1"/>
        <v>25.10_para_42.2_418</v>
      </c>
      <c r="C417" s="1" t="s">
        <v>56</v>
      </c>
      <c r="D417" s="1">
        <v>25.0</v>
      </c>
      <c r="E417" s="1">
        <v>10.0</v>
      </c>
      <c r="F417" s="1">
        <v>42.0</v>
      </c>
      <c r="G417" s="1">
        <v>2.0</v>
      </c>
      <c r="I417" s="7">
        <v>43146.0</v>
      </c>
      <c r="J417" s="7">
        <v>43153.0</v>
      </c>
      <c r="K417" s="8">
        <v>0.40555555555555556</v>
      </c>
      <c r="L417" s="1">
        <v>1.0</v>
      </c>
      <c r="N417" s="7">
        <v>43153.0</v>
      </c>
      <c r="O417" s="1">
        <v>69.74</v>
      </c>
      <c r="P417" s="7">
        <v>43153.0</v>
      </c>
      <c r="Q417" s="13">
        <v>0.40625</v>
      </c>
      <c r="R417" s="8">
        <v>0.5416666666666666</v>
      </c>
      <c r="S417" s="14">
        <f t="shared" si="25"/>
        <v>0.1361111111</v>
      </c>
      <c r="T417" s="7">
        <v>43154.0</v>
      </c>
      <c r="U417" s="8">
        <v>0.9166666666666666</v>
      </c>
      <c r="V417" s="7">
        <v>43156.0</v>
      </c>
      <c r="W417" s="1">
        <v>295.27</v>
      </c>
      <c r="X417" s="10">
        <v>43161.0</v>
      </c>
      <c r="Y417" s="1">
        <v>2229.57</v>
      </c>
      <c r="AD417" s="1">
        <f t="shared" si="2"/>
        <v>0</v>
      </c>
      <c r="AJ417">
        <f t="shared" si="3"/>
        <v>0</v>
      </c>
      <c r="AK417" s="7"/>
      <c r="AL417" s="7">
        <v>43175.0</v>
      </c>
      <c r="AM417" s="1">
        <v>16400.86</v>
      </c>
      <c r="AN417" s="1">
        <v>1.0</v>
      </c>
      <c r="AO417" s="1">
        <v>1.0</v>
      </c>
      <c r="AP417" s="1">
        <v>5.0</v>
      </c>
      <c r="AV417" s="1"/>
      <c r="AW417" s="1"/>
      <c r="AX417" s="1"/>
      <c r="AY417" s="1" t="s">
        <v>76</v>
      </c>
    </row>
    <row r="418" ht="15.75" customHeight="1">
      <c r="A418" s="1">
        <v>419.0</v>
      </c>
      <c r="B418" s="1" t="str">
        <f t="shared" si="1"/>
        <v>25.10_para_0.0_419</v>
      </c>
      <c r="C418" s="1" t="s">
        <v>56</v>
      </c>
      <c r="D418" s="1">
        <v>25.0</v>
      </c>
      <c r="E418" s="1">
        <v>10.0</v>
      </c>
      <c r="F418" s="1">
        <v>0.0</v>
      </c>
      <c r="G418" s="1">
        <v>0.0</v>
      </c>
      <c r="I418" s="7">
        <v>43165.0</v>
      </c>
      <c r="J418" s="7">
        <v>43170.0</v>
      </c>
      <c r="K418" s="8">
        <v>0.3770833333333333</v>
      </c>
      <c r="L418" s="1">
        <v>1.0</v>
      </c>
      <c r="N418" s="7">
        <v>43170.0</v>
      </c>
      <c r="O418" s="1">
        <v>53.63</v>
      </c>
      <c r="Q418" s="9"/>
      <c r="R418" s="8">
        <v>0.5416666666666666</v>
      </c>
      <c r="S418" s="14">
        <f t="shared" si="25"/>
        <v>0.1645833333</v>
      </c>
      <c r="V418" s="7">
        <v>43173.0</v>
      </c>
      <c r="W418" s="1">
        <v>226.61</v>
      </c>
      <c r="X418" s="10">
        <v>43178.0</v>
      </c>
      <c r="Y418" s="1">
        <v>1436.77</v>
      </c>
      <c r="Z418" s="7">
        <v>43184.0</v>
      </c>
      <c r="AA418" s="1">
        <v>5.0</v>
      </c>
      <c r="AB418" s="1">
        <v>0.0</v>
      </c>
      <c r="AC418" s="1">
        <v>2852.74</v>
      </c>
      <c r="AD418" s="1">
        <f t="shared" si="2"/>
        <v>60</v>
      </c>
      <c r="AE418" s="1">
        <v>59.0</v>
      </c>
      <c r="AF418" s="1">
        <v>1.0</v>
      </c>
      <c r="AG418" s="7">
        <v>43190.0</v>
      </c>
      <c r="AH418" s="1">
        <v>48.0</v>
      </c>
      <c r="AI418" s="1">
        <v>11.0</v>
      </c>
      <c r="AJ418">
        <f t="shared" si="3"/>
        <v>71</v>
      </c>
      <c r="AK418" s="1">
        <v>1.0</v>
      </c>
      <c r="AQ418" s="1">
        <v>1.0</v>
      </c>
      <c r="AR418" s="1">
        <v>2.0</v>
      </c>
      <c r="AS418" s="1">
        <v>11.0</v>
      </c>
      <c r="AT418" s="1">
        <v>0.0</v>
      </c>
      <c r="AW418" s="1"/>
      <c r="AX418" s="1"/>
      <c r="AY418" s="1" t="s">
        <v>77</v>
      </c>
      <c r="AZ418" s="1" t="s">
        <v>131</v>
      </c>
    </row>
    <row r="419" ht="15.75" customHeight="1">
      <c r="A419" s="1">
        <v>420.0</v>
      </c>
      <c r="B419" s="1" t="str">
        <f t="shared" si="1"/>
        <v>25.10_para_40.1_420</v>
      </c>
      <c r="C419" s="1" t="s">
        <v>56</v>
      </c>
      <c r="D419" s="1">
        <v>25.0</v>
      </c>
      <c r="E419" s="1">
        <v>10.0</v>
      </c>
      <c r="F419" s="1">
        <v>40.0</v>
      </c>
      <c r="G419" s="1">
        <v>1.0</v>
      </c>
      <c r="H419" s="7">
        <v>43171.0</v>
      </c>
      <c r="I419" s="7">
        <v>43165.0</v>
      </c>
      <c r="J419" s="7">
        <v>43170.0</v>
      </c>
      <c r="K419" s="8">
        <v>0.38055555555555554</v>
      </c>
      <c r="L419" s="1">
        <v>1.0</v>
      </c>
      <c r="N419" s="7">
        <v>43170.0</v>
      </c>
      <c r="O419" s="1">
        <v>56.8</v>
      </c>
      <c r="Q419" s="9"/>
      <c r="R419" s="8">
        <v>0.5416666666666666</v>
      </c>
      <c r="S419" s="14">
        <f t="shared" si="25"/>
        <v>0.1611111111</v>
      </c>
      <c r="X419" s="17"/>
      <c r="AD419" s="1">
        <f t="shared" si="2"/>
        <v>0</v>
      </c>
      <c r="AJ419">
        <f t="shared" si="3"/>
        <v>0</v>
      </c>
      <c r="AW419" s="1"/>
      <c r="AX419" s="1"/>
      <c r="AY419" s="1" t="s">
        <v>319</v>
      </c>
    </row>
    <row r="420" ht="15.75" customHeight="1">
      <c r="A420" s="1">
        <v>421.0</v>
      </c>
      <c r="B420" s="1" t="str">
        <f t="shared" si="1"/>
        <v>25.10_para_42.1_421</v>
      </c>
      <c r="C420" s="1" t="s">
        <v>56</v>
      </c>
      <c r="D420" s="1">
        <v>25.0</v>
      </c>
      <c r="E420" s="1">
        <v>10.0</v>
      </c>
      <c r="F420" s="1">
        <v>42.0</v>
      </c>
      <c r="G420" s="1">
        <v>1.0</v>
      </c>
      <c r="H420" s="7">
        <v>43171.0</v>
      </c>
      <c r="I420" s="7">
        <v>43165.0</v>
      </c>
      <c r="J420" s="7">
        <v>43170.0</v>
      </c>
      <c r="K420" s="8">
        <v>0.3763888888888889</v>
      </c>
      <c r="L420" s="1">
        <v>1.0</v>
      </c>
      <c r="N420" s="7">
        <v>43170.0</v>
      </c>
      <c r="O420" s="1">
        <v>59.29</v>
      </c>
      <c r="Q420" s="9"/>
      <c r="R420" s="8">
        <v>0.5416666666666666</v>
      </c>
      <c r="S420" s="14">
        <f t="shared" si="25"/>
        <v>0.1652777778</v>
      </c>
      <c r="V420" s="7">
        <v>43175.0</v>
      </c>
      <c r="W420" s="1">
        <v>113.19</v>
      </c>
      <c r="X420" s="17"/>
      <c r="AD420" s="1">
        <f t="shared" si="2"/>
        <v>0</v>
      </c>
      <c r="AJ420">
        <f t="shared" si="3"/>
        <v>0</v>
      </c>
      <c r="AW420" s="1"/>
      <c r="AX420" s="1"/>
      <c r="AY420" s="1" t="s">
        <v>319</v>
      </c>
    </row>
    <row r="421" ht="15.75" customHeight="1">
      <c r="A421" s="1">
        <v>422.0</v>
      </c>
      <c r="B421" s="1" t="str">
        <f t="shared" si="1"/>
        <v>25.10_para_40.2_422</v>
      </c>
      <c r="C421" s="1" t="s">
        <v>56</v>
      </c>
      <c r="D421" s="1">
        <v>25.0</v>
      </c>
      <c r="E421" s="1">
        <v>10.0</v>
      </c>
      <c r="F421" s="1">
        <v>40.0</v>
      </c>
      <c r="G421" s="1">
        <v>2.0</v>
      </c>
      <c r="H421" s="7">
        <v>43171.0</v>
      </c>
      <c r="I421" s="7">
        <v>43166.0</v>
      </c>
      <c r="J421" s="7">
        <v>43170.0</v>
      </c>
      <c r="K421" s="8">
        <v>0.3798611111111111</v>
      </c>
      <c r="L421" s="1">
        <v>2.0</v>
      </c>
      <c r="N421" s="7">
        <v>43170.0</v>
      </c>
      <c r="O421" s="1">
        <v>58.71</v>
      </c>
      <c r="Q421" s="9"/>
      <c r="R421" s="8">
        <v>0.5416666666666666</v>
      </c>
      <c r="S421" s="14">
        <f t="shared" si="25"/>
        <v>0.1618055556</v>
      </c>
      <c r="X421" s="17"/>
      <c r="AD421" s="1">
        <f t="shared" si="2"/>
        <v>0</v>
      </c>
      <c r="AJ421">
        <f t="shared" si="3"/>
        <v>0</v>
      </c>
      <c r="AW421" s="1"/>
      <c r="AX421" s="1"/>
      <c r="AY421" s="1" t="s">
        <v>320</v>
      </c>
    </row>
    <row r="422" ht="15.75" customHeight="1">
      <c r="A422" s="1">
        <v>423.0</v>
      </c>
      <c r="B422" s="1" t="str">
        <f t="shared" si="1"/>
        <v>25.10_para_42.2_423</v>
      </c>
      <c r="C422" s="21" t="s">
        <v>56</v>
      </c>
      <c r="D422" s="22">
        <v>25.0</v>
      </c>
      <c r="E422" s="22">
        <v>10.0</v>
      </c>
      <c r="F422" s="23">
        <v>42.0</v>
      </c>
      <c r="G422" s="23">
        <v>2.0</v>
      </c>
      <c r="H422" s="7">
        <v>43171.0</v>
      </c>
      <c r="I422" s="11">
        <v>43166.0</v>
      </c>
      <c r="J422" s="7">
        <v>43170.0</v>
      </c>
      <c r="K422" s="24">
        <v>0.375</v>
      </c>
      <c r="L422" s="25">
        <v>1.0</v>
      </c>
      <c r="M422" s="21"/>
      <c r="N422" s="11">
        <v>43170.0</v>
      </c>
      <c r="O422" s="25">
        <v>48.54</v>
      </c>
      <c r="P422" s="21"/>
      <c r="Q422" s="31"/>
      <c r="R422" s="8">
        <v>0.5416666666666666</v>
      </c>
      <c r="S422" s="14">
        <f t="shared" si="25"/>
        <v>0.1666666667</v>
      </c>
      <c r="T422" s="21"/>
      <c r="U422" s="21"/>
      <c r="V422" s="21"/>
      <c r="W422" s="21"/>
      <c r="X422" s="32"/>
      <c r="Y422" s="21"/>
      <c r="Z422" s="21"/>
      <c r="AA422" s="21"/>
      <c r="AB422" s="21"/>
      <c r="AC422" s="21"/>
      <c r="AD422" s="1">
        <f t="shared" si="2"/>
        <v>0</v>
      </c>
      <c r="AE422" s="21"/>
      <c r="AF422" s="21"/>
      <c r="AG422" s="21"/>
      <c r="AH422" s="21"/>
      <c r="AI422" s="21"/>
      <c r="AJ422">
        <f t="shared" si="3"/>
        <v>0</v>
      </c>
      <c r="AK422" s="21"/>
      <c r="AL422" s="21"/>
      <c r="AM422" s="21"/>
      <c r="AN422" s="21"/>
      <c r="AO422" s="21"/>
      <c r="AP422" s="21"/>
      <c r="AQ422" s="21"/>
      <c r="AR422" s="21"/>
      <c r="AS422" s="21"/>
      <c r="AT422" s="21"/>
      <c r="AU422" s="21"/>
      <c r="AV422" s="21"/>
      <c r="AW422" s="33"/>
      <c r="AX422" s="33"/>
      <c r="AY422" s="34" t="s">
        <v>321</v>
      </c>
    </row>
    <row r="423" ht="15.75" customHeight="1">
      <c r="A423" s="1">
        <v>424.0</v>
      </c>
      <c r="B423" s="1" t="str">
        <f t="shared" si="1"/>
        <v>25.10_para_40.3_424</v>
      </c>
      <c r="C423" s="21" t="s">
        <v>56</v>
      </c>
      <c r="D423" s="22">
        <v>25.0</v>
      </c>
      <c r="E423" s="22">
        <v>10.0</v>
      </c>
      <c r="F423" s="23">
        <v>40.0</v>
      </c>
      <c r="G423" s="23">
        <v>3.0</v>
      </c>
      <c r="H423" s="7">
        <v>43171.0</v>
      </c>
      <c r="I423" s="11">
        <v>43166.0</v>
      </c>
      <c r="J423" s="7">
        <v>43170.0</v>
      </c>
      <c r="K423" s="24">
        <v>0.3784722222222222</v>
      </c>
      <c r="L423" s="25">
        <v>1.0</v>
      </c>
      <c r="M423" s="21"/>
      <c r="N423" s="11">
        <v>43170.0</v>
      </c>
      <c r="O423" s="25">
        <v>57.52</v>
      </c>
      <c r="P423" s="21"/>
      <c r="Q423" s="31"/>
      <c r="R423" s="8">
        <v>0.5416666666666666</v>
      </c>
      <c r="S423" s="14">
        <f t="shared" si="25"/>
        <v>0.1631944444</v>
      </c>
      <c r="T423" s="21"/>
      <c r="U423" s="21"/>
      <c r="V423" s="21"/>
      <c r="W423" s="21"/>
      <c r="X423" s="32"/>
      <c r="Y423" s="21"/>
      <c r="Z423" s="21"/>
      <c r="AA423" s="21"/>
      <c r="AB423" s="21"/>
      <c r="AC423" s="21"/>
      <c r="AD423" s="1">
        <f t="shared" si="2"/>
        <v>0</v>
      </c>
      <c r="AE423" s="21"/>
      <c r="AF423" s="21"/>
      <c r="AG423" s="21"/>
      <c r="AH423" s="21"/>
      <c r="AI423" s="21"/>
      <c r="AJ423">
        <f t="shared" si="3"/>
        <v>0</v>
      </c>
      <c r="AK423" s="21"/>
      <c r="AL423" s="21"/>
      <c r="AM423" s="21"/>
      <c r="AN423" s="21"/>
      <c r="AO423" s="21"/>
      <c r="AP423" s="21"/>
      <c r="AQ423" s="21"/>
      <c r="AR423" s="21"/>
      <c r="AS423" s="21"/>
      <c r="AT423" s="21"/>
      <c r="AU423" s="21"/>
      <c r="AV423" s="21"/>
      <c r="AW423" s="33"/>
      <c r="AX423" s="33"/>
      <c r="AY423" s="34" t="s">
        <v>322</v>
      </c>
    </row>
    <row r="424" ht="15.75" customHeight="1">
      <c r="A424" s="1">
        <v>425.0</v>
      </c>
      <c r="B424" s="1" t="str">
        <f t="shared" si="1"/>
        <v>25.10_para_42.3_425</v>
      </c>
      <c r="C424" s="21" t="s">
        <v>56</v>
      </c>
      <c r="D424" s="22">
        <v>25.0</v>
      </c>
      <c r="E424" s="22">
        <v>10.0</v>
      </c>
      <c r="F424" s="23">
        <v>42.0</v>
      </c>
      <c r="G424" s="23">
        <v>3.0</v>
      </c>
      <c r="H424" s="7">
        <v>43171.0</v>
      </c>
      <c r="I424" s="11">
        <v>43166.0</v>
      </c>
      <c r="J424" s="7">
        <v>43170.0</v>
      </c>
      <c r="K424" s="24">
        <v>0.3729166666666667</v>
      </c>
      <c r="L424" s="25">
        <v>1.0</v>
      </c>
      <c r="M424" s="21"/>
      <c r="N424" s="11">
        <v>43170.0</v>
      </c>
      <c r="O424" s="25">
        <v>49.73</v>
      </c>
      <c r="P424" s="21"/>
      <c r="Q424" s="31"/>
      <c r="R424" s="8">
        <v>0.5416666666666666</v>
      </c>
      <c r="S424" s="14">
        <f t="shared" si="25"/>
        <v>0.16875</v>
      </c>
      <c r="T424" s="21"/>
      <c r="U424" s="21"/>
      <c r="V424" s="21"/>
      <c r="W424" s="21"/>
      <c r="X424" s="32"/>
      <c r="Y424" s="21"/>
      <c r="Z424" s="21"/>
      <c r="AA424" s="21"/>
      <c r="AB424" s="21"/>
      <c r="AC424" s="21"/>
      <c r="AD424" s="1">
        <f t="shared" si="2"/>
        <v>0</v>
      </c>
      <c r="AE424" s="21"/>
      <c r="AF424" s="21"/>
      <c r="AG424" s="21"/>
      <c r="AH424" s="21"/>
      <c r="AI424" s="21"/>
      <c r="AJ424">
        <f t="shared" si="3"/>
        <v>0</v>
      </c>
      <c r="AK424" s="21"/>
      <c r="AL424" s="21"/>
      <c r="AM424" s="21"/>
      <c r="AN424" s="21"/>
      <c r="AO424" s="21"/>
      <c r="AP424" s="21"/>
      <c r="AQ424" s="21"/>
      <c r="AR424" s="21"/>
      <c r="AS424" s="21"/>
      <c r="AT424" s="21"/>
      <c r="AU424" s="21"/>
      <c r="AV424" s="21"/>
      <c r="AW424" s="33"/>
      <c r="AX424" s="33"/>
      <c r="AY424" s="34" t="s">
        <v>321</v>
      </c>
    </row>
    <row r="425" ht="15.75" customHeight="1">
      <c r="A425" s="1">
        <v>426.0</v>
      </c>
      <c r="B425" s="1" t="str">
        <f t="shared" si="1"/>
        <v>25.10_para_40.4_426</v>
      </c>
      <c r="C425" s="21" t="s">
        <v>56</v>
      </c>
      <c r="D425" s="22">
        <v>25.0</v>
      </c>
      <c r="E425" s="22">
        <v>10.0</v>
      </c>
      <c r="F425" s="23">
        <v>40.0</v>
      </c>
      <c r="G425" s="23">
        <v>4.0</v>
      </c>
      <c r="H425" s="7">
        <v>43171.0</v>
      </c>
      <c r="I425" s="11">
        <v>43166.0</v>
      </c>
      <c r="J425" s="7">
        <v>43170.0</v>
      </c>
      <c r="K425" s="24">
        <v>0.37777777777777777</v>
      </c>
      <c r="L425" s="25">
        <v>1.0</v>
      </c>
      <c r="M425" s="21"/>
      <c r="N425" s="11">
        <v>43170.0</v>
      </c>
      <c r="O425" s="25">
        <v>47.41</v>
      </c>
      <c r="P425" s="21"/>
      <c r="Q425" s="31"/>
      <c r="R425" s="8">
        <v>0.5416666666666666</v>
      </c>
      <c r="S425" s="14">
        <f t="shared" si="25"/>
        <v>0.1638888889</v>
      </c>
      <c r="T425" s="21"/>
      <c r="U425" s="21"/>
      <c r="V425" s="21"/>
      <c r="W425" s="21"/>
      <c r="X425" s="32"/>
      <c r="Y425" s="21"/>
      <c r="Z425" s="21"/>
      <c r="AA425" s="21"/>
      <c r="AB425" s="21"/>
      <c r="AC425" s="21"/>
      <c r="AD425" s="1">
        <f t="shared" si="2"/>
        <v>0</v>
      </c>
      <c r="AE425" s="21"/>
      <c r="AF425" s="21"/>
      <c r="AG425" s="21"/>
      <c r="AH425" s="21"/>
      <c r="AI425" s="21"/>
      <c r="AJ425">
        <f t="shared" si="3"/>
        <v>0</v>
      </c>
      <c r="AK425" s="21"/>
      <c r="AL425" s="21"/>
      <c r="AM425" s="21"/>
      <c r="AN425" s="21"/>
      <c r="AO425" s="21"/>
      <c r="AP425" s="21"/>
      <c r="AQ425" s="21"/>
      <c r="AR425" s="21"/>
      <c r="AS425" s="21"/>
      <c r="AT425" s="21"/>
      <c r="AU425" s="21"/>
      <c r="AV425" s="21"/>
      <c r="AW425" s="33"/>
      <c r="AX425" s="33"/>
      <c r="AY425" s="34" t="s">
        <v>321</v>
      </c>
    </row>
    <row r="426" ht="15.75" customHeight="1">
      <c r="A426" s="1">
        <v>427.0</v>
      </c>
      <c r="B426" s="1" t="str">
        <f t="shared" si="1"/>
        <v>25.10_para_42.4_427</v>
      </c>
      <c r="C426" s="21" t="s">
        <v>56</v>
      </c>
      <c r="D426" s="22">
        <v>25.0</v>
      </c>
      <c r="E426" s="22">
        <v>10.0</v>
      </c>
      <c r="F426" s="23">
        <v>42.0</v>
      </c>
      <c r="G426" s="23">
        <v>4.0</v>
      </c>
      <c r="H426" s="7">
        <v>43171.0</v>
      </c>
      <c r="I426" s="11">
        <v>43166.0</v>
      </c>
      <c r="J426" s="7">
        <v>43170.0</v>
      </c>
      <c r="K426" s="24">
        <v>0.37083333333333335</v>
      </c>
      <c r="L426" s="25">
        <v>1.0</v>
      </c>
      <c r="M426" s="21"/>
      <c r="N426" s="11">
        <v>43170.0</v>
      </c>
      <c r="O426" s="25">
        <v>53.63</v>
      </c>
      <c r="P426" s="21"/>
      <c r="Q426" s="31"/>
      <c r="R426" s="8">
        <v>0.5416666666666666</v>
      </c>
      <c r="S426" s="14">
        <f t="shared" si="25"/>
        <v>0.1708333333</v>
      </c>
      <c r="T426" s="21"/>
      <c r="U426" s="21"/>
      <c r="V426" s="21"/>
      <c r="W426" s="21"/>
      <c r="X426" s="32"/>
      <c r="Y426" s="21"/>
      <c r="Z426" s="21"/>
      <c r="AA426" s="21"/>
      <c r="AB426" s="21"/>
      <c r="AC426" s="21"/>
      <c r="AD426" s="1">
        <f t="shared" si="2"/>
        <v>0</v>
      </c>
      <c r="AE426" s="21"/>
      <c r="AF426" s="21"/>
      <c r="AG426" s="21"/>
      <c r="AH426" s="21"/>
      <c r="AI426" s="21"/>
      <c r="AJ426">
        <f t="shared" si="3"/>
        <v>0</v>
      </c>
      <c r="AK426" s="21"/>
      <c r="AL426" s="21"/>
      <c r="AM426" s="21"/>
      <c r="AN426" s="21"/>
      <c r="AO426" s="21"/>
      <c r="AP426" s="21"/>
      <c r="AQ426" s="21"/>
      <c r="AR426" s="21"/>
      <c r="AS426" s="21"/>
      <c r="AT426" s="21"/>
      <c r="AU426" s="21"/>
      <c r="AV426" s="21"/>
      <c r="AW426" s="33"/>
      <c r="AX426" s="33"/>
      <c r="AY426" s="34" t="s">
        <v>320</v>
      </c>
    </row>
    <row r="427" ht="15.75" customHeight="1">
      <c r="A427" s="1">
        <v>428.0</v>
      </c>
      <c r="B427" s="1" t="str">
        <f t="shared" si="1"/>
        <v>25.10_para_42.4_428</v>
      </c>
      <c r="C427" s="21" t="s">
        <v>56</v>
      </c>
      <c r="D427" s="22">
        <v>25.0</v>
      </c>
      <c r="E427" s="22">
        <v>10.0</v>
      </c>
      <c r="F427" s="23">
        <v>42.0</v>
      </c>
      <c r="G427" s="23">
        <v>4.0</v>
      </c>
      <c r="H427" s="7">
        <v>43171.0</v>
      </c>
      <c r="I427" s="11">
        <v>43166.0</v>
      </c>
      <c r="J427" s="7">
        <v>43170.0</v>
      </c>
      <c r="K427" s="24">
        <v>0.37222222222222223</v>
      </c>
      <c r="L427" s="25">
        <v>1.0</v>
      </c>
      <c r="M427" s="21"/>
      <c r="N427" s="11">
        <v>43170.0</v>
      </c>
      <c r="O427" s="25">
        <v>63.07</v>
      </c>
      <c r="P427" s="21"/>
      <c r="Q427" s="31"/>
      <c r="R427" s="8">
        <v>0.5416666666666666</v>
      </c>
      <c r="S427" s="14">
        <f t="shared" si="25"/>
        <v>0.1694444444</v>
      </c>
      <c r="T427" s="21"/>
      <c r="U427" s="21"/>
      <c r="V427" s="21"/>
      <c r="W427" s="21"/>
      <c r="X427" s="32"/>
      <c r="Y427" s="21"/>
      <c r="Z427" s="21"/>
      <c r="AA427" s="21"/>
      <c r="AB427" s="21"/>
      <c r="AC427" s="21"/>
      <c r="AD427" s="1">
        <f t="shared" si="2"/>
        <v>0</v>
      </c>
      <c r="AE427" s="21"/>
      <c r="AF427" s="21"/>
      <c r="AG427" s="21"/>
      <c r="AH427" s="21"/>
      <c r="AI427" s="21"/>
      <c r="AJ427">
        <f t="shared" si="3"/>
        <v>0</v>
      </c>
      <c r="AK427" s="21"/>
      <c r="AL427" s="21"/>
      <c r="AM427" s="21"/>
      <c r="AN427" s="21"/>
      <c r="AO427" s="21"/>
      <c r="AP427" s="21"/>
      <c r="AQ427" s="21"/>
      <c r="AR427" s="21"/>
      <c r="AS427" s="21"/>
      <c r="AT427" s="21"/>
      <c r="AU427" s="21"/>
      <c r="AV427" s="21"/>
      <c r="AW427" s="33"/>
      <c r="AX427" s="33"/>
      <c r="AY427" s="34" t="s">
        <v>320</v>
      </c>
    </row>
    <row r="428" ht="15.75" customHeight="1">
      <c r="A428" s="1">
        <v>429.0</v>
      </c>
      <c r="B428" s="1" t="str">
        <f t="shared" si="1"/>
        <v>25.10_para_40.1_429</v>
      </c>
      <c r="C428" s="21" t="s">
        <v>56</v>
      </c>
      <c r="D428" s="22">
        <v>25.0</v>
      </c>
      <c r="E428" s="22">
        <v>10.0</v>
      </c>
      <c r="F428" s="1">
        <v>40.0</v>
      </c>
      <c r="G428" s="1">
        <v>1.0</v>
      </c>
      <c r="I428" s="7">
        <v>43167.0</v>
      </c>
      <c r="J428" s="7">
        <v>43171.0</v>
      </c>
      <c r="K428" s="8">
        <v>0.4354166666666667</v>
      </c>
      <c r="L428" s="1">
        <v>1.0</v>
      </c>
      <c r="N428" s="7">
        <v>43171.0</v>
      </c>
      <c r="O428" s="1">
        <v>55.03</v>
      </c>
      <c r="P428" s="7">
        <v>43171.0</v>
      </c>
      <c r="Q428" s="13">
        <v>0.475</v>
      </c>
      <c r="R428" s="8">
        <v>0.5416666666666666</v>
      </c>
      <c r="S428" s="14">
        <f t="shared" si="25"/>
        <v>0.10625</v>
      </c>
      <c r="T428" s="7">
        <v>43171.0</v>
      </c>
      <c r="U428" s="8">
        <v>0.7569444444444444</v>
      </c>
      <c r="V428" s="7">
        <v>43176.0</v>
      </c>
      <c r="W428" s="1">
        <v>165.42</v>
      </c>
      <c r="X428" s="10">
        <v>43184.0</v>
      </c>
      <c r="Y428" s="1">
        <v>710.87</v>
      </c>
      <c r="Z428" s="7">
        <v>43190.0</v>
      </c>
      <c r="AA428" s="1">
        <v>5.0</v>
      </c>
      <c r="AB428" s="1">
        <v>0.0</v>
      </c>
      <c r="AC428" s="1">
        <v>1881.92</v>
      </c>
      <c r="AD428" s="1">
        <f t="shared" si="2"/>
        <v>68</v>
      </c>
      <c r="AE428" s="1">
        <v>37.0</v>
      </c>
      <c r="AF428" s="1">
        <v>31.0</v>
      </c>
      <c r="AG428" s="7">
        <v>43196.0</v>
      </c>
      <c r="AH428" s="1">
        <v>31.0</v>
      </c>
      <c r="AJ428">
        <f t="shared" si="3"/>
        <v>68</v>
      </c>
      <c r="AW428" s="1"/>
      <c r="AX428" s="1"/>
      <c r="AY428" s="1" t="s">
        <v>323</v>
      </c>
    </row>
    <row r="429" ht="15.75" customHeight="1">
      <c r="A429" s="1">
        <v>430.0</v>
      </c>
      <c r="B429" s="1" t="str">
        <f t="shared" si="1"/>
        <v>25.10_para_40.2_430</v>
      </c>
      <c r="C429" s="21" t="s">
        <v>56</v>
      </c>
      <c r="D429" s="22">
        <v>25.0</v>
      </c>
      <c r="E429" s="22">
        <v>10.0</v>
      </c>
      <c r="F429" s="1">
        <v>40.0</v>
      </c>
      <c r="G429" s="1">
        <v>2.0</v>
      </c>
      <c r="H429" s="7">
        <v>42822.0</v>
      </c>
      <c r="I429" s="7">
        <v>43167.0</v>
      </c>
      <c r="J429" s="7">
        <v>43171.0</v>
      </c>
      <c r="K429" s="8">
        <v>0.44305555555555554</v>
      </c>
      <c r="L429" s="1">
        <v>1.0</v>
      </c>
      <c r="N429" s="7">
        <v>43171.0</v>
      </c>
      <c r="O429" s="1">
        <v>42.6</v>
      </c>
      <c r="P429" s="7">
        <v>43171.0</v>
      </c>
      <c r="Q429" s="13">
        <v>0.475</v>
      </c>
      <c r="R429" s="8">
        <v>0.5416666666666666</v>
      </c>
      <c r="S429" s="14">
        <f t="shared" si="25"/>
        <v>0.09861111111</v>
      </c>
      <c r="T429" s="7">
        <v>43172.0</v>
      </c>
      <c r="U429" s="8">
        <v>0.75</v>
      </c>
      <c r="V429" s="7">
        <v>43176.0</v>
      </c>
      <c r="W429" s="1">
        <v>261.9</v>
      </c>
      <c r="X429" s="17"/>
      <c r="AD429" s="1">
        <f t="shared" si="2"/>
        <v>0</v>
      </c>
      <c r="AJ429">
        <f t="shared" si="3"/>
        <v>0</v>
      </c>
      <c r="AW429" s="1"/>
      <c r="AX429" s="1"/>
      <c r="AY429" s="1" t="s">
        <v>76</v>
      </c>
    </row>
    <row r="430" ht="15.75" customHeight="1">
      <c r="A430" s="1">
        <v>431.0</v>
      </c>
      <c r="B430" s="1" t="str">
        <f t="shared" si="1"/>
        <v>25.10_para_40.3_431</v>
      </c>
      <c r="C430" s="21" t="s">
        <v>56</v>
      </c>
      <c r="D430" s="22">
        <v>25.0</v>
      </c>
      <c r="E430" s="22">
        <v>10.0</v>
      </c>
      <c r="F430" s="1">
        <v>40.0</v>
      </c>
      <c r="G430" s="1">
        <v>3.0</v>
      </c>
      <c r="I430" s="7">
        <v>43167.0</v>
      </c>
      <c r="J430" s="7">
        <v>43171.0</v>
      </c>
      <c r="K430" s="8">
        <v>0.46875</v>
      </c>
      <c r="L430" s="1">
        <v>2.0</v>
      </c>
      <c r="N430" s="7">
        <v>43171.0</v>
      </c>
      <c r="O430" s="1">
        <v>47.95</v>
      </c>
      <c r="P430" s="7">
        <v>43171.0</v>
      </c>
      <c r="Q430" s="13">
        <v>0.49027777777777776</v>
      </c>
      <c r="R430" s="8">
        <v>0.5416666666666666</v>
      </c>
      <c r="S430" s="14">
        <f t="shared" si="25"/>
        <v>0.07291666667</v>
      </c>
      <c r="T430" s="7">
        <v>43173.0</v>
      </c>
      <c r="U430" s="8">
        <v>0.7638888888888888</v>
      </c>
      <c r="V430" s="7">
        <v>43176.0</v>
      </c>
      <c r="W430" s="1">
        <v>228.98</v>
      </c>
      <c r="X430" s="10">
        <v>43182.0</v>
      </c>
      <c r="Y430" s="1">
        <v>674.35</v>
      </c>
      <c r="AD430" s="1">
        <f t="shared" si="2"/>
        <v>0</v>
      </c>
      <c r="AJ430">
        <f t="shared" si="3"/>
        <v>0</v>
      </c>
      <c r="AK430" s="7"/>
      <c r="AL430" s="7">
        <v>43196.0</v>
      </c>
      <c r="AM430" s="1">
        <v>1014.23</v>
      </c>
      <c r="AN430" s="1">
        <v>1.0</v>
      </c>
      <c r="AO430" s="1">
        <v>0.0</v>
      </c>
      <c r="AP430" s="1">
        <v>5.0</v>
      </c>
      <c r="AQ430" s="1">
        <v>1.0</v>
      </c>
      <c r="AR430" s="1">
        <v>2.0</v>
      </c>
      <c r="AS430" s="1">
        <v>0.0</v>
      </c>
      <c r="AT430" s="1">
        <v>0.0</v>
      </c>
      <c r="AW430" s="1"/>
      <c r="AX430" s="1"/>
      <c r="AY430" s="1" t="s">
        <v>76</v>
      </c>
      <c r="AZ430" s="1" t="s">
        <v>324</v>
      </c>
    </row>
    <row r="431" ht="15.75" customHeight="1">
      <c r="A431" s="1">
        <v>432.0</v>
      </c>
      <c r="B431" s="1" t="str">
        <f t="shared" si="1"/>
        <v>25.10_para_40.4_432</v>
      </c>
      <c r="C431" s="21" t="s">
        <v>56</v>
      </c>
      <c r="D431" s="22">
        <v>25.0</v>
      </c>
      <c r="E431" s="22">
        <v>10.0</v>
      </c>
      <c r="F431" s="1">
        <v>40.0</v>
      </c>
      <c r="G431" s="1">
        <v>4.0</v>
      </c>
      <c r="I431" s="7">
        <v>43167.0</v>
      </c>
      <c r="J431" s="7">
        <v>43171.0</v>
      </c>
      <c r="K431" s="8">
        <v>0.4861111111111111</v>
      </c>
      <c r="L431" s="1">
        <v>1.0</v>
      </c>
      <c r="N431" s="7">
        <v>43171.0</v>
      </c>
      <c r="O431" s="1">
        <v>45.64</v>
      </c>
      <c r="P431" s="7">
        <v>43171.0</v>
      </c>
      <c r="Q431" s="13">
        <v>0.5048611111111111</v>
      </c>
      <c r="R431" s="8">
        <v>0.5416666666666666</v>
      </c>
      <c r="S431" s="14">
        <f t="shared" si="25"/>
        <v>0.05555555556</v>
      </c>
      <c r="T431" s="7">
        <v>43174.0</v>
      </c>
      <c r="U431" s="8">
        <v>0.8451388888888889</v>
      </c>
      <c r="V431" s="7">
        <v>43176.0</v>
      </c>
      <c r="W431" s="1">
        <v>225.62</v>
      </c>
      <c r="X431" s="10">
        <v>43181.0</v>
      </c>
      <c r="Y431" s="1">
        <v>1406.27</v>
      </c>
      <c r="AD431" s="1">
        <f t="shared" si="2"/>
        <v>0</v>
      </c>
      <c r="AJ431">
        <f t="shared" si="3"/>
        <v>0</v>
      </c>
      <c r="AK431" s="7"/>
      <c r="AL431" s="7">
        <v>43195.0</v>
      </c>
      <c r="AM431" s="1">
        <v>14163.66</v>
      </c>
      <c r="AN431" s="1">
        <v>1.0</v>
      </c>
      <c r="AO431" s="1">
        <v>1.0</v>
      </c>
      <c r="AP431" s="1">
        <v>5.0</v>
      </c>
      <c r="AW431" s="35"/>
      <c r="AX431" s="35"/>
      <c r="AY431" s="35" t="s">
        <v>325</v>
      </c>
    </row>
    <row r="432" ht="15.75" customHeight="1">
      <c r="A432" s="1">
        <v>433.0</v>
      </c>
      <c r="B432" s="1" t="str">
        <f t="shared" si="1"/>
        <v>25.10_para_42.1_433</v>
      </c>
      <c r="C432" s="21" t="s">
        <v>56</v>
      </c>
      <c r="D432" s="22">
        <v>25.0</v>
      </c>
      <c r="E432" s="22">
        <v>10.0</v>
      </c>
      <c r="F432" s="1">
        <v>42.0</v>
      </c>
      <c r="G432" s="1">
        <v>1.0</v>
      </c>
      <c r="I432" s="7">
        <v>43167.0</v>
      </c>
      <c r="J432" s="7">
        <v>43171.0</v>
      </c>
      <c r="K432" s="8">
        <v>0.43194444444444446</v>
      </c>
      <c r="L432" s="1">
        <v>2.0</v>
      </c>
      <c r="N432" s="7">
        <v>43171.0</v>
      </c>
      <c r="O432" s="1">
        <v>60.26</v>
      </c>
      <c r="P432" s="7">
        <v>43171.0</v>
      </c>
      <c r="Q432" s="13">
        <v>0.475</v>
      </c>
      <c r="R432" s="8">
        <v>0.5416666666666666</v>
      </c>
      <c r="S432" s="14">
        <f t="shared" si="25"/>
        <v>0.1097222222</v>
      </c>
      <c r="T432" s="7">
        <v>43171.0</v>
      </c>
      <c r="U432" s="8">
        <v>0.7569444444444444</v>
      </c>
      <c r="V432" s="7">
        <v>43174.0</v>
      </c>
      <c r="W432" s="1">
        <v>315.42</v>
      </c>
      <c r="X432" s="10">
        <v>43179.0</v>
      </c>
      <c r="Y432" s="1">
        <v>1766.43</v>
      </c>
      <c r="Z432" s="10">
        <v>43185.0</v>
      </c>
      <c r="AA432" s="1">
        <v>5.0</v>
      </c>
      <c r="AB432" s="1">
        <v>0.0</v>
      </c>
      <c r="AC432" s="1">
        <v>2834.52</v>
      </c>
      <c r="AD432" s="1">
        <f t="shared" si="2"/>
        <v>18</v>
      </c>
      <c r="AE432" s="1">
        <v>17.0</v>
      </c>
      <c r="AF432" s="1">
        <v>1.0</v>
      </c>
      <c r="AG432" s="7">
        <v>43191.0</v>
      </c>
      <c r="AH432" s="1">
        <v>16.0</v>
      </c>
      <c r="AI432" s="1">
        <v>6.0</v>
      </c>
      <c r="AJ432">
        <f t="shared" si="3"/>
        <v>24</v>
      </c>
      <c r="AK432" s="1">
        <v>1.0</v>
      </c>
      <c r="AQ432" s="1">
        <v>1.0</v>
      </c>
      <c r="AR432" s="1" t="s">
        <v>73</v>
      </c>
      <c r="AS432" s="1">
        <v>6.0</v>
      </c>
      <c r="AT432" s="1">
        <v>0.0</v>
      </c>
      <c r="AW432" s="1"/>
      <c r="AX432" s="1"/>
      <c r="AY432" s="1" t="s">
        <v>60</v>
      </c>
      <c r="AZ432" s="1" t="s">
        <v>326</v>
      </c>
    </row>
    <row r="433" ht="15.75" customHeight="1">
      <c r="A433" s="1">
        <v>434.0</v>
      </c>
      <c r="B433" s="1" t="str">
        <f t="shared" si="1"/>
        <v>25.10_para_42.2_434</v>
      </c>
      <c r="C433" s="21" t="s">
        <v>56</v>
      </c>
      <c r="D433" s="22">
        <v>25.0</v>
      </c>
      <c r="E433" s="22">
        <v>10.0</v>
      </c>
      <c r="F433" s="1">
        <v>42.0</v>
      </c>
      <c r="G433" s="1">
        <v>2.0</v>
      </c>
      <c r="I433" s="7">
        <v>43167.0</v>
      </c>
      <c r="J433" s="7">
        <v>43171.0</v>
      </c>
      <c r="K433" s="8">
        <v>0.44930555555555557</v>
      </c>
      <c r="L433" s="1">
        <v>2.0</v>
      </c>
      <c r="N433" s="7">
        <v>43171.0</v>
      </c>
      <c r="O433" s="1">
        <v>43.82</v>
      </c>
      <c r="P433" s="7">
        <v>43171.0</v>
      </c>
      <c r="Q433" s="13">
        <v>0.475</v>
      </c>
      <c r="R433" s="8">
        <v>0.5416666666666666</v>
      </c>
      <c r="S433" s="14">
        <f t="shared" si="25"/>
        <v>0.09236111111</v>
      </c>
      <c r="T433" s="7">
        <v>43172.0</v>
      </c>
      <c r="U433" s="8">
        <v>0.75</v>
      </c>
      <c r="V433" s="7">
        <v>43175.0</v>
      </c>
      <c r="W433" s="1">
        <v>299.41</v>
      </c>
      <c r="X433" s="10">
        <v>43180.0</v>
      </c>
      <c r="Y433" s="1">
        <v>656.51</v>
      </c>
      <c r="AD433" s="1">
        <f t="shared" si="2"/>
        <v>0</v>
      </c>
      <c r="AJ433">
        <f t="shared" si="3"/>
        <v>0</v>
      </c>
      <c r="AK433" s="7"/>
      <c r="AL433" s="7">
        <v>43194.0</v>
      </c>
      <c r="AM433" s="1">
        <v>1618.97</v>
      </c>
      <c r="AN433" s="1">
        <v>1.0</v>
      </c>
      <c r="AO433" s="1">
        <v>0.0</v>
      </c>
      <c r="AP433" s="1">
        <v>5.0</v>
      </c>
      <c r="AW433" s="1"/>
      <c r="AX433" s="1"/>
      <c r="AY433" s="1" t="s">
        <v>60</v>
      </c>
    </row>
    <row r="434" ht="15.75" customHeight="1">
      <c r="A434" s="1">
        <v>435.0</v>
      </c>
      <c r="B434" s="1" t="str">
        <f t="shared" si="1"/>
        <v>25.10_para_42.2_435</v>
      </c>
      <c r="C434" s="21" t="s">
        <v>56</v>
      </c>
      <c r="D434" s="22">
        <v>25.0</v>
      </c>
      <c r="E434" s="22">
        <v>10.0</v>
      </c>
      <c r="F434" s="1">
        <v>42.0</v>
      </c>
      <c r="G434" s="1">
        <v>2.0</v>
      </c>
      <c r="I434" s="7">
        <v>43167.0</v>
      </c>
      <c r="J434" s="7">
        <v>43171.0</v>
      </c>
      <c r="K434" s="8">
        <v>0.45</v>
      </c>
      <c r="L434" s="1">
        <v>2.0</v>
      </c>
      <c r="N434" s="7">
        <v>43171.0</v>
      </c>
      <c r="O434" s="1">
        <v>46.2</v>
      </c>
      <c r="P434" s="7">
        <v>43171.0</v>
      </c>
      <c r="Q434" s="13">
        <v>0.475</v>
      </c>
      <c r="R434" s="8">
        <v>0.5416666666666666</v>
      </c>
      <c r="S434" s="14">
        <f t="shared" si="25"/>
        <v>0.09166666667</v>
      </c>
      <c r="V434" s="7">
        <v>43176.0</v>
      </c>
      <c r="W434" s="1">
        <v>223.71</v>
      </c>
      <c r="X434" s="10">
        <v>43182.0</v>
      </c>
      <c r="Y434" s="1">
        <v>616.08</v>
      </c>
      <c r="AD434" s="1">
        <f t="shared" si="2"/>
        <v>0</v>
      </c>
      <c r="AJ434">
        <f t="shared" si="3"/>
        <v>0</v>
      </c>
      <c r="AK434" s="7"/>
      <c r="AL434" s="7">
        <v>43196.0</v>
      </c>
      <c r="AM434" s="1">
        <v>953.29</v>
      </c>
      <c r="AN434" s="1">
        <v>1.0</v>
      </c>
      <c r="AO434" s="1">
        <v>0.0</v>
      </c>
      <c r="AP434" s="1">
        <v>5.0</v>
      </c>
      <c r="AW434" s="1"/>
      <c r="AX434" s="1"/>
      <c r="AY434" s="1" t="s">
        <v>60</v>
      </c>
    </row>
    <row r="435" ht="15.75" customHeight="1">
      <c r="A435" s="1">
        <v>436.0</v>
      </c>
      <c r="B435" s="1" t="str">
        <f t="shared" si="1"/>
        <v>25.10_para_42.4_436</v>
      </c>
      <c r="C435" s="21" t="s">
        <v>56</v>
      </c>
      <c r="D435" s="22">
        <v>25.0</v>
      </c>
      <c r="E435" s="22">
        <v>10.0</v>
      </c>
      <c r="F435" s="1">
        <v>42.0</v>
      </c>
      <c r="G435" s="1">
        <v>4.0</v>
      </c>
      <c r="I435" s="7">
        <v>43167.0</v>
      </c>
      <c r="J435" s="7">
        <v>43171.0</v>
      </c>
      <c r="K435" s="8">
        <v>0.47430555555555554</v>
      </c>
      <c r="L435" s="1">
        <v>1.0</v>
      </c>
      <c r="N435" s="7">
        <v>43171.0</v>
      </c>
      <c r="O435" s="1">
        <v>41.75</v>
      </c>
      <c r="P435" s="7">
        <v>43171.0</v>
      </c>
      <c r="Q435" s="13">
        <v>0.49027777777777776</v>
      </c>
      <c r="R435" s="8">
        <v>0.5416666666666666</v>
      </c>
      <c r="S435" s="14">
        <f t="shared" si="25"/>
        <v>0.06736111111</v>
      </c>
      <c r="T435" s="7">
        <v>43174.0</v>
      </c>
      <c r="U435" s="8">
        <v>0.8451388888888889</v>
      </c>
      <c r="V435" s="7">
        <v>43176.0</v>
      </c>
      <c r="W435" s="1">
        <v>287.1</v>
      </c>
      <c r="X435" s="10">
        <v>43182.0</v>
      </c>
      <c r="Y435" s="1">
        <v>1419.48</v>
      </c>
      <c r="AD435" s="1">
        <f t="shared" si="2"/>
        <v>0</v>
      </c>
      <c r="AJ435">
        <f t="shared" si="3"/>
        <v>0</v>
      </c>
      <c r="AK435" s="7"/>
      <c r="AL435" s="7">
        <v>43196.0</v>
      </c>
      <c r="AM435" s="1">
        <v>14171.83</v>
      </c>
      <c r="AN435" s="1">
        <v>1.0</v>
      </c>
      <c r="AO435" s="1">
        <v>1.0</v>
      </c>
      <c r="AP435" s="1">
        <v>5.0</v>
      </c>
      <c r="AW435" s="1"/>
      <c r="AX435" s="1"/>
      <c r="AY435" s="1" t="s">
        <v>76</v>
      </c>
    </row>
    <row r="436" ht="15.75" customHeight="1">
      <c r="A436" s="1">
        <v>437.0</v>
      </c>
      <c r="B436" s="1" t="str">
        <f t="shared" si="1"/>
        <v>25.10_para_40.1_437</v>
      </c>
      <c r="C436" s="21" t="s">
        <v>56</v>
      </c>
      <c r="D436" s="22">
        <v>25.0</v>
      </c>
      <c r="E436" s="22">
        <v>10.0</v>
      </c>
      <c r="F436" s="1">
        <v>40.0</v>
      </c>
      <c r="G436" s="1">
        <v>1.0</v>
      </c>
      <c r="I436" s="7">
        <v>43166.0</v>
      </c>
      <c r="J436" s="7">
        <v>43171.0</v>
      </c>
      <c r="K436" s="8">
        <v>0.43333333333333335</v>
      </c>
      <c r="L436" s="1">
        <v>1.0</v>
      </c>
      <c r="N436" s="7">
        <v>43171.0</v>
      </c>
      <c r="O436" s="1">
        <v>61.37</v>
      </c>
      <c r="P436" s="7">
        <v>43171.0</v>
      </c>
      <c r="Q436" s="13">
        <v>0.475</v>
      </c>
      <c r="R436" s="8">
        <v>0.5416666666666666</v>
      </c>
      <c r="S436" s="14">
        <f t="shared" si="25"/>
        <v>0.1083333333</v>
      </c>
      <c r="T436" s="7">
        <v>43171.0</v>
      </c>
      <c r="U436" s="8">
        <v>0.7569444444444444</v>
      </c>
      <c r="V436" s="7">
        <v>43175.0</v>
      </c>
      <c r="W436" s="1">
        <v>305.3</v>
      </c>
      <c r="X436" s="10">
        <v>43180.0</v>
      </c>
      <c r="Y436" s="1">
        <v>1699.19</v>
      </c>
      <c r="Z436" s="10">
        <v>43186.0</v>
      </c>
      <c r="AA436" s="1">
        <v>5.0</v>
      </c>
      <c r="AB436" s="1">
        <v>1.0</v>
      </c>
      <c r="AC436" s="1">
        <v>3019.29</v>
      </c>
      <c r="AD436" s="1">
        <f t="shared" si="2"/>
        <v>52</v>
      </c>
      <c r="AE436" s="1">
        <v>44.0</v>
      </c>
      <c r="AF436" s="1">
        <v>8.0</v>
      </c>
      <c r="AG436" s="7">
        <v>43191.0</v>
      </c>
      <c r="AH436" s="1">
        <v>20.0</v>
      </c>
      <c r="AI436" s="1">
        <v>21.0</v>
      </c>
      <c r="AJ436">
        <f t="shared" si="3"/>
        <v>73</v>
      </c>
      <c r="AK436" s="1">
        <v>1.0</v>
      </c>
      <c r="AQ436" s="1">
        <v>1.0</v>
      </c>
      <c r="AR436" s="1" t="s">
        <v>73</v>
      </c>
      <c r="AS436" s="1">
        <v>21.0</v>
      </c>
      <c r="AT436" s="1">
        <v>0.0</v>
      </c>
      <c r="AW436" s="1"/>
      <c r="AX436" s="1"/>
      <c r="AY436" s="1" t="s">
        <v>60</v>
      </c>
      <c r="AZ436" s="1" t="s">
        <v>327</v>
      </c>
    </row>
    <row r="437" ht="15.75" customHeight="1">
      <c r="A437" s="1">
        <v>438.0</v>
      </c>
      <c r="B437" s="1" t="str">
        <f t="shared" si="1"/>
        <v>25.10_para_40.2_438</v>
      </c>
      <c r="C437" s="21" t="s">
        <v>56</v>
      </c>
      <c r="D437" s="22">
        <v>25.0</v>
      </c>
      <c r="E437" s="22">
        <v>10.0</v>
      </c>
      <c r="F437" s="1">
        <v>40.0</v>
      </c>
      <c r="G437" s="1">
        <v>2.0</v>
      </c>
      <c r="I437" s="7">
        <v>43166.0</v>
      </c>
      <c r="J437" s="36">
        <v>43171.0</v>
      </c>
      <c r="K437" s="8">
        <v>0.43472222222222223</v>
      </c>
      <c r="L437" s="1">
        <v>2.0</v>
      </c>
      <c r="N437" s="7">
        <v>43171.0</v>
      </c>
      <c r="O437" s="1">
        <v>78.2</v>
      </c>
      <c r="P437" s="7">
        <v>43171.0</v>
      </c>
      <c r="Q437" s="13">
        <v>0.475</v>
      </c>
      <c r="R437" s="8">
        <v>0.5416666666666666</v>
      </c>
      <c r="S437" s="14">
        <f t="shared" si="25"/>
        <v>0.1069444444</v>
      </c>
      <c r="T437" s="7">
        <v>43172.0</v>
      </c>
      <c r="U437" s="8">
        <v>0.75</v>
      </c>
      <c r="V437" s="7">
        <v>43175.0</v>
      </c>
      <c r="W437" s="1">
        <v>335.26</v>
      </c>
      <c r="X437" s="10">
        <v>43180.0</v>
      </c>
      <c r="Y437" s="1">
        <v>1182.87</v>
      </c>
      <c r="Z437" s="10">
        <v>43186.0</v>
      </c>
      <c r="AA437" s="1">
        <v>5.0</v>
      </c>
      <c r="AB437" s="1">
        <v>0.0</v>
      </c>
      <c r="AC437" s="1">
        <v>2129.04</v>
      </c>
      <c r="AD437" s="1">
        <f t="shared" si="2"/>
        <v>22</v>
      </c>
      <c r="AE437" s="1">
        <v>21.0</v>
      </c>
      <c r="AF437" s="1">
        <v>1.0</v>
      </c>
      <c r="AG437" s="7">
        <v>43193.0</v>
      </c>
      <c r="AH437" s="1">
        <v>19.0</v>
      </c>
      <c r="AI437" s="1">
        <v>2.0</v>
      </c>
      <c r="AJ437">
        <f t="shared" si="3"/>
        <v>24</v>
      </c>
      <c r="AK437" s="1">
        <v>1.0</v>
      </c>
      <c r="AQ437" s="1">
        <v>1.0</v>
      </c>
      <c r="AR437" s="1">
        <v>2.0</v>
      </c>
      <c r="AS437" s="1">
        <v>2.0</v>
      </c>
      <c r="AT437" s="1">
        <v>1.0</v>
      </c>
      <c r="AW437" s="35"/>
      <c r="AX437" s="35"/>
      <c r="AY437" s="35" t="s">
        <v>328</v>
      </c>
      <c r="AZ437" s="1" t="s">
        <v>329</v>
      </c>
    </row>
    <row r="438" ht="15.75" customHeight="1">
      <c r="A438" s="1">
        <v>439.0</v>
      </c>
      <c r="B438" s="1" t="str">
        <f t="shared" si="1"/>
        <v>25.10_para_40.3_439</v>
      </c>
      <c r="C438" s="21" t="s">
        <v>56</v>
      </c>
      <c r="D438" s="22">
        <v>25.0</v>
      </c>
      <c r="E438" s="22">
        <v>10.0</v>
      </c>
      <c r="F438" s="1">
        <v>40.0</v>
      </c>
      <c r="G438" s="1">
        <v>3.0</v>
      </c>
      <c r="I438" s="7">
        <v>43166.0</v>
      </c>
      <c r="J438" s="7">
        <v>43171.0</v>
      </c>
      <c r="K438" s="8">
        <v>0.46805555555555556</v>
      </c>
      <c r="L438" s="1">
        <v>2.0</v>
      </c>
      <c r="N438" s="7">
        <v>43171.0</v>
      </c>
      <c r="O438" s="1">
        <v>48.16</v>
      </c>
      <c r="P438" s="7">
        <v>43171.0</v>
      </c>
      <c r="Q438" s="13">
        <v>0.49027777777777776</v>
      </c>
      <c r="R438" s="8">
        <v>0.5416666666666666</v>
      </c>
      <c r="S438" s="14">
        <f t="shared" si="25"/>
        <v>0.07361111111</v>
      </c>
      <c r="T438" s="7">
        <v>43173.0</v>
      </c>
      <c r="U438" s="8">
        <v>0.7638888888888888</v>
      </c>
      <c r="V438" s="7">
        <v>43175.0</v>
      </c>
      <c r="W438" s="1">
        <v>279.36</v>
      </c>
      <c r="X438" s="10">
        <v>43180.0</v>
      </c>
      <c r="Y438" s="1">
        <v>650.35</v>
      </c>
      <c r="Z438" s="7">
        <v>42822.0</v>
      </c>
      <c r="AA438" s="1">
        <v>5.0</v>
      </c>
      <c r="AB438" s="1">
        <v>0.0</v>
      </c>
      <c r="AC438" s="1">
        <v>1382.88</v>
      </c>
      <c r="AD438" s="1">
        <f t="shared" si="2"/>
        <v>1</v>
      </c>
      <c r="AE438" s="1">
        <v>1.0</v>
      </c>
      <c r="AF438" s="1">
        <v>0.0</v>
      </c>
      <c r="AG438" s="7">
        <v>43194.0</v>
      </c>
      <c r="AH438" s="1">
        <v>1.0</v>
      </c>
      <c r="AI438" s="1">
        <v>11.0</v>
      </c>
      <c r="AJ438">
        <f t="shared" si="3"/>
        <v>12</v>
      </c>
      <c r="AQ438" s="1">
        <v>1.0</v>
      </c>
      <c r="AR438" s="1" t="s">
        <v>73</v>
      </c>
      <c r="AS438" s="1"/>
      <c r="AT438" s="1">
        <v>1.0</v>
      </c>
      <c r="AW438" s="1"/>
      <c r="AX438" s="1"/>
      <c r="AY438" s="1" t="s">
        <v>76</v>
      </c>
      <c r="AZ438" s="1" t="s">
        <v>330</v>
      </c>
    </row>
    <row r="439" ht="15.75" customHeight="1">
      <c r="A439" s="1">
        <v>440.0</v>
      </c>
      <c r="B439" s="1" t="str">
        <f t="shared" si="1"/>
        <v>25.10_para_40.4_440</v>
      </c>
      <c r="C439" s="21" t="s">
        <v>56</v>
      </c>
      <c r="D439" s="22">
        <v>25.0</v>
      </c>
      <c r="E439" s="22">
        <v>10.0</v>
      </c>
      <c r="F439" s="1">
        <v>40.0</v>
      </c>
      <c r="G439" s="1">
        <v>4.0</v>
      </c>
      <c r="I439" s="7">
        <v>43166.0</v>
      </c>
      <c r="J439" s="7">
        <v>43171.0</v>
      </c>
      <c r="K439" s="8">
        <v>0.49375</v>
      </c>
      <c r="L439" s="1">
        <v>1.0</v>
      </c>
      <c r="N439" s="7">
        <v>43171.0</v>
      </c>
      <c r="O439" s="1">
        <v>43.84</v>
      </c>
      <c r="P439" s="7">
        <v>43171.0</v>
      </c>
      <c r="Q439" s="13">
        <v>0.5048611111111111</v>
      </c>
      <c r="R439" s="8">
        <v>0.5416666666666666</v>
      </c>
      <c r="S439" s="14">
        <f t="shared" si="25"/>
        <v>0.04791666667</v>
      </c>
      <c r="T439" s="7">
        <v>43174.0</v>
      </c>
      <c r="U439" s="8">
        <v>0.8451388888888889</v>
      </c>
      <c r="V439" s="7">
        <v>43174.0</v>
      </c>
      <c r="W439" s="1">
        <v>202.39</v>
      </c>
      <c r="X439" s="10">
        <v>43178.0</v>
      </c>
      <c r="Y439" s="1">
        <v>1127.04</v>
      </c>
      <c r="AD439" s="1">
        <f t="shared" si="2"/>
        <v>0</v>
      </c>
      <c r="AJ439">
        <f t="shared" si="3"/>
        <v>0</v>
      </c>
      <c r="AK439" s="7"/>
      <c r="AL439" s="7">
        <v>43192.0</v>
      </c>
      <c r="AM439" s="1">
        <v>3064.37</v>
      </c>
      <c r="AN439" s="1">
        <v>1.0</v>
      </c>
      <c r="AO439" s="1">
        <v>0.0</v>
      </c>
      <c r="AP439" s="1">
        <v>5.0</v>
      </c>
      <c r="AW439" s="1"/>
      <c r="AX439" s="1"/>
      <c r="AY439" s="1" t="s">
        <v>60</v>
      </c>
    </row>
    <row r="440" ht="15.75" customHeight="1">
      <c r="A440" s="1">
        <v>441.0</v>
      </c>
      <c r="B440" s="1" t="str">
        <f t="shared" si="1"/>
        <v>25.10_para_42.1_441</v>
      </c>
      <c r="C440" s="21" t="s">
        <v>56</v>
      </c>
      <c r="D440" s="22">
        <v>25.0</v>
      </c>
      <c r="E440" s="22">
        <v>10.0</v>
      </c>
      <c r="F440" s="1">
        <v>42.0</v>
      </c>
      <c r="G440" s="1">
        <v>1.0</v>
      </c>
      <c r="I440" s="7">
        <v>43166.0</v>
      </c>
      <c r="J440" s="7">
        <v>43171.0</v>
      </c>
      <c r="K440" s="8">
        <v>0.4305555555555556</v>
      </c>
      <c r="L440" s="1">
        <v>1.0</v>
      </c>
      <c r="N440" s="7">
        <v>43171.0</v>
      </c>
      <c r="O440" s="1">
        <v>68.25</v>
      </c>
      <c r="P440" s="7">
        <v>43171.0</v>
      </c>
      <c r="Q440" s="13">
        <v>0.475</v>
      </c>
      <c r="R440" s="8">
        <v>0.5416666666666666</v>
      </c>
      <c r="S440" s="14">
        <f t="shared" si="25"/>
        <v>0.1111111111</v>
      </c>
      <c r="T440" s="7">
        <v>43171.0</v>
      </c>
      <c r="U440" s="8">
        <v>0.7569444444444444</v>
      </c>
      <c r="V440" s="7">
        <v>43174.0</v>
      </c>
      <c r="W440" s="1">
        <v>233.78</v>
      </c>
      <c r="X440" s="10">
        <v>43178.0</v>
      </c>
      <c r="Y440" s="1">
        <v>776.94</v>
      </c>
      <c r="Z440" s="10">
        <v>43185.0</v>
      </c>
      <c r="AA440" s="1">
        <v>5.0</v>
      </c>
      <c r="AB440" s="1">
        <v>0.0</v>
      </c>
      <c r="AC440" s="1">
        <v>1863.44</v>
      </c>
      <c r="AD440" s="1">
        <f t="shared" si="2"/>
        <v>3</v>
      </c>
      <c r="AE440" s="1">
        <v>3.0</v>
      </c>
      <c r="AF440" s="1">
        <v>0.0</v>
      </c>
      <c r="AG440" s="7">
        <v>43191.0</v>
      </c>
      <c r="AH440" s="1">
        <v>3.0</v>
      </c>
      <c r="AI440" s="1">
        <v>3.0</v>
      </c>
      <c r="AJ440">
        <f t="shared" si="3"/>
        <v>6</v>
      </c>
      <c r="AK440" s="1">
        <v>1.0</v>
      </c>
      <c r="AQ440" s="1">
        <v>1.0</v>
      </c>
      <c r="AR440" s="1" t="s">
        <v>73</v>
      </c>
      <c r="AS440" s="1">
        <v>3.0</v>
      </c>
      <c r="AT440" s="1">
        <v>1.0</v>
      </c>
      <c r="AW440" s="1"/>
      <c r="AX440" s="1"/>
      <c r="AY440" s="1" t="s">
        <v>60</v>
      </c>
      <c r="AZ440" s="1" t="s">
        <v>331</v>
      </c>
    </row>
    <row r="441" ht="15.75" customHeight="1">
      <c r="A441" s="1">
        <v>442.0</v>
      </c>
      <c r="B441" s="1" t="str">
        <f t="shared" si="1"/>
        <v>25.10_para_42.2_442</v>
      </c>
      <c r="C441" s="21" t="s">
        <v>56</v>
      </c>
      <c r="D441" s="22">
        <v>25.0</v>
      </c>
      <c r="E441" s="22">
        <v>10.0</v>
      </c>
      <c r="F441" s="1">
        <v>42.0</v>
      </c>
      <c r="G441" s="1">
        <v>2.0</v>
      </c>
      <c r="I441" s="7">
        <v>43166.0</v>
      </c>
      <c r="J441" s="7">
        <v>43171.0</v>
      </c>
      <c r="K441" s="8">
        <v>0.45208333333333334</v>
      </c>
      <c r="L441" s="1">
        <v>1.0</v>
      </c>
      <c r="N441" s="7">
        <v>43171.0</v>
      </c>
      <c r="O441" s="1">
        <v>41.74</v>
      </c>
      <c r="P441" s="7">
        <v>43171.0</v>
      </c>
      <c r="Q441" s="13">
        <v>0.475</v>
      </c>
      <c r="R441" s="8">
        <v>0.5416666666666666</v>
      </c>
      <c r="S441" s="14">
        <f t="shared" si="25"/>
        <v>0.08958333333</v>
      </c>
      <c r="T441" s="7">
        <v>43172.0</v>
      </c>
      <c r="U441" s="8">
        <v>0.75</v>
      </c>
      <c r="V441" s="7">
        <v>43175.0</v>
      </c>
      <c r="W441" s="1">
        <v>372.72</v>
      </c>
      <c r="X441" s="10">
        <v>43180.0</v>
      </c>
      <c r="Y441" s="1">
        <v>1381.26</v>
      </c>
      <c r="AD441" s="1">
        <f t="shared" si="2"/>
        <v>0</v>
      </c>
      <c r="AJ441">
        <f t="shared" si="3"/>
        <v>0</v>
      </c>
      <c r="AK441" s="7"/>
      <c r="AL441" s="7">
        <v>43194.0</v>
      </c>
      <c r="AM441" s="1">
        <v>12879.14</v>
      </c>
      <c r="AN441" s="1">
        <v>1.0</v>
      </c>
      <c r="AO441" s="1">
        <v>0.0</v>
      </c>
      <c r="AP441" s="1">
        <v>5.0</v>
      </c>
    </row>
    <row r="442" ht="15.75" customHeight="1">
      <c r="A442" s="1">
        <v>443.0</v>
      </c>
      <c r="B442" s="1" t="str">
        <f t="shared" si="1"/>
        <v>25.10_para_42.2_443</v>
      </c>
      <c r="C442" s="21" t="s">
        <v>56</v>
      </c>
      <c r="D442" s="22">
        <v>25.0</v>
      </c>
      <c r="E442" s="22">
        <v>10.0</v>
      </c>
      <c r="F442" s="1">
        <v>42.0</v>
      </c>
      <c r="G442" s="1">
        <v>2.0</v>
      </c>
      <c r="H442" s="7"/>
      <c r="I442" s="7">
        <v>43166.0</v>
      </c>
      <c r="J442" s="7">
        <v>43171.0</v>
      </c>
      <c r="K442" s="8">
        <v>0.4534722222222222</v>
      </c>
      <c r="L442" s="1">
        <v>1.0</v>
      </c>
      <c r="N442" s="7">
        <v>43171.0</v>
      </c>
      <c r="O442" s="1">
        <v>49.82</v>
      </c>
      <c r="P442" s="7">
        <v>43171.0</v>
      </c>
      <c r="Q442" s="13">
        <v>0.475</v>
      </c>
      <c r="R442" s="8">
        <v>0.5416666666666666</v>
      </c>
      <c r="S442" s="14">
        <f t="shared" si="25"/>
        <v>0.08819444444</v>
      </c>
      <c r="T442" s="7">
        <v>43172.0</v>
      </c>
      <c r="U442" s="8">
        <v>0.75</v>
      </c>
      <c r="V442" s="7">
        <v>43176.0</v>
      </c>
      <c r="W442" s="1">
        <v>183.74</v>
      </c>
      <c r="X442" s="10">
        <v>43181.0</v>
      </c>
      <c r="Y442" s="1">
        <v>739.67</v>
      </c>
      <c r="AD442" s="1">
        <f t="shared" si="2"/>
        <v>0</v>
      </c>
      <c r="AJ442">
        <f t="shared" si="3"/>
        <v>0</v>
      </c>
      <c r="AK442" s="7"/>
      <c r="AL442" s="7">
        <v>43193.0</v>
      </c>
      <c r="AM442" s="1">
        <v>1451.75</v>
      </c>
      <c r="AN442" s="1">
        <v>0.0</v>
      </c>
      <c r="AO442" s="1">
        <v>0.0</v>
      </c>
      <c r="AP442" s="1">
        <v>5.0</v>
      </c>
      <c r="AW442" s="1"/>
      <c r="AX442" s="1"/>
      <c r="AY442" s="1" t="s">
        <v>332</v>
      </c>
    </row>
    <row r="443" ht="15.75" customHeight="1">
      <c r="A443" s="1">
        <v>444.0</v>
      </c>
      <c r="B443" s="1" t="str">
        <f t="shared" si="1"/>
        <v>25.10_para_42.4_444</v>
      </c>
      <c r="C443" s="21" t="s">
        <v>56</v>
      </c>
      <c r="D443" s="22">
        <v>25.0</v>
      </c>
      <c r="E443" s="22">
        <v>10.0</v>
      </c>
      <c r="F443" s="1">
        <v>42.0</v>
      </c>
      <c r="G443" s="1">
        <v>4.0</v>
      </c>
      <c r="I443" s="7">
        <v>43166.0</v>
      </c>
      <c r="J443" s="7">
        <v>43171.0</v>
      </c>
      <c r="K443" s="8">
        <v>0.4777777777777778</v>
      </c>
      <c r="L443" s="1">
        <v>1.0</v>
      </c>
      <c r="N443" s="7">
        <v>43171.0</v>
      </c>
      <c r="O443" s="1">
        <v>78.66</v>
      </c>
      <c r="P443" s="7">
        <v>43171.0</v>
      </c>
      <c r="Q443" s="13">
        <v>0.49027777777777776</v>
      </c>
      <c r="R443" s="8">
        <v>0.5416666666666666</v>
      </c>
      <c r="S443" s="14">
        <f t="shared" si="25"/>
        <v>0.06388888889</v>
      </c>
      <c r="T443" s="7">
        <v>43174.0</v>
      </c>
      <c r="U443" s="8">
        <v>0.8451388888888889</v>
      </c>
      <c r="V443" s="7">
        <v>43174.0</v>
      </c>
      <c r="W443" s="1">
        <v>358.77</v>
      </c>
      <c r="X443" s="10">
        <v>43179.0</v>
      </c>
      <c r="Y443" s="1">
        <v>1205.98</v>
      </c>
      <c r="AD443" s="1">
        <f t="shared" si="2"/>
        <v>0</v>
      </c>
      <c r="AJ443">
        <f t="shared" si="3"/>
        <v>0</v>
      </c>
      <c r="AK443" s="7"/>
      <c r="AL443" s="7">
        <v>43193.0</v>
      </c>
      <c r="AM443" s="1">
        <v>12890.88</v>
      </c>
      <c r="AN443" s="1">
        <v>1.0</v>
      </c>
      <c r="AO443" s="1">
        <v>0.0</v>
      </c>
      <c r="AP443" s="1">
        <v>5.0</v>
      </c>
      <c r="AW443" s="1"/>
      <c r="AX443" s="1"/>
      <c r="AY443" s="1" t="s">
        <v>76</v>
      </c>
    </row>
    <row r="444" ht="15.75" customHeight="1">
      <c r="A444" s="1">
        <v>445.0</v>
      </c>
      <c r="B444" s="1" t="str">
        <f t="shared" si="1"/>
        <v>25.10_para_0.0_445</v>
      </c>
      <c r="C444" s="1" t="s">
        <v>56</v>
      </c>
      <c r="D444" s="1">
        <v>25.0</v>
      </c>
      <c r="E444" s="1">
        <v>10.0</v>
      </c>
      <c r="F444" s="1">
        <v>0.0</v>
      </c>
      <c r="G444" s="1">
        <v>0.0</v>
      </c>
      <c r="H444" s="7">
        <v>43188.0</v>
      </c>
      <c r="I444" s="7">
        <v>43166.0</v>
      </c>
      <c r="J444" s="7">
        <v>43171.0</v>
      </c>
      <c r="K444" s="8">
        <v>0.42916666666666664</v>
      </c>
      <c r="L444" s="1">
        <v>1.0</v>
      </c>
      <c r="N444" s="7">
        <v>43171.0</v>
      </c>
      <c r="O444" s="1">
        <v>53.41</v>
      </c>
      <c r="P444" s="7"/>
      <c r="Q444" s="13"/>
      <c r="R444" s="8"/>
      <c r="T444" s="7"/>
      <c r="V444" s="7">
        <v>43174.0</v>
      </c>
      <c r="W444" s="1">
        <v>398.43</v>
      </c>
      <c r="X444" s="10">
        <v>43177.0</v>
      </c>
      <c r="Y444" s="1">
        <v>1489.02</v>
      </c>
      <c r="AD444" s="1">
        <f t="shared" si="2"/>
        <v>0</v>
      </c>
      <c r="AJ444">
        <f t="shared" si="3"/>
        <v>0</v>
      </c>
      <c r="AK444" s="7"/>
      <c r="AL444" s="7">
        <v>43188.0</v>
      </c>
      <c r="AM444" s="1">
        <v>4813.74</v>
      </c>
      <c r="AN444" s="1">
        <v>0.0</v>
      </c>
      <c r="AO444" s="1">
        <v>0.0</v>
      </c>
      <c r="AP444" s="1">
        <v>5.0</v>
      </c>
      <c r="AW444" s="1"/>
      <c r="AX444" s="1"/>
      <c r="AY444" s="1" t="s">
        <v>333</v>
      </c>
    </row>
    <row r="445" ht="15.75" customHeight="1">
      <c r="A445" s="1">
        <v>446.0</v>
      </c>
      <c r="B445" s="1" t="str">
        <f t="shared" si="1"/>
        <v>25.10_para_40.1_446</v>
      </c>
      <c r="C445" s="1" t="s">
        <v>56</v>
      </c>
      <c r="D445" s="1">
        <v>25.0</v>
      </c>
      <c r="E445" s="1">
        <v>10.0</v>
      </c>
      <c r="F445" s="1">
        <v>40.0</v>
      </c>
      <c r="G445" s="1">
        <v>1.0</v>
      </c>
      <c r="I445" s="7">
        <v>43166.0</v>
      </c>
      <c r="J445" s="7">
        <v>43171.0</v>
      </c>
      <c r="K445" s="8">
        <v>0.4409722222222222</v>
      </c>
      <c r="L445" s="1">
        <v>1.0</v>
      </c>
      <c r="N445" s="7">
        <v>43171.0</v>
      </c>
      <c r="O445" s="1">
        <v>57.55</v>
      </c>
      <c r="P445" s="7">
        <v>43171.0</v>
      </c>
      <c r="Q445" s="13">
        <v>0.475</v>
      </c>
      <c r="R445" s="8">
        <v>0.5416666666666666</v>
      </c>
      <c r="S445" s="14">
        <f t="shared" ref="S445:S467" si="26">R445-K445</f>
        <v>0.1006944444</v>
      </c>
      <c r="T445" s="7">
        <v>43171.0</v>
      </c>
      <c r="U445" s="8">
        <v>0.7569444444444444</v>
      </c>
      <c r="V445" s="7">
        <v>43176.0</v>
      </c>
      <c r="W445" s="1">
        <v>335.53</v>
      </c>
      <c r="X445" s="17"/>
      <c r="AD445" s="1">
        <f t="shared" si="2"/>
        <v>0</v>
      </c>
      <c r="AJ445">
        <f t="shared" si="3"/>
        <v>0</v>
      </c>
      <c r="AK445" s="7"/>
      <c r="AL445" s="7">
        <v>43198.0</v>
      </c>
      <c r="AM445" s="1">
        <v>1340.92</v>
      </c>
      <c r="AN445" s="1">
        <v>1.0</v>
      </c>
      <c r="AO445" s="1">
        <v>0.0</v>
      </c>
      <c r="AP445" s="1">
        <v>4.0</v>
      </c>
      <c r="AW445" s="1"/>
      <c r="AX445" s="1"/>
      <c r="AY445" s="1" t="s">
        <v>334</v>
      </c>
    </row>
    <row r="446" ht="15.75" customHeight="1">
      <c r="A446" s="1">
        <v>447.0</v>
      </c>
      <c r="B446" s="1" t="str">
        <f t="shared" si="1"/>
        <v>25.10_para_40.2_447</v>
      </c>
      <c r="C446" s="1" t="s">
        <v>56</v>
      </c>
      <c r="D446" s="1">
        <v>25.0</v>
      </c>
      <c r="E446" s="1">
        <v>10.0</v>
      </c>
      <c r="F446" s="1">
        <v>40.0</v>
      </c>
      <c r="G446" s="1">
        <v>2.0</v>
      </c>
      <c r="I446" s="7">
        <v>43166.0</v>
      </c>
      <c r="J446" s="7">
        <v>43171.0</v>
      </c>
      <c r="K446" s="8">
        <v>0.4465277777777778</v>
      </c>
      <c r="L446" s="1">
        <v>2.0</v>
      </c>
      <c r="N446" s="7">
        <v>43171.0</v>
      </c>
      <c r="O446" s="1">
        <v>56.61</v>
      </c>
      <c r="P446" s="7">
        <v>43171.0</v>
      </c>
      <c r="Q446" s="13">
        <v>0.475</v>
      </c>
      <c r="R446" s="8">
        <v>0.5416666666666666</v>
      </c>
      <c r="S446" s="14">
        <f t="shared" si="26"/>
        <v>0.09513888889</v>
      </c>
      <c r="T446" s="7">
        <v>43172.0</v>
      </c>
      <c r="U446" s="8">
        <v>0.75</v>
      </c>
      <c r="V446" s="7">
        <v>43176.0</v>
      </c>
      <c r="W446" s="1">
        <v>346.42</v>
      </c>
      <c r="X446" s="17"/>
      <c r="Z446" s="7">
        <v>43186.0</v>
      </c>
      <c r="AA446" s="1">
        <v>4.0</v>
      </c>
      <c r="AB446" s="1">
        <v>0.0</v>
      </c>
      <c r="AC446" s="1">
        <v>860.82</v>
      </c>
      <c r="AD446" s="1">
        <f t="shared" si="2"/>
        <v>4</v>
      </c>
      <c r="AE446" s="1">
        <v>3.0</v>
      </c>
      <c r="AF446" s="1">
        <v>1.0</v>
      </c>
      <c r="AG446" s="7">
        <v>43191.0</v>
      </c>
      <c r="AH446" s="1">
        <v>2.0</v>
      </c>
      <c r="AI446" s="1">
        <v>1.0</v>
      </c>
      <c r="AJ446">
        <f t="shared" si="3"/>
        <v>5</v>
      </c>
      <c r="AK446" s="1">
        <v>1.0</v>
      </c>
      <c r="AQ446" s="1">
        <v>1.0</v>
      </c>
      <c r="AR446" s="1" t="s">
        <v>73</v>
      </c>
      <c r="AS446" s="1">
        <v>1.0</v>
      </c>
      <c r="AT446" s="1">
        <v>1.0</v>
      </c>
      <c r="AW446" s="35"/>
      <c r="AX446" s="35"/>
      <c r="AY446" s="35" t="s">
        <v>325</v>
      </c>
      <c r="AZ446" s="1" t="s">
        <v>335</v>
      </c>
    </row>
    <row r="447" ht="15.75" customHeight="1">
      <c r="A447" s="1">
        <v>448.0</v>
      </c>
      <c r="B447" s="1" t="str">
        <f t="shared" si="1"/>
        <v>25.10_para_40.3_448</v>
      </c>
      <c r="C447" s="1" t="s">
        <v>56</v>
      </c>
      <c r="D447" s="1">
        <v>25.0</v>
      </c>
      <c r="E447" s="1">
        <v>10.0</v>
      </c>
      <c r="F447" s="1">
        <v>40.0</v>
      </c>
      <c r="G447" s="1">
        <v>3.0</v>
      </c>
      <c r="H447" s="1"/>
      <c r="I447" s="7">
        <v>43166.0</v>
      </c>
      <c r="J447" s="7">
        <v>43171.0</v>
      </c>
      <c r="K447" s="8">
        <v>0.4722222222222222</v>
      </c>
      <c r="L447" s="1">
        <v>1.0</v>
      </c>
      <c r="N447" s="7">
        <v>43171.0</v>
      </c>
      <c r="O447" s="1">
        <v>57.15</v>
      </c>
      <c r="P447" s="7">
        <v>43171.0</v>
      </c>
      <c r="Q447" s="13">
        <v>0.49027777777777776</v>
      </c>
      <c r="R447" s="8">
        <v>0.5416666666666666</v>
      </c>
      <c r="S447" s="14">
        <f t="shared" si="26"/>
        <v>0.06944444444</v>
      </c>
      <c r="T447" s="7">
        <v>43173.0</v>
      </c>
      <c r="U447" s="8">
        <v>0.7638888888888888</v>
      </c>
      <c r="V447" s="7">
        <v>43176.0</v>
      </c>
      <c r="W447" s="1">
        <v>428.41</v>
      </c>
      <c r="X447" s="10">
        <v>43181.0</v>
      </c>
      <c r="Y447" s="1">
        <v>2031.62</v>
      </c>
      <c r="AD447" s="1">
        <f t="shared" si="2"/>
        <v>0</v>
      </c>
      <c r="AJ447">
        <f t="shared" si="3"/>
        <v>0</v>
      </c>
      <c r="AK447" s="7"/>
      <c r="AL447" s="7">
        <v>43195.0</v>
      </c>
      <c r="AM447" s="1">
        <v>15326.23</v>
      </c>
      <c r="AN447" s="1">
        <v>1.0</v>
      </c>
      <c r="AO447" s="1">
        <v>1.0</v>
      </c>
      <c r="AP447" s="1">
        <v>5.0</v>
      </c>
      <c r="AW447" s="1"/>
      <c r="AX447" s="1"/>
      <c r="AY447" s="1" t="s">
        <v>336</v>
      </c>
    </row>
    <row r="448" ht="15.75" customHeight="1">
      <c r="A448" s="1">
        <v>449.0</v>
      </c>
      <c r="B448" s="1" t="str">
        <f t="shared" si="1"/>
        <v>25.10_para_40.4_449</v>
      </c>
      <c r="C448" s="1" t="s">
        <v>56</v>
      </c>
      <c r="D448" s="1">
        <v>25.0</v>
      </c>
      <c r="E448" s="1">
        <v>10.0</v>
      </c>
      <c r="F448" s="1">
        <v>40.0</v>
      </c>
      <c r="G448" s="1">
        <v>4.0</v>
      </c>
      <c r="I448" s="7">
        <v>43166.0</v>
      </c>
      <c r="J448" s="7">
        <v>43171.0</v>
      </c>
      <c r="K448" s="8">
        <v>0.5034722222222222</v>
      </c>
      <c r="L448" s="1">
        <v>2.0</v>
      </c>
      <c r="N448" s="7">
        <v>43171.0</v>
      </c>
      <c r="O448" s="1">
        <v>55.77</v>
      </c>
      <c r="P448" s="7">
        <v>43171.0</v>
      </c>
      <c r="Q448" s="13">
        <v>0.5048611111111111</v>
      </c>
      <c r="R448" s="8">
        <v>0.5416666666666666</v>
      </c>
      <c r="S448" s="14">
        <f t="shared" si="26"/>
        <v>0.03819444444</v>
      </c>
      <c r="T448" s="7">
        <v>43174.0</v>
      </c>
      <c r="U448" s="8">
        <v>0.8451388888888889</v>
      </c>
      <c r="V448" s="7">
        <v>43174.0</v>
      </c>
      <c r="W448" s="1">
        <v>279.13</v>
      </c>
      <c r="X448" s="10">
        <v>43181.0</v>
      </c>
      <c r="Y448" s="1">
        <v>968.43</v>
      </c>
      <c r="AD448" s="1">
        <f t="shared" si="2"/>
        <v>0</v>
      </c>
      <c r="AJ448">
        <f t="shared" si="3"/>
        <v>0</v>
      </c>
      <c r="AK448" s="7"/>
      <c r="AL448" s="7">
        <v>43195.0</v>
      </c>
      <c r="AM448" s="1">
        <v>14030.24</v>
      </c>
      <c r="AN448" s="1">
        <v>1.0</v>
      </c>
      <c r="AO448" s="1">
        <v>1.0</v>
      </c>
      <c r="AP448" s="1">
        <v>5.0</v>
      </c>
      <c r="AW448" s="35"/>
      <c r="AX448" s="35"/>
      <c r="AY448" s="35" t="s">
        <v>328</v>
      </c>
    </row>
    <row r="449" ht="15.75" customHeight="1">
      <c r="A449" s="1">
        <v>450.0</v>
      </c>
      <c r="B449" s="1" t="str">
        <f t="shared" si="1"/>
        <v>25.10_para_42.4_450</v>
      </c>
      <c r="C449" s="21" t="s">
        <v>56</v>
      </c>
      <c r="D449" s="22">
        <v>25.0</v>
      </c>
      <c r="E449" s="22">
        <v>10.0</v>
      </c>
      <c r="F449" s="1">
        <v>42.0</v>
      </c>
      <c r="G449" s="1">
        <v>4.0</v>
      </c>
      <c r="I449" s="7">
        <v>43166.0</v>
      </c>
      <c r="J449" s="7">
        <v>43171.0</v>
      </c>
      <c r="K449" s="8">
        <v>0.48055555555555557</v>
      </c>
      <c r="L449" s="1">
        <v>2.0</v>
      </c>
      <c r="N449" s="7">
        <v>43171.0</v>
      </c>
      <c r="O449" s="1">
        <v>66.65</v>
      </c>
      <c r="P449" s="7">
        <v>43171.0</v>
      </c>
      <c r="Q449" s="13">
        <v>0.49027777777777776</v>
      </c>
      <c r="R449" s="8">
        <v>0.5416666666666666</v>
      </c>
      <c r="S449" s="14">
        <f t="shared" si="26"/>
        <v>0.06111111111</v>
      </c>
      <c r="T449" s="7">
        <v>43174.0</v>
      </c>
      <c r="U449" s="8">
        <v>0.8451388888888889</v>
      </c>
      <c r="V449" s="7">
        <v>43175.0</v>
      </c>
      <c r="W449" s="1">
        <v>408.59</v>
      </c>
      <c r="X449" s="10">
        <v>43180.0</v>
      </c>
      <c r="Y449" s="1">
        <v>1729.43</v>
      </c>
      <c r="AD449" s="1">
        <f t="shared" si="2"/>
        <v>0</v>
      </c>
      <c r="AJ449">
        <f t="shared" si="3"/>
        <v>0</v>
      </c>
      <c r="AK449" s="7"/>
      <c r="AL449" s="7">
        <v>43194.0</v>
      </c>
      <c r="AM449" s="1">
        <v>14400.72</v>
      </c>
      <c r="AN449" s="1">
        <v>1.0</v>
      </c>
      <c r="AO449" s="1">
        <v>1.0</v>
      </c>
      <c r="AP449" s="1">
        <v>5.0</v>
      </c>
      <c r="AW449" s="1"/>
      <c r="AX449" s="1"/>
      <c r="AY449" s="1" t="s">
        <v>76</v>
      </c>
    </row>
    <row r="450" ht="15.75" customHeight="1">
      <c r="A450" s="1">
        <v>451.0</v>
      </c>
      <c r="B450" s="1" t="str">
        <f t="shared" si="1"/>
        <v>25.10_para_42.2_451</v>
      </c>
      <c r="C450" s="21" t="s">
        <v>56</v>
      </c>
      <c r="D450" s="22">
        <v>25.0</v>
      </c>
      <c r="E450" s="22">
        <v>10.0</v>
      </c>
      <c r="F450" s="1">
        <v>42.0</v>
      </c>
      <c r="G450" s="1">
        <v>2.0</v>
      </c>
      <c r="H450" s="7">
        <v>43174.0</v>
      </c>
      <c r="I450" s="7">
        <v>43166.0</v>
      </c>
      <c r="J450" s="7">
        <v>43171.0</v>
      </c>
      <c r="K450" s="8">
        <v>0.4548611111111111</v>
      </c>
      <c r="L450" s="1">
        <v>1.0</v>
      </c>
      <c r="N450" s="7">
        <v>43171.0</v>
      </c>
      <c r="O450" s="1">
        <v>63.91</v>
      </c>
      <c r="P450" s="7">
        <v>43171.0</v>
      </c>
      <c r="Q450" s="13">
        <v>0.475</v>
      </c>
      <c r="R450" s="8">
        <v>0.5416666666666666</v>
      </c>
      <c r="S450" s="14">
        <f t="shared" si="26"/>
        <v>0.08680555556</v>
      </c>
      <c r="T450" s="7">
        <v>43172.0</v>
      </c>
      <c r="U450" s="8">
        <v>0.75</v>
      </c>
      <c r="X450" s="17"/>
      <c r="AD450" s="1">
        <f t="shared" si="2"/>
        <v>0</v>
      </c>
      <c r="AJ450">
        <f t="shared" si="3"/>
        <v>0</v>
      </c>
    </row>
    <row r="451" ht="15.75" customHeight="1">
      <c r="A451" s="1">
        <v>452.0</v>
      </c>
      <c r="B451" s="1" t="str">
        <f t="shared" si="1"/>
        <v>25.10_para_42.2_452</v>
      </c>
      <c r="C451" s="21" t="s">
        <v>56</v>
      </c>
      <c r="D451" s="22">
        <v>25.0</v>
      </c>
      <c r="E451" s="22">
        <v>10.0</v>
      </c>
      <c r="F451" s="1">
        <v>42.0</v>
      </c>
      <c r="G451" s="1">
        <v>2.0</v>
      </c>
      <c r="H451" s="7">
        <v>43184.0</v>
      </c>
      <c r="I451" s="7">
        <v>43166.0</v>
      </c>
      <c r="J451" s="7">
        <v>43171.0</v>
      </c>
      <c r="K451" s="8">
        <v>0.45555555555555555</v>
      </c>
      <c r="L451" s="1">
        <v>1.0</v>
      </c>
      <c r="N451" s="7">
        <v>43171.0</v>
      </c>
      <c r="O451" s="1">
        <v>58.84</v>
      </c>
      <c r="P451" s="7">
        <v>43171.0</v>
      </c>
      <c r="Q451" s="13">
        <v>0.475</v>
      </c>
      <c r="R451" s="8">
        <v>0.5416666666666666</v>
      </c>
      <c r="S451" s="14">
        <f t="shared" si="26"/>
        <v>0.08611111111</v>
      </c>
      <c r="T451" s="7">
        <v>43172.0</v>
      </c>
      <c r="U451" s="8">
        <v>0.75</v>
      </c>
      <c r="V451" s="7">
        <v>43180.0</v>
      </c>
      <c r="W451" s="1">
        <v>75.86</v>
      </c>
      <c r="X451" s="10"/>
      <c r="AD451" s="1">
        <f t="shared" si="2"/>
        <v>0</v>
      </c>
      <c r="AJ451">
        <f t="shared" si="3"/>
        <v>0</v>
      </c>
      <c r="AW451" s="1"/>
      <c r="AX451" s="1"/>
      <c r="AY451" s="1" t="s">
        <v>337</v>
      </c>
    </row>
    <row r="452" ht="15.75" customHeight="1">
      <c r="A452" s="1">
        <v>453.0</v>
      </c>
      <c r="B452" s="1" t="str">
        <f t="shared" si="1"/>
        <v>25.10_para_42.4_453</v>
      </c>
      <c r="C452" s="21" t="s">
        <v>56</v>
      </c>
      <c r="D452" s="22">
        <v>25.0</v>
      </c>
      <c r="E452" s="22">
        <v>10.0</v>
      </c>
      <c r="F452" s="1">
        <v>42.0</v>
      </c>
      <c r="G452" s="1">
        <v>4.0</v>
      </c>
      <c r="I452" s="7">
        <v>43167.0</v>
      </c>
      <c r="J452" s="7">
        <v>43171.0</v>
      </c>
      <c r="K452" s="8">
        <v>0.47638888888888886</v>
      </c>
      <c r="L452" s="1">
        <v>2.0</v>
      </c>
      <c r="N452" s="7">
        <v>43171.0</v>
      </c>
      <c r="O452" s="1">
        <v>56.24</v>
      </c>
      <c r="P452" s="7">
        <v>43171.0</v>
      </c>
      <c r="Q452" s="13">
        <v>0.49027777777777776</v>
      </c>
      <c r="R452" s="8">
        <v>0.5416666666666666</v>
      </c>
      <c r="S452" s="14">
        <f t="shared" si="26"/>
        <v>0.06527777778</v>
      </c>
      <c r="T452" s="7">
        <v>43174.0</v>
      </c>
      <c r="U452" s="8">
        <v>0.8451388888888889</v>
      </c>
      <c r="V452" s="7">
        <v>43176.0</v>
      </c>
      <c r="W452" s="1">
        <v>313.98</v>
      </c>
      <c r="X452" s="10">
        <v>43181.0</v>
      </c>
      <c r="Y452" s="1">
        <v>1499.43</v>
      </c>
      <c r="AD452" s="1">
        <f t="shared" si="2"/>
        <v>0</v>
      </c>
      <c r="AJ452">
        <f t="shared" si="3"/>
        <v>0</v>
      </c>
      <c r="AK452" s="7"/>
      <c r="AL452" s="7">
        <v>43195.0</v>
      </c>
      <c r="AM452" s="1">
        <v>15566.31</v>
      </c>
      <c r="AN452" s="1">
        <v>1.0</v>
      </c>
      <c r="AO452" s="1">
        <v>1.0</v>
      </c>
      <c r="AP452" s="1">
        <v>5.0</v>
      </c>
      <c r="AW452" s="1"/>
      <c r="AX452" s="1"/>
      <c r="AY452" s="1" t="s">
        <v>76</v>
      </c>
    </row>
    <row r="453" ht="15.75" customHeight="1">
      <c r="A453" s="1">
        <v>454.0</v>
      </c>
      <c r="B453" s="1" t="str">
        <f t="shared" si="1"/>
        <v>25.10_para_40.1_454</v>
      </c>
      <c r="C453" s="1" t="s">
        <v>56</v>
      </c>
      <c r="D453" s="1">
        <v>25.0</v>
      </c>
      <c r="E453" s="1">
        <v>10.0</v>
      </c>
      <c r="F453" s="1">
        <v>40.0</v>
      </c>
      <c r="G453" s="1">
        <v>1.0</v>
      </c>
      <c r="I453" s="7">
        <v>43166.0</v>
      </c>
      <c r="J453" s="7">
        <v>43171.0</v>
      </c>
      <c r="K453" s="8">
        <v>0.43819444444444444</v>
      </c>
      <c r="L453" s="1">
        <v>1.0</v>
      </c>
      <c r="N453" s="7">
        <v>43171.0</v>
      </c>
      <c r="O453" s="1">
        <v>51.13</v>
      </c>
      <c r="P453" s="7">
        <v>43171.0</v>
      </c>
      <c r="Q453" s="13">
        <v>0.475</v>
      </c>
      <c r="R453" s="8">
        <v>0.5416666666666666</v>
      </c>
      <c r="S453" s="14">
        <f t="shared" si="26"/>
        <v>0.1034722222</v>
      </c>
      <c r="T453" s="7">
        <v>43171.0</v>
      </c>
      <c r="U453" s="8">
        <v>0.7569444444444444</v>
      </c>
      <c r="V453" s="7">
        <v>43175.0</v>
      </c>
      <c r="W453" s="1">
        <v>257.1</v>
      </c>
      <c r="X453" s="10">
        <v>43178.0</v>
      </c>
      <c r="Y453" s="1">
        <v>1091.63</v>
      </c>
      <c r="Z453" s="10">
        <v>43185.0</v>
      </c>
      <c r="AA453" s="1">
        <v>5.0</v>
      </c>
      <c r="AB453" s="1">
        <v>0.0</v>
      </c>
      <c r="AC453" s="1">
        <v>3824.9</v>
      </c>
      <c r="AD453" s="1">
        <f t="shared" si="2"/>
        <v>98</v>
      </c>
      <c r="AE453" s="1">
        <v>47.0</v>
      </c>
      <c r="AF453" s="1">
        <v>51.0</v>
      </c>
      <c r="AG453" s="7">
        <v>43190.0</v>
      </c>
      <c r="AH453" s="1">
        <v>35.0</v>
      </c>
      <c r="AI453" s="1">
        <v>16.0</v>
      </c>
      <c r="AJ453">
        <f t="shared" si="3"/>
        <v>114</v>
      </c>
      <c r="AQ453" s="1">
        <v>1.0</v>
      </c>
      <c r="AR453" s="1">
        <v>2.0</v>
      </c>
      <c r="AS453" s="1"/>
      <c r="AT453" s="1">
        <v>0.5</v>
      </c>
      <c r="AW453" s="1"/>
      <c r="AX453" s="1"/>
      <c r="AY453" s="1" t="s">
        <v>338</v>
      </c>
      <c r="AZ453" s="1" t="s">
        <v>339</v>
      </c>
    </row>
    <row r="454" ht="15.75" customHeight="1">
      <c r="A454" s="1">
        <v>455.0</v>
      </c>
      <c r="B454" s="1" t="str">
        <f t="shared" si="1"/>
        <v>25.10_para_40.4_455</v>
      </c>
      <c r="C454" s="1" t="s">
        <v>56</v>
      </c>
      <c r="D454" s="1">
        <v>25.0</v>
      </c>
      <c r="E454" s="1">
        <v>10.0</v>
      </c>
      <c r="F454" s="1">
        <v>40.0</v>
      </c>
      <c r="G454" s="1">
        <v>4.0</v>
      </c>
      <c r="I454" s="7">
        <v>43166.0</v>
      </c>
      <c r="J454" s="7">
        <v>43171.0</v>
      </c>
      <c r="K454" s="8">
        <v>0.4888888888888889</v>
      </c>
      <c r="L454" s="1">
        <v>1.0</v>
      </c>
      <c r="N454" s="7">
        <v>43171.0</v>
      </c>
      <c r="O454" s="1">
        <v>47.73</v>
      </c>
      <c r="P454" s="7">
        <v>43171.0</v>
      </c>
      <c r="Q454" s="13">
        <v>0.5048611111111111</v>
      </c>
      <c r="R454" s="8">
        <v>0.5416666666666666</v>
      </c>
      <c r="S454" s="14">
        <f t="shared" si="26"/>
        <v>0.05277777778</v>
      </c>
      <c r="T454" s="7">
        <v>43174.0</v>
      </c>
      <c r="U454" s="8">
        <v>0.8451388888888889</v>
      </c>
      <c r="V454" s="7">
        <v>42808.0</v>
      </c>
      <c r="W454" s="1">
        <v>190.98</v>
      </c>
      <c r="X454" s="10">
        <v>43176.0</v>
      </c>
      <c r="Y454" s="1">
        <v>1249.02</v>
      </c>
      <c r="AD454" s="1">
        <f t="shared" si="2"/>
        <v>0</v>
      </c>
      <c r="AJ454">
        <f t="shared" si="3"/>
        <v>0</v>
      </c>
      <c r="AU454" s="1">
        <v>1.0</v>
      </c>
      <c r="AW454" s="20">
        <v>11149.48</v>
      </c>
      <c r="AX454" s="19">
        <v>43182.0</v>
      </c>
      <c r="AY454" s="1" t="s">
        <v>340</v>
      </c>
    </row>
    <row r="455" ht="15.75" customHeight="1">
      <c r="A455" s="1">
        <v>456.0</v>
      </c>
      <c r="B455" s="1" t="str">
        <f t="shared" si="1"/>
        <v>25.10_para_40.3_456</v>
      </c>
      <c r="C455" s="1" t="s">
        <v>56</v>
      </c>
      <c r="D455" s="1">
        <v>25.0</v>
      </c>
      <c r="E455" s="1">
        <v>10.0</v>
      </c>
      <c r="F455" s="1">
        <v>40.0</v>
      </c>
      <c r="G455" s="1">
        <v>3.0</v>
      </c>
      <c r="H455" s="7">
        <v>43179.0</v>
      </c>
      <c r="I455" s="7">
        <v>43166.0</v>
      </c>
      <c r="J455" s="7">
        <v>43171.0</v>
      </c>
      <c r="K455" s="8">
        <v>0.4708333333333333</v>
      </c>
      <c r="L455" s="1">
        <v>1.0</v>
      </c>
      <c r="N455" s="7">
        <v>43171.0</v>
      </c>
      <c r="O455" s="1">
        <v>57.39</v>
      </c>
      <c r="P455" s="7">
        <v>43171.0</v>
      </c>
      <c r="Q455" s="13">
        <v>0.49027777777777776</v>
      </c>
      <c r="R455" s="8">
        <v>0.5416666666666666</v>
      </c>
      <c r="S455" s="14">
        <f t="shared" si="26"/>
        <v>0.07083333333</v>
      </c>
      <c r="T455" s="7">
        <v>43173.0</v>
      </c>
      <c r="U455" s="8">
        <v>0.7638888888888888</v>
      </c>
      <c r="V455" s="7">
        <v>43174.0</v>
      </c>
      <c r="W455" s="1">
        <v>261.3</v>
      </c>
      <c r="X455" s="10">
        <v>43178.0</v>
      </c>
      <c r="Y455" s="1">
        <v>1275.35</v>
      </c>
      <c r="AD455" s="1">
        <f t="shared" si="2"/>
        <v>0</v>
      </c>
      <c r="AJ455">
        <f t="shared" si="3"/>
        <v>0</v>
      </c>
      <c r="AW455" s="1"/>
      <c r="AX455" s="1"/>
      <c r="AY455" s="1" t="s">
        <v>341</v>
      </c>
    </row>
    <row r="456" ht="15.75" customHeight="1">
      <c r="A456" s="1">
        <v>457.0</v>
      </c>
      <c r="B456" s="1" t="str">
        <f t="shared" si="1"/>
        <v>25.10_para_40.4_457</v>
      </c>
      <c r="C456" s="1" t="s">
        <v>56</v>
      </c>
      <c r="D456" s="1">
        <v>25.0</v>
      </c>
      <c r="E456" s="1">
        <v>10.0</v>
      </c>
      <c r="F456" s="1">
        <v>40.0</v>
      </c>
      <c r="G456" s="1">
        <v>4.0</v>
      </c>
      <c r="I456" s="7">
        <v>43166.0</v>
      </c>
      <c r="J456" s="7">
        <v>43171.0</v>
      </c>
      <c r="K456" s="8">
        <v>0.5020833333333333</v>
      </c>
      <c r="L456" s="1">
        <v>1.0</v>
      </c>
      <c r="N456" s="7">
        <v>43171.0</v>
      </c>
      <c r="O456" s="1">
        <v>49.98</v>
      </c>
      <c r="P456" s="7">
        <v>43171.0</v>
      </c>
      <c r="Q456" s="13">
        <v>0.5048611111111111</v>
      </c>
      <c r="R456" s="8">
        <v>0.5416666666666666</v>
      </c>
      <c r="S456" s="14">
        <f t="shared" si="26"/>
        <v>0.03958333333</v>
      </c>
      <c r="T456" s="7">
        <v>43174.0</v>
      </c>
      <c r="U456" s="8">
        <v>0.8451388888888889</v>
      </c>
      <c r="V456" s="7">
        <v>43174.0</v>
      </c>
      <c r="W456" s="1">
        <v>328.78</v>
      </c>
      <c r="X456" s="37">
        <v>43178.0</v>
      </c>
      <c r="Y456" s="1">
        <v>1363.63</v>
      </c>
      <c r="AD456" s="1">
        <f t="shared" si="2"/>
        <v>0</v>
      </c>
      <c r="AJ456">
        <f t="shared" si="3"/>
        <v>0</v>
      </c>
      <c r="AK456" s="7"/>
      <c r="AL456" s="7">
        <v>43192.0</v>
      </c>
      <c r="AM456" s="1">
        <v>6860.08</v>
      </c>
      <c r="AN456" s="1">
        <v>1.0</v>
      </c>
      <c r="AO456" s="1">
        <v>0.0</v>
      </c>
      <c r="AP456" s="1">
        <v>5.0</v>
      </c>
      <c r="AW456" s="1"/>
      <c r="AX456" s="1"/>
      <c r="AY456" s="1" t="s">
        <v>76</v>
      </c>
    </row>
    <row r="457" ht="15.75" customHeight="1">
      <c r="A457" s="1">
        <v>458.0</v>
      </c>
      <c r="B457" s="1" t="str">
        <f t="shared" si="1"/>
        <v>25.10_para_42.4_458</v>
      </c>
      <c r="C457" s="21" t="s">
        <v>56</v>
      </c>
      <c r="D457" s="22">
        <v>25.0</v>
      </c>
      <c r="E457" s="22">
        <v>10.0</v>
      </c>
      <c r="F457" s="1">
        <v>42.0</v>
      </c>
      <c r="G457" s="1">
        <v>4.0</v>
      </c>
      <c r="I457" s="7">
        <v>43167.0</v>
      </c>
      <c r="J457" s="7">
        <v>43171.0</v>
      </c>
      <c r="K457" s="8">
        <v>0.48125</v>
      </c>
      <c r="L457" s="1">
        <v>1.0</v>
      </c>
      <c r="N457" s="7">
        <v>43171.0</v>
      </c>
      <c r="O457" s="1">
        <v>44.31</v>
      </c>
      <c r="P457" s="7">
        <v>43171.0</v>
      </c>
      <c r="Q457" s="13">
        <v>0.49027777777777776</v>
      </c>
      <c r="R457" s="8">
        <v>0.5416666666666666</v>
      </c>
      <c r="S457" s="14">
        <f t="shared" si="26"/>
        <v>0.06041666667</v>
      </c>
      <c r="T457" s="7">
        <v>43174.0</v>
      </c>
      <c r="U457" s="8">
        <v>0.8451388888888889</v>
      </c>
      <c r="V457" s="7">
        <v>43175.0</v>
      </c>
      <c r="W457" s="1">
        <v>244.71</v>
      </c>
      <c r="X457" s="10">
        <v>43182.0</v>
      </c>
      <c r="Y457" s="1">
        <v>1095.15</v>
      </c>
      <c r="AD457" s="1">
        <f t="shared" si="2"/>
        <v>0</v>
      </c>
      <c r="AJ457">
        <f t="shared" si="3"/>
        <v>0</v>
      </c>
      <c r="AK457" s="7"/>
      <c r="AL457" s="7">
        <v>43196.0</v>
      </c>
      <c r="AM457" s="1">
        <v>9433.73</v>
      </c>
      <c r="AN457" s="1">
        <v>1.0</v>
      </c>
      <c r="AO457" s="1">
        <v>0.0</v>
      </c>
      <c r="AP457" s="1">
        <v>5.0</v>
      </c>
      <c r="AW457" s="1"/>
      <c r="AX457" s="1"/>
      <c r="AY457" s="1" t="s">
        <v>76</v>
      </c>
    </row>
    <row r="458" ht="15.75" customHeight="1">
      <c r="A458" s="1">
        <v>459.0</v>
      </c>
      <c r="B458" s="1" t="str">
        <f t="shared" si="1"/>
        <v>25.10_para_42.2_459</v>
      </c>
      <c r="C458" s="21" t="s">
        <v>56</v>
      </c>
      <c r="D458" s="22">
        <v>25.0</v>
      </c>
      <c r="E458" s="22">
        <v>10.0</v>
      </c>
      <c r="F458" s="1">
        <v>42.0</v>
      </c>
      <c r="G458" s="1">
        <v>2.0</v>
      </c>
      <c r="I458" s="7">
        <v>43167.0</v>
      </c>
      <c r="J458" s="7">
        <v>43171.0</v>
      </c>
      <c r="K458" s="8">
        <v>0.4583333333333333</v>
      </c>
      <c r="L458" s="1">
        <v>2.0</v>
      </c>
      <c r="N458" s="7">
        <v>43171.0</v>
      </c>
      <c r="O458" s="1">
        <v>55.22</v>
      </c>
      <c r="P458" s="7">
        <v>43171.0</v>
      </c>
      <c r="Q458" s="13">
        <v>0.475</v>
      </c>
      <c r="R458" s="8">
        <v>0.5416666666666666</v>
      </c>
      <c r="S458" s="14">
        <f t="shared" si="26"/>
        <v>0.08333333333</v>
      </c>
      <c r="T458" s="7">
        <v>43172.0</v>
      </c>
      <c r="U458" s="8">
        <v>0.75</v>
      </c>
      <c r="V458" s="7">
        <v>43176.0</v>
      </c>
      <c r="W458" s="1">
        <v>313.03</v>
      </c>
      <c r="X458" s="10">
        <v>43183.0</v>
      </c>
      <c r="Y458" s="1">
        <v>982.27</v>
      </c>
      <c r="AD458" s="1">
        <f t="shared" si="2"/>
        <v>0</v>
      </c>
      <c r="AJ458">
        <f t="shared" si="3"/>
        <v>0</v>
      </c>
      <c r="AK458" s="7"/>
      <c r="AL458" s="7">
        <v>43197.0</v>
      </c>
      <c r="AM458" s="1">
        <v>1373.82</v>
      </c>
      <c r="AN458" s="1">
        <v>1.0</v>
      </c>
      <c r="AO458" s="1">
        <v>0.0</v>
      </c>
      <c r="AP458" s="1">
        <v>5.0</v>
      </c>
      <c r="AW458" s="35"/>
      <c r="AX458" s="35"/>
      <c r="AY458" s="35" t="s">
        <v>325</v>
      </c>
    </row>
    <row r="459" ht="15.75" customHeight="1">
      <c r="A459" s="1">
        <v>460.0</v>
      </c>
      <c r="B459" s="1" t="str">
        <f t="shared" si="1"/>
        <v>25.10_para_42.2_460</v>
      </c>
      <c r="C459" s="21" t="s">
        <v>56</v>
      </c>
      <c r="D459" s="22">
        <v>25.0</v>
      </c>
      <c r="E459" s="22">
        <v>10.0</v>
      </c>
      <c r="F459" s="1">
        <v>42.0</v>
      </c>
      <c r="G459" s="1">
        <v>2.0</v>
      </c>
      <c r="H459" s="7">
        <v>43191.0</v>
      </c>
      <c r="I459" s="7">
        <v>43167.0</v>
      </c>
      <c r="J459" s="7">
        <v>43171.0</v>
      </c>
      <c r="K459" s="8">
        <v>0.46041666666666664</v>
      </c>
      <c r="L459" s="1">
        <v>2.0</v>
      </c>
      <c r="N459" s="7">
        <v>43171.0</v>
      </c>
      <c r="O459" s="1">
        <v>52.49</v>
      </c>
      <c r="P459" s="7">
        <v>43171.0</v>
      </c>
      <c r="Q459" s="13">
        <v>0.475</v>
      </c>
      <c r="R459" s="8">
        <v>0.5416666666666666</v>
      </c>
      <c r="S459" s="14">
        <f t="shared" si="26"/>
        <v>0.08125</v>
      </c>
      <c r="T459" s="7">
        <v>43172.0</v>
      </c>
      <c r="U459" s="8">
        <v>0.75</v>
      </c>
      <c r="V459" s="7">
        <v>43176.0</v>
      </c>
      <c r="W459" s="1">
        <v>174.16</v>
      </c>
      <c r="X459" s="7">
        <v>43189.0</v>
      </c>
      <c r="Y459" s="1">
        <v>262.08</v>
      </c>
      <c r="AD459" s="1">
        <f t="shared" si="2"/>
        <v>0</v>
      </c>
      <c r="AJ459">
        <f t="shared" si="3"/>
        <v>0</v>
      </c>
      <c r="AW459" s="1"/>
      <c r="AX459" s="1"/>
      <c r="AY459" s="1" t="s">
        <v>342</v>
      </c>
    </row>
    <row r="460" ht="15.75" customHeight="1">
      <c r="A460" s="1">
        <v>461.0</v>
      </c>
      <c r="B460" s="1" t="str">
        <f t="shared" si="1"/>
        <v>25.10_para_42.4_461</v>
      </c>
      <c r="C460" s="21" t="s">
        <v>56</v>
      </c>
      <c r="D460" s="22">
        <v>25.0</v>
      </c>
      <c r="E460" s="22">
        <v>10.0</v>
      </c>
      <c r="F460" s="1">
        <v>42.0</v>
      </c>
      <c r="G460" s="1">
        <v>4.0</v>
      </c>
      <c r="I460" s="7">
        <v>43167.0</v>
      </c>
      <c r="J460" s="7">
        <v>43171.0</v>
      </c>
      <c r="K460" s="8">
        <v>0.47847222222222224</v>
      </c>
      <c r="L460" s="1">
        <v>1.0</v>
      </c>
      <c r="N460" s="7">
        <v>43171.0</v>
      </c>
      <c r="O460" s="1">
        <v>45.76</v>
      </c>
      <c r="P460" s="7">
        <v>43171.0</v>
      </c>
      <c r="Q460" s="13">
        <v>0.49027777777777776</v>
      </c>
      <c r="R460" s="8">
        <v>0.5416666666666666</v>
      </c>
      <c r="S460" s="14">
        <f t="shared" si="26"/>
        <v>0.06319444444</v>
      </c>
      <c r="T460" s="7">
        <v>43174.0</v>
      </c>
      <c r="U460" s="8">
        <v>0.8451388888888889</v>
      </c>
      <c r="V460" s="7">
        <v>43176.0</v>
      </c>
      <c r="W460" s="1">
        <v>246.51</v>
      </c>
      <c r="X460" s="7">
        <v>43184.0</v>
      </c>
      <c r="Y460" s="1">
        <v>852.47</v>
      </c>
      <c r="AD460" s="1">
        <f t="shared" si="2"/>
        <v>0</v>
      </c>
      <c r="AJ460">
        <f t="shared" si="3"/>
        <v>0</v>
      </c>
      <c r="AU460" s="1">
        <v>1.0</v>
      </c>
      <c r="AW460" s="20">
        <v>9235.73</v>
      </c>
      <c r="AX460" s="19">
        <v>43192.0</v>
      </c>
      <c r="AY460" s="1" t="s">
        <v>343</v>
      </c>
    </row>
    <row r="461" ht="15.75" customHeight="1">
      <c r="A461" s="1">
        <v>462.0</v>
      </c>
      <c r="B461" s="1" t="str">
        <f t="shared" si="1"/>
        <v>25.10_para_40.1_462</v>
      </c>
      <c r="C461" s="1" t="s">
        <v>56</v>
      </c>
      <c r="D461" s="1">
        <v>25.0</v>
      </c>
      <c r="E461" s="1">
        <v>10.0</v>
      </c>
      <c r="F461" s="1">
        <v>40.0</v>
      </c>
      <c r="G461" s="1">
        <v>1.0</v>
      </c>
      <c r="I461" s="7">
        <v>43166.0</v>
      </c>
      <c r="J461" s="7">
        <v>43171.0</v>
      </c>
      <c r="K461" s="8">
        <v>0.43680555555555556</v>
      </c>
      <c r="L461" s="1">
        <v>1.0</v>
      </c>
      <c r="N461" s="7">
        <v>43171.0</v>
      </c>
      <c r="O461" s="1">
        <v>56.95</v>
      </c>
      <c r="P461" s="7">
        <v>43171.0</v>
      </c>
      <c r="Q461" s="13">
        <v>0.475</v>
      </c>
      <c r="R461" s="8">
        <v>0.5416666666666666</v>
      </c>
      <c r="S461" s="14">
        <f t="shared" si="26"/>
        <v>0.1048611111</v>
      </c>
      <c r="T461" s="7">
        <v>43171.0</v>
      </c>
      <c r="U461" s="8">
        <v>0.7569444444444444</v>
      </c>
      <c r="V461" s="7">
        <v>43175.0</v>
      </c>
      <c r="W461" s="1">
        <v>259.79</v>
      </c>
      <c r="X461" s="10">
        <v>43179.0</v>
      </c>
      <c r="Y461" s="1">
        <v>794.29</v>
      </c>
      <c r="Z461" s="10">
        <v>43186.0</v>
      </c>
      <c r="AA461" s="1">
        <v>5.0</v>
      </c>
      <c r="AB461" s="1">
        <v>0.0</v>
      </c>
      <c r="AC461" s="1">
        <v>1748.16</v>
      </c>
      <c r="AD461" s="1">
        <f t="shared" si="2"/>
        <v>13</v>
      </c>
      <c r="AE461" s="1">
        <v>13.0</v>
      </c>
      <c r="AF461" s="1">
        <v>0.0</v>
      </c>
      <c r="AG461" s="7">
        <v>43191.0</v>
      </c>
      <c r="AH461" s="1">
        <v>12.0</v>
      </c>
      <c r="AI461" s="1">
        <v>66.0</v>
      </c>
      <c r="AJ461">
        <f t="shared" si="3"/>
        <v>79</v>
      </c>
      <c r="AQ461" s="1">
        <v>1.0</v>
      </c>
      <c r="AR461" s="1">
        <v>1.0</v>
      </c>
      <c r="AS461" s="1">
        <v>0.0</v>
      </c>
      <c r="AT461" s="1">
        <v>0.0</v>
      </c>
      <c r="AW461" s="1"/>
      <c r="AX461" s="1"/>
      <c r="AY461" s="1" t="s">
        <v>60</v>
      </c>
      <c r="AZ461" s="1" t="s">
        <v>344</v>
      </c>
    </row>
    <row r="462" ht="15.75" customHeight="1">
      <c r="A462" s="1">
        <v>463.0</v>
      </c>
      <c r="B462" s="1" t="str">
        <f t="shared" si="1"/>
        <v>25.10_para_40.4_463</v>
      </c>
      <c r="C462" s="1" t="s">
        <v>56</v>
      </c>
      <c r="D462" s="1">
        <v>25.0</v>
      </c>
      <c r="E462" s="1">
        <v>10.0</v>
      </c>
      <c r="F462" s="1">
        <v>40.0</v>
      </c>
      <c r="G462" s="1">
        <v>4.0</v>
      </c>
      <c r="I462" s="7">
        <v>43166.0</v>
      </c>
      <c r="J462" s="7">
        <v>43171.0</v>
      </c>
      <c r="K462" s="8">
        <v>0.49166666666666664</v>
      </c>
      <c r="L462" s="1">
        <v>1.0</v>
      </c>
      <c r="N462" s="7">
        <v>43171.0</v>
      </c>
      <c r="O462" s="1">
        <v>64.91</v>
      </c>
      <c r="P462" s="7">
        <v>43171.0</v>
      </c>
      <c r="Q462" s="13">
        <v>0.5048611111111111</v>
      </c>
      <c r="R462" s="8">
        <v>0.5416666666666666</v>
      </c>
      <c r="S462" s="14">
        <f t="shared" si="26"/>
        <v>0.05</v>
      </c>
      <c r="T462" s="7">
        <v>43174.0</v>
      </c>
      <c r="U462" s="8">
        <v>0.8451388888888889</v>
      </c>
      <c r="V462" s="7">
        <v>43174.0</v>
      </c>
      <c r="W462" s="1">
        <v>229.7</v>
      </c>
      <c r="X462" s="10">
        <v>43177.0</v>
      </c>
      <c r="Y462" s="1">
        <v>859.54</v>
      </c>
      <c r="AD462" s="1">
        <f t="shared" si="2"/>
        <v>0</v>
      </c>
      <c r="AJ462">
        <f t="shared" si="3"/>
        <v>0</v>
      </c>
      <c r="AU462" s="1">
        <v>1.0</v>
      </c>
      <c r="AV462" s="1">
        <v>1.0</v>
      </c>
      <c r="AW462" s="20">
        <v>10943.43</v>
      </c>
      <c r="AX462" s="19">
        <v>43186.0</v>
      </c>
      <c r="AY462" s="1" t="s">
        <v>345</v>
      </c>
    </row>
    <row r="463" ht="15.75" customHeight="1">
      <c r="A463" s="1">
        <v>464.0</v>
      </c>
      <c r="B463" s="1" t="str">
        <f t="shared" si="1"/>
        <v>25.10_para_40.3_464</v>
      </c>
      <c r="C463" s="1" t="s">
        <v>56</v>
      </c>
      <c r="D463" s="1">
        <v>25.0</v>
      </c>
      <c r="E463" s="1">
        <v>10.0</v>
      </c>
      <c r="F463" s="1">
        <v>40.0</v>
      </c>
      <c r="G463" s="1">
        <v>3.0</v>
      </c>
      <c r="I463" s="7">
        <v>43166.0</v>
      </c>
      <c r="J463" s="7">
        <v>43171.0</v>
      </c>
      <c r="K463" s="8">
        <v>0.4701388888888889</v>
      </c>
      <c r="L463" s="1">
        <v>1.0</v>
      </c>
      <c r="N463" s="7">
        <v>43171.0</v>
      </c>
      <c r="O463" s="1">
        <v>49.67</v>
      </c>
      <c r="P463" s="7">
        <v>43171.0</v>
      </c>
      <c r="Q463" s="13">
        <v>0.49027777777777776</v>
      </c>
      <c r="R463" s="8">
        <v>0.5416666666666666</v>
      </c>
      <c r="S463" s="14">
        <f t="shared" si="26"/>
        <v>0.07152777778</v>
      </c>
      <c r="T463" s="7">
        <v>43173.0</v>
      </c>
      <c r="U463" s="8">
        <v>0.7638888888888888</v>
      </c>
      <c r="V463" s="7">
        <v>43174.0</v>
      </c>
      <c r="W463" s="1">
        <v>250.13</v>
      </c>
      <c r="X463" s="10">
        <v>43178.0</v>
      </c>
      <c r="Y463" s="1">
        <v>1529.72</v>
      </c>
      <c r="AD463" s="1">
        <f t="shared" si="2"/>
        <v>0</v>
      </c>
      <c r="AJ463">
        <f t="shared" si="3"/>
        <v>0</v>
      </c>
      <c r="AU463" s="1">
        <v>1.0</v>
      </c>
      <c r="AW463" s="20">
        <v>14891.94</v>
      </c>
      <c r="AX463" s="19">
        <v>43188.0</v>
      </c>
      <c r="AY463" s="1" t="s">
        <v>346</v>
      </c>
    </row>
    <row r="464" ht="15.75" customHeight="1">
      <c r="A464" s="1">
        <v>465.0</v>
      </c>
      <c r="B464" s="1" t="str">
        <f t="shared" si="1"/>
        <v>25.10_para_40.4_465</v>
      </c>
      <c r="C464" s="1" t="s">
        <v>56</v>
      </c>
      <c r="D464" s="1">
        <v>25.0</v>
      </c>
      <c r="E464" s="1">
        <v>10.0</v>
      </c>
      <c r="F464" s="1">
        <v>40.0</v>
      </c>
      <c r="G464" s="1">
        <v>4.0</v>
      </c>
      <c r="I464" s="7">
        <v>43166.0</v>
      </c>
      <c r="J464" s="7">
        <v>43171.0</v>
      </c>
      <c r="K464" s="8">
        <v>0.49583333333333335</v>
      </c>
      <c r="L464" s="1">
        <v>1.0</v>
      </c>
      <c r="N464" s="7">
        <v>43171.0</v>
      </c>
      <c r="O464" s="1">
        <v>56.92</v>
      </c>
      <c r="P464" s="7">
        <v>43171.0</v>
      </c>
      <c r="Q464" s="13">
        <v>0.5048611111111111</v>
      </c>
      <c r="R464" s="8">
        <v>0.5416666666666666</v>
      </c>
      <c r="S464" s="14">
        <f t="shared" si="26"/>
        <v>0.04583333333</v>
      </c>
      <c r="T464" s="7">
        <v>43174.0</v>
      </c>
      <c r="U464" s="8">
        <v>0.8451388888888889</v>
      </c>
      <c r="V464" s="7">
        <v>42808.0</v>
      </c>
      <c r="W464" s="1">
        <v>208.02</v>
      </c>
      <c r="X464" s="10">
        <v>43177.0</v>
      </c>
      <c r="Y464" s="1">
        <v>1546.13</v>
      </c>
      <c r="AD464" s="1">
        <f t="shared" si="2"/>
        <v>0</v>
      </c>
      <c r="AJ464">
        <f t="shared" si="3"/>
        <v>0</v>
      </c>
      <c r="AU464" s="1">
        <v>1.0</v>
      </c>
      <c r="AV464" s="1">
        <v>1.0</v>
      </c>
      <c r="AW464" s="20">
        <v>10474.65</v>
      </c>
      <c r="AX464" s="19">
        <v>43183.0</v>
      </c>
      <c r="AY464" s="1" t="s">
        <v>347</v>
      </c>
    </row>
    <row r="465" ht="15.75" customHeight="1">
      <c r="A465" s="1">
        <v>466.0</v>
      </c>
      <c r="B465" s="1" t="str">
        <f t="shared" si="1"/>
        <v>25.10_para_42.4_466</v>
      </c>
      <c r="C465" s="21" t="s">
        <v>56</v>
      </c>
      <c r="D465" s="22">
        <v>25.0</v>
      </c>
      <c r="E465" s="22">
        <v>10.0</v>
      </c>
      <c r="F465" s="1">
        <v>42.0</v>
      </c>
      <c r="G465" s="1">
        <v>4.0</v>
      </c>
      <c r="I465" s="7">
        <v>43167.0</v>
      </c>
      <c r="J465" s="7">
        <v>43171.0</v>
      </c>
      <c r="K465" s="8">
        <v>0.4826388888888889</v>
      </c>
      <c r="L465" s="1">
        <v>1.0</v>
      </c>
      <c r="N465" s="7">
        <v>43171.0</v>
      </c>
      <c r="O465" s="1">
        <v>41.99</v>
      </c>
      <c r="P465" s="7">
        <v>43171.0</v>
      </c>
      <c r="Q465" s="13">
        <v>0.49027777777777776</v>
      </c>
      <c r="R465" s="8">
        <v>0.5416666666666666</v>
      </c>
      <c r="S465" s="14">
        <f t="shared" si="26"/>
        <v>0.05902777778</v>
      </c>
      <c r="T465" s="7">
        <v>43174.0</v>
      </c>
      <c r="U465" s="8">
        <v>0.8451388888888889</v>
      </c>
      <c r="V465" s="7">
        <v>43175.0</v>
      </c>
      <c r="W465" s="1">
        <v>225.56</v>
      </c>
      <c r="X465" s="10">
        <v>43182.0</v>
      </c>
      <c r="Y465" s="1">
        <v>1456.37</v>
      </c>
      <c r="AD465" s="1">
        <f t="shared" si="2"/>
        <v>0</v>
      </c>
      <c r="AJ465">
        <f t="shared" si="3"/>
        <v>0</v>
      </c>
      <c r="AK465" s="7"/>
      <c r="AL465" s="7">
        <v>43196.0</v>
      </c>
      <c r="AM465" s="1">
        <v>13414.11</v>
      </c>
      <c r="AN465" s="1">
        <v>1.0</v>
      </c>
      <c r="AO465" s="1">
        <v>0.0</v>
      </c>
      <c r="AP465" s="1">
        <v>5.0</v>
      </c>
      <c r="AW465" s="1"/>
      <c r="AX465" s="1"/>
      <c r="AY465" s="1" t="s">
        <v>76</v>
      </c>
    </row>
    <row r="466" ht="15.75" customHeight="1">
      <c r="A466" s="1">
        <v>467.0</v>
      </c>
      <c r="B466" s="1" t="str">
        <f t="shared" si="1"/>
        <v>25.10_para_42.2_467</v>
      </c>
      <c r="C466" s="21" t="s">
        <v>56</v>
      </c>
      <c r="D466" s="22">
        <v>25.0</v>
      </c>
      <c r="E466" s="22">
        <v>10.0</v>
      </c>
      <c r="F466" s="1">
        <v>42.0</v>
      </c>
      <c r="G466" s="1">
        <v>2.0</v>
      </c>
      <c r="I466" s="7">
        <v>43166.0</v>
      </c>
      <c r="J466" s="7">
        <v>43171.0</v>
      </c>
      <c r="K466" s="8">
        <v>0.46319444444444446</v>
      </c>
      <c r="L466" s="1">
        <v>2.0</v>
      </c>
      <c r="N466" s="7">
        <v>43171.0</v>
      </c>
      <c r="O466" s="1">
        <v>37.73</v>
      </c>
      <c r="P466" s="7">
        <v>43171.0</v>
      </c>
      <c r="Q466" s="13">
        <v>0.475</v>
      </c>
      <c r="R466" s="8">
        <v>0.5416666666666666</v>
      </c>
      <c r="S466" s="14">
        <f t="shared" si="26"/>
        <v>0.07847222222</v>
      </c>
      <c r="T466" s="7">
        <v>43172.0</v>
      </c>
      <c r="U466" s="8">
        <v>0.75</v>
      </c>
      <c r="V466" s="7">
        <v>43176.0</v>
      </c>
      <c r="W466" s="1">
        <v>200.72</v>
      </c>
      <c r="X466" s="10">
        <v>43181.0</v>
      </c>
      <c r="Y466" s="1">
        <v>669.01</v>
      </c>
      <c r="Z466" s="7">
        <v>43188.0</v>
      </c>
      <c r="AA466" s="1">
        <v>5.0</v>
      </c>
      <c r="AB466" s="1">
        <v>0.0</v>
      </c>
      <c r="AC466" s="1">
        <v>1044.86</v>
      </c>
      <c r="AD466" s="1">
        <f t="shared" si="2"/>
        <v>1</v>
      </c>
      <c r="AE466" s="1">
        <v>1.0</v>
      </c>
      <c r="AF466" s="1">
        <v>0.0</v>
      </c>
      <c r="AG466" s="7">
        <v>43194.0</v>
      </c>
      <c r="AH466" s="1">
        <v>1.0</v>
      </c>
      <c r="AI466" s="1">
        <v>0.0</v>
      </c>
      <c r="AJ466">
        <f t="shared" si="3"/>
        <v>1</v>
      </c>
      <c r="AK466" s="1">
        <v>1.0</v>
      </c>
      <c r="AQ466" s="1">
        <v>1.0</v>
      </c>
      <c r="AR466" s="1" t="s">
        <v>73</v>
      </c>
      <c r="AS466" s="1">
        <v>0.0</v>
      </c>
      <c r="AT466" s="1">
        <v>1.0</v>
      </c>
      <c r="AW466" s="1"/>
      <c r="AX466" s="1"/>
      <c r="AY466" s="1" t="s">
        <v>348</v>
      </c>
      <c r="AZ466" s="1" t="s">
        <v>349</v>
      </c>
    </row>
    <row r="467" ht="15.75" customHeight="1">
      <c r="A467" s="1">
        <v>468.0</v>
      </c>
      <c r="B467" s="1" t="str">
        <f t="shared" si="1"/>
        <v>25.10_para_40.4_468</v>
      </c>
      <c r="C467" s="1" t="s">
        <v>56</v>
      </c>
      <c r="D467" s="1">
        <v>25.0</v>
      </c>
      <c r="E467" s="1">
        <v>10.0</v>
      </c>
      <c r="F467" s="1">
        <v>40.0</v>
      </c>
      <c r="G467" s="1">
        <v>4.0</v>
      </c>
      <c r="I467" s="7">
        <v>43166.0</v>
      </c>
      <c r="J467" s="7">
        <v>43171.0</v>
      </c>
      <c r="K467" s="8">
        <v>0.5</v>
      </c>
      <c r="L467" s="1">
        <v>1.0</v>
      </c>
      <c r="N467" s="7">
        <v>43171.0</v>
      </c>
      <c r="O467" s="1">
        <v>52.03</v>
      </c>
      <c r="P467" s="7">
        <v>43171.0</v>
      </c>
      <c r="Q467" s="13">
        <v>0.49027777777777776</v>
      </c>
      <c r="R467" s="8">
        <v>0.5416666666666666</v>
      </c>
      <c r="S467" s="14">
        <f t="shared" si="26"/>
        <v>0.04166666667</v>
      </c>
      <c r="T467" s="7">
        <v>43174.0</v>
      </c>
      <c r="U467" s="8">
        <v>0.8451388888888889</v>
      </c>
      <c r="V467" s="7">
        <v>43175.0</v>
      </c>
      <c r="W467" s="1">
        <v>236.83</v>
      </c>
      <c r="X467" s="10">
        <v>43181.0</v>
      </c>
      <c r="Y467" s="1">
        <v>696.16</v>
      </c>
      <c r="Z467" s="7">
        <v>43188.0</v>
      </c>
      <c r="AA467" s="1">
        <v>4.0</v>
      </c>
      <c r="AB467" s="1">
        <v>0.0</v>
      </c>
      <c r="AC467" s="1">
        <v>1016.51</v>
      </c>
      <c r="AD467" s="1">
        <f t="shared" si="2"/>
        <v>4</v>
      </c>
      <c r="AE467" s="1">
        <v>2.0</v>
      </c>
      <c r="AF467" s="1">
        <v>2.0</v>
      </c>
      <c r="AG467" s="7">
        <v>43194.0</v>
      </c>
      <c r="AH467" s="1">
        <v>1.0</v>
      </c>
      <c r="AI467" s="1">
        <v>3.0</v>
      </c>
      <c r="AJ467">
        <f t="shared" si="3"/>
        <v>7</v>
      </c>
      <c r="AK467" s="1">
        <v>1.0</v>
      </c>
      <c r="AQ467" s="1">
        <v>1.0</v>
      </c>
      <c r="AR467" s="1" t="s">
        <v>73</v>
      </c>
      <c r="AS467" s="1">
        <v>3.0</v>
      </c>
      <c r="AT467" s="1">
        <v>1.0</v>
      </c>
      <c r="AW467" s="1"/>
      <c r="AX467" s="1"/>
      <c r="AY467" s="1" t="s">
        <v>350</v>
      </c>
      <c r="AZ467" s="1" t="s">
        <v>351</v>
      </c>
    </row>
    <row r="468" ht="15.75" customHeight="1">
      <c r="A468" s="1">
        <v>469.0</v>
      </c>
      <c r="B468" s="1" t="str">
        <f t="shared" si="1"/>
        <v>25.10_para_0.0_469</v>
      </c>
      <c r="C468" s="1" t="s">
        <v>56</v>
      </c>
      <c r="D468" s="1">
        <v>25.0</v>
      </c>
      <c r="E468" s="1">
        <v>10.0</v>
      </c>
      <c r="F468" s="1">
        <v>0.0</v>
      </c>
      <c r="G468" s="1">
        <v>0.0</v>
      </c>
      <c r="H468" s="7">
        <v>43180.0</v>
      </c>
      <c r="I468" s="7">
        <v>43167.0</v>
      </c>
      <c r="J468" s="7">
        <v>43172.0</v>
      </c>
      <c r="K468" s="8">
        <v>0.3284722222222222</v>
      </c>
      <c r="L468" s="1">
        <v>2.0</v>
      </c>
      <c r="N468" s="7">
        <v>43172.0</v>
      </c>
      <c r="O468" s="1">
        <v>54.11</v>
      </c>
      <c r="Q468" s="9"/>
      <c r="R468" s="8"/>
      <c r="V468" s="7">
        <v>43179.0</v>
      </c>
      <c r="W468" s="1">
        <v>61.03</v>
      </c>
      <c r="X468" s="17"/>
      <c r="AD468" s="1">
        <f t="shared" si="2"/>
        <v>0</v>
      </c>
      <c r="AJ468">
        <f t="shared" si="3"/>
        <v>0</v>
      </c>
      <c r="AW468" s="1"/>
      <c r="AX468" s="1"/>
      <c r="AY468" s="1" t="s">
        <v>352</v>
      </c>
    </row>
    <row r="469" ht="15.75" customHeight="1">
      <c r="A469" s="1">
        <v>470.0</v>
      </c>
      <c r="B469" s="1" t="str">
        <f t="shared" si="1"/>
        <v>25.10_para_40.1_470</v>
      </c>
      <c r="C469" s="1" t="s">
        <v>56</v>
      </c>
      <c r="D469" s="1">
        <v>25.0</v>
      </c>
      <c r="E469" s="1">
        <v>10.0</v>
      </c>
      <c r="F469" s="1">
        <v>40.0</v>
      </c>
      <c r="G469" s="1">
        <v>1.0</v>
      </c>
      <c r="I469" s="7">
        <v>43167.0</v>
      </c>
      <c r="J469" s="7">
        <v>43172.0</v>
      </c>
      <c r="K469" s="8">
        <v>0.36041666666666666</v>
      </c>
      <c r="L469" s="1">
        <v>1.0</v>
      </c>
      <c r="N469" s="7">
        <v>43172.0</v>
      </c>
      <c r="O469" s="1">
        <v>58.01</v>
      </c>
      <c r="P469" s="7">
        <v>43172.0</v>
      </c>
      <c r="Q469" s="13">
        <v>0.3736111111111111</v>
      </c>
      <c r="R469" s="8">
        <v>0.5416666666666666</v>
      </c>
      <c r="S469" s="14">
        <f t="shared" ref="S469:S486" si="27">R469-K469</f>
        <v>0.18125</v>
      </c>
      <c r="T469" s="7">
        <v>43172.0</v>
      </c>
      <c r="U469" s="8">
        <v>0.75</v>
      </c>
      <c r="V469" s="7">
        <v>43176.0</v>
      </c>
      <c r="W469" s="1">
        <v>348.68</v>
      </c>
      <c r="X469" s="10">
        <v>43181.0</v>
      </c>
      <c r="Y469" s="1">
        <v>1187.26</v>
      </c>
      <c r="Z469" s="7">
        <v>42822.0</v>
      </c>
      <c r="AA469" s="1">
        <v>5.0</v>
      </c>
      <c r="AB469" s="1">
        <v>0.0</v>
      </c>
      <c r="AC469" s="1">
        <v>2074.26</v>
      </c>
      <c r="AD469" s="1">
        <f t="shared" si="2"/>
        <v>24</v>
      </c>
      <c r="AE469" s="1">
        <v>23.0</v>
      </c>
      <c r="AF469" s="1">
        <v>1.0</v>
      </c>
      <c r="AG469" s="7">
        <v>43193.0</v>
      </c>
      <c r="AH469" s="1">
        <v>22.0</v>
      </c>
      <c r="AI469" s="1">
        <v>3.0</v>
      </c>
      <c r="AJ469">
        <f t="shared" si="3"/>
        <v>27</v>
      </c>
      <c r="AK469" s="1">
        <v>1.0</v>
      </c>
      <c r="AQ469" s="1">
        <v>1.0</v>
      </c>
      <c r="AR469" s="1" t="s">
        <v>73</v>
      </c>
      <c r="AS469" s="1">
        <v>3.0</v>
      </c>
      <c r="AT469" s="1">
        <v>1.0</v>
      </c>
      <c r="AW469" s="1"/>
      <c r="AX469" s="1"/>
      <c r="AY469" s="1" t="s">
        <v>60</v>
      </c>
      <c r="AZ469" s="1" t="s">
        <v>353</v>
      </c>
    </row>
    <row r="470" ht="15.75" customHeight="1">
      <c r="A470" s="1">
        <v>471.0</v>
      </c>
      <c r="B470" s="1" t="str">
        <f t="shared" si="1"/>
        <v>25.10_para_42.1_471</v>
      </c>
      <c r="C470" s="1" t="s">
        <v>56</v>
      </c>
      <c r="D470" s="1">
        <v>25.0</v>
      </c>
      <c r="E470" s="1">
        <v>10.0</v>
      </c>
      <c r="F470" s="1">
        <v>42.0</v>
      </c>
      <c r="G470" s="1">
        <v>1.0</v>
      </c>
      <c r="H470" s="7">
        <v>43184.0</v>
      </c>
      <c r="I470" s="7">
        <v>43167.0</v>
      </c>
      <c r="J470" s="7">
        <v>43172.0</v>
      </c>
      <c r="K470" s="8">
        <v>0.34791666666666665</v>
      </c>
      <c r="L470" s="1">
        <v>1.0</v>
      </c>
      <c r="N470" s="7">
        <v>43172.0</v>
      </c>
      <c r="O470" s="1">
        <v>62.81</v>
      </c>
      <c r="P470" s="7">
        <v>43172.0</v>
      </c>
      <c r="Q470" s="13">
        <v>0.3736111111111111</v>
      </c>
      <c r="R470" s="8">
        <v>0.5416666666666666</v>
      </c>
      <c r="S470" s="14">
        <f t="shared" si="27"/>
        <v>0.19375</v>
      </c>
      <c r="T470" s="7">
        <v>43172.0</v>
      </c>
      <c r="U470" s="8">
        <v>0.75</v>
      </c>
      <c r="V470" s="7">
        <v>43182.0</v>
      </c>
      <c r="W470" s="1">
        <v>116.47</v>
      </c>
      <c r="X470" s="17"/>
      <c r="AD470" s="1">
        <f t="shared" si="2"/>
        <v>0</v>
      </c>
      <c r="AJ470">
        <f t="shared" si="3"/>
        <v>0</v>
      </c>
      <c r="AW470" s="1"/>
      <c r="AX470" s="1"/>
      <c r="AY470" s="1" t="s">
        <v>354</v>
      </c>
    </row>
    <row r="471" ht="15.75" customHeight="1">
      <c r="A471" s="1">
        <v>472.0</v>
      </c>
      <c r="B471" s="1" t="str">
        <f t="shared" si="1"/>
        <v>25.10_para_42.1_472</v>
      </c>
      <c r="C471" s="1" t="s">
        <v>56</v>
      </c>
      <c r="D471" s="1">
        <v>25.0</v>
      </c>
      <c r="E471" s="1">
        <v>10.0</v>
      </c>
      <c r="F471" s="1">
        <v>42.0</v>
      </c>
      <c r="G471" s="1">
        <v>1.0</v>
      </c>
      <c r="H471" s="7">
        <v>43184.0</v>
      </c>
      <c r="I471" s="7">
        <v>43167.0</v>
      </c>
      <c r="J471" s="7">
        <v>43172.0</v>
      </c>
      <c r="K471" s="8">
        <v>0.34652777777777777</v>
      </c>
      <c r="L471" s="1">
        <v>2.0</v>
      </c>
      <c r="N471" s="7">
        <v>43172.0</v>
      </c>
      <c r="O471" s="1">
        <v>41.98</v>
      </c>
      <c r="P471" s="7">
        <v>43172.0</v>
      </c>
      <c r="Q471" s="13">
        <v>0.3736111111111111</v>
      </c>
      <c r="R471" s="8">
        <v>0.5416666666666666</v>
      </c>
      <c r="S471" s="14">
        <f t="shared" si="27"/>
        <v>0.1951388889</v>
      </c>
      <c r="T471" s="7">
        <v>43172.0</v>
      </c>
      <c r="U471" s="8">
        <v>0.75</v>
      </c>
      <c r="V471" s="7">
        <v>43181.0</v>
      </c>
      <c r="W471" s="1">
        <v>84.05</v>
      </c>
      <c r="X471" s="7"/>
      <c r="AD471" s="1">
        <f t="shared" si="2"/>
        <v>0</v>
      </c>
      <c r="AJ471">
        <f t="shared" si="3"/>
        <v>0</v>
      </c>
      <c r="AW471" s="1"/>
      <c r="AX471" s="1"/>
      <c r="AY471" s="1" t="s">
        <v>355</v>
      </c>
    </row>
    <row r="472" ht="15.75" customHeight="1">
      <c r="A472" s="1">
        <v>473.0</v>
      </c>
      <c r="B472" s="1" t="str">
        <f t="shared" si="1"/>
        <v>25.10_para_40.2_473</v>
      </c>
      <c r="C472" s="1" t="s">
        <v>56</v>
      </c>
      <c r="D472" s="1">
        <v>25.0</v>
      </c>
      <c r="E472" s="1">
        <v>10.0</v>
      </c>
      <c r="F472" s="1">
        <v>40.0</v>
      </c>
      <c r="G472" s="1">
        <v>2.0</v>
      </c>
      <c r="I472" s="7">
        <v>43167.0</v>
      </c>
      <c r="J472" s="7">
        <v>43172.0</v>
      </c>
      <c r="K472" s="8">
        <v>0.3576388888888889</v>
      </c>
      <c r="L472" s="1">
        <v>1.0</v>
      </c>
      <c r="N472" s="7">
        <v>43172.0</v>
      </c>
      <c r="O472" s="1">
        <v>53.06</v>
      </c>
      <c r="P472" s="7">
        <v>43172.0</v>
      </c>
      <c r="Q472" s="13">
        <v>0.3736111111111111</v>
      </c>
      <c r="R472" s="8">
        <v>0.5416666666666666</v>
      </c>
      <c r="S472" s="14">
        <f t="shared" si="27"/>
        <v>0.1840277778</v>
      </c>
      <c r="T472" s="7">
        <v>43173.0</v>
      </c>
      <c r="U472" s="8">
        <v>0.7638888888888888</v>
      </c>
      <c r="V472" s="7">
        <v>43176.0</v>
      </c>
      <c r="W472" s="1">
        <v>355.95</v>
      </c>
      <c r="X472" s="17"/>
      <c r="Z472" s="7">
        <v>43189.0</v>
      </c>
      <c r="AA472" s="1">
        <v>4.0</v>
      </c>
      <c r="AB472" s="1">
        <v>0.0</v>
      </c>
      <c r="AC472" s="1">
        <v>816.53</v>
      </c>
      <c r="AD472" s="1">
        <f t="shared" si="2"/>
        <v>1</v>
      </c>
      <c r="AE472" s="1">
        <v>1.0</v>
      </c>
      <c r="AF472" s="1">
        <v>0.0</v>
      </c>
      <c r="AH472" s="1">
        <v>0.0</v>
      </c>
      <c r="AI472" s="1">
        <v>0.0</v>
      </c>
      <c r="AJ472">
        <f t="shared" si="3"/>
        <v>1</v>
      </c>
      <c r="AQ472" s="1">
        <v>0.0</v>
      </c>
      <c r="AS472" s="1"/>
      <c r="AT472" s="1">
        <v>1.0</v>
      </c>
      <c r="AW472" s="1"/>
      <c r="AX472" s="1"/>
      <c r="AY472" s="1" t="s">
        <v>356</v>
      </c>
      <c r="AZ472" s="1" t="s">
        <v>357</v>
      </c>
    </row>
    <row r="473" ht="15.75" customHeight="1">
      <c r="A473" s="1">
        <v>474.0</v>
      </c>
      <c r="B473" s="1" t="str">
        <f t="shared" si="1"/>
        <v>25.10_para_40.2_474</v>
      </c>
      <c r="C473" s="1" t="s">
        <v>56</v>
      </c>
      <c r="D473" s="1">
        <v>25.0</v>
      </c>
      <c r="E473" s="1">
        <v>10.0</v>
      </c>
      <c r="F473" s="1">
        <v>40.0</v>
      </c>
      <c r="G473" s="1">
        <v>2.0</v>
      </c>
      <c r="I473" s="7">
        <v>43167.0</v>
      </c>
      <c r="J473" s="7">
        <v>43172.0</v>
      </c>
      <c r="K473" s="8">
        <v>0.35694444444444445</v>
      </c>
      <c r="L473" s="1">
        <v>1.0</v>
      </c>
      <c r="N473" s="7">
        <v>43172.0</v>
      </c>
      <c r="O473" s="1">
        <v>71.84</v>
      </c>
      <c r="P473" s="7">
        <v>43172.0</v>
      </c>
      <c r="Q473" s="13">
        <v>0.3736111111111111</v>
      </c>
      <c r="R473" s="8">
        <v>0.5416666666666666</v>
      </c>
      <c r="S473" s="14">
        <f t="shared" si="27"/>
        <v>0.1847222222</v>
      </c>
      <c r="T473" s="7">
        <v>43173.0</v>
      </c>
      <c r="U473" s="8">
        <v>0.7638888888888888</v>
      </c>
      <c r="V473" s="7">
        <v>43176.0</v>
      </c>
      <c r="W473" s="1">
        <v>205.86</v>
      </c>
      <c r="X473" s="10">
        <v>43181.0</v>
      </c>
      <c r="Y473" s="1">
        <v>782.88</v>
      </c>
      <c r="Z473" s="7">
        <v>42822.0</v>
      </c>
      <c r="AA473" s="1">
        <v>5.0</v>
      </c>
      <c r="AB473" s="1">
        <v>0.0</v>
      </c>
      <c r="AC473" s="1">
        <v>1269.73</v>
      </c>
      <c r="AD473" s="1">
        <f t="shared" si="2"/>
        <v>10</v>
      </c>
      <c r="AE473" s="1">
        <v>7.0</v>
      </c>
      <c r="AF473" s="1">
        <v>3.0</v>
      </c>
      <c r="AG473" s="7">
        <v>43193.0</v>
      </c>
      <c r="AH473" s="1">
        <v>5.0</v>
      </c>
      <c r="AI473" s="1">
        <v>2.0</v>
      </c>
      <c r="AJ473">
        <f t="shared" si="3"/>
        <v>12</v>
      </c>
      <c r="AK473" s="1">
        <v>1.0</v>
      </c>
      <c r="AQ473" s="1">
        <v>1.0</v>
      </c>
      <c r="AR473" s="1" t="s">
        <v>73</v>
      </c>
      <c r="AS473" s="1">
        <v>2.0</v>
      </c>
      <c r="AT473" s="1">
        <v>1.0</v>
      </c>
      <c r="AW473" s="1"/>
      <c r="AX473" s="1"/>
      <c r="AY473" s="1" t="s">
        <v>60</v>
      </c>
      <c r="AZ473" s="1" t="s">
        <v>358</v>
      </c>
    </row>
    <row r="474" ht="15.75" customHeight="1">
      <c r="A474" s="1">
        <v>475.0</v>
      </c>
      <c r="B474" s="1" t="str">
        <f t="shared" si="1"/>
        <v>25.10_para_42.2_475</v>
      </c>
      <c r="C474" s="1" t="s">
        <v>56</v>
      </c>
      <c r="D474" s="1">
        <v>25.0</v>
      </c>
      <c r="E474" s="1">
        <v>10.0</v>
      </c>
      <c r="F474" s="1">
        <v>42.0</v>
      </c>
      <c r="G474" s="1">
        <v>2.0</v>
      </c>
      <c r="H474" s="7">
        <v>43177.0</v>
      </c>
      <c r="I474" s="7">
        <v>43167.0</v>
      </c>
      <c r="J474" s="7">
        <v>43172.0</v>
      </c>
      <c r="K474" s="8">
        <v>0.33194444444444443</v>
      </c>
      <c r="L474" s="1">
        <v>1.0</v>
      </c>
      <c r="N474" s="7">
        <v>43172.0</v>
      </c>
      <c r="O474" s="1">
        <v>54.53</v>
      </c>
      <c r="P474" s="7">
        <v>43172.0</v>
      </c>
      <c r="Q474" s="13">
        <v>0.3736111111111111</v>
      </c>
      <c r="R474" s="8">
        <v>0.5416666666666666</v>
      </c>
      <c r="S474" s="14">
        <f t="shared" si="27"/>
        <v>0.2097222222</v>
      </c>
      <c r="T474" s="7">
        <v>43173.0</v>
      </c>
      <c r="U474" s="8">
        <v>0.7638888888888888</v>
      </c>
      <c r="X474" s="17"/>
      <c r="AD474" s="1">
        <f t="shared" si="2"/>
        <v>0</v>
      </c>
      <c r="AJ474">
        <f t="shared" si="3"/>
        <v>0</v>
      </c>
    </row>
    <row r="475" ht="15.75" customHeight="1">
      <c r="A475" s="1">
        <v>476.0</v>
      </c>
      <c r="B475" s="1" t="str">
        <f t="shared" si="1"/>
        <v>25.10_para_42.2_476</v>
      </c>
      <c r="C475" s="1" t="s">
        <v>56</v>
      </c>
      <c r="D475" s="1">
        <v>25.0</v>
      </c>
      <c r="E475" s="1">
        <v>10.0</v>
      </c>
      <c r="F475" s="1">
        <v>42.0</v>
      </c>
      <c r="G475" s="1">
        <v>2.0</v>
      </c>
      <c r="I475" s="7">
        <v>43167.0</v>
      </c>
      <c r="J475" s="7">
        <v>43172.0</v>
      </c>
      <c r="K475" s="8">
        <v>0.34444444444444444</v>
      </c>
      <c r="L475" s="1">
        <v>1.0</v>
      </c>
      <c r="N475" s="7">
        <v>43172.0</v>
      </c>
      <c r="O475" s="1">
        <v>68.03</v>
      </c>
      <c r="P475" s="7">
        <v>43172.0</v>
      </c>
      <c r="Q475" s="13">
        <v>0.3736111111111111</v>
      </c>
      <c r="R475" s="8">
        <v>0.5416666666666666</v>
      </c>
      <c r="S475" s="14">
        <f t="shared" si="27"/>
        <v>0.1972222222</v>
      </c>
      <c r="T475" s="7">
        <v>43173.0</v>
      </c>
      <c r="U475" s="8">
        <v>0.7638888888888888</v>
      </c>
      <c r="V475" s="7">
        <v>43176.0</v>
      </c>
      <c r="W475" s="1">
        <v>192.57</v>
      </c>
      <c r="X475" s="10">
        <v>43180.0</v>
      </c>
      <c r="Y475" s="1">
        <v>1137.07</v>
      </c>
      <c r="AD475" s="1">
        <f t="shared" si="2"/>
        <v>0</v>
      </c>
      <c r="AJ475">
        <f t="shared" si="3"/>
        <v>0</v>
      </c>
      <c r="AK475" s="7"/>
      <c r="AL475" s="7">
        <v>43194.0</v>
      </c>
      <c r="AM475" s="1">
        <v>12658.92</v>
      </c>
      <c r="AN475" s="1">
        <v>1.0</v>
      </c>
      <c r="AO475" s="1">
        <v>0.0</v>
      </c>
      <c r="AP475" s="1">
        <v>5.0</v>
      </c>
      <c r="AW475" s="1"/>
      <c r="AX475" s="1"/>
      <c r="AY475" s="1" t="s">
        <v>60</v>
      </c>
    </row>
    <row r="476" ht="15.75" customHeight="1">
      <c r="A476" s="1">
        <v>477.0</v>
      </c>
      <c r="B476" s="1" t="str">
        <f t="shared" si="1"/>
        <v>25.10_para_40.3_477</v>
      </c>
      <c r="C476" s="1" t="s">
        <v>56</v>
      </c>
      <c r="D476" s="1">
        <v>25.0</v>
      </c>
      <c r="E476" s="1">
        <v>10.0</v>
      </c>
      <c r="F476" s="1">
        <v>40.0</v>
      </c>
      <c r="G476" s="1">
        <v>3.0</v>
      </c>
      <c r="I476" s="7">
        <v>43167.0</v>
      </c>
      <c r="J476" s="7">
        <v>43172.0</v>
      </c>
      <c r="K476" s="8">
        <v>0.3548611111111111</v>
      </c>
      <c r="L476" s="1">
        <v>1.0</v>
      </c>
      <c r="N476" s="7">
        <v>43172.0</v>
      </c>
      <c r="O476" s="1">
        <v>75.06</v>
      </c>
      <c r="P476" s="7">
        <v>43172.0</v>
      </c>
      <c r="Q476" s="13">
        <v>0.3736111111111111</v>
      </c>
      <c r="R476" s="8">
        <v>0.5416666666666666</v>
      </c>
      <c r="S476" s="14">
        <f t="shared" si="27"/>
        <v>0.1868055556</v>
      </c>
      <c r="T476" s="7">
        <v>43174.0</v>
      </c>
      <c r="U476" s="8">
        <v>0.8451388888888889</v>
      </c>
      <c r="V476" s="7">
        <v>43175.0</v>
      </c>
      <c r="W476" s="1">
        <v>187.78</v>
      </c>
      <c r="X476" s="10">
        <v>43182.0</v>
      </c>
      <c r="Y476" s="1">
        <v>994.17</v>
      </c>
      <c r="Z476" s="7">
        <v>42822.0</v>
      </c>
      <c r="AA476" s="1">
        <v>5.0</v>
      </c>
      <c r="AB476" s="1">
        <v>0.0</v>
      </c>
      <c r="AC476" s="1">
        <v>2184.46</v>
      </c>
      <c r="AD476" s="1">
        <f t="shared" si="2"/>
        <v>7</v>
      </c>
      <c r="AE476" s="1">
        <v>7.0</v>
      </c>
      <c r="AF476" s="1">
        <v>0.0</v>
      </c>
      <c r="AG476" s="7">
        <v>43193.0</v>
      </c>
      <c r="AH476" s="1">
        <v>7.0</v>
      </c>
      <c r="AI476" s="1">
        <v>8.0</v>
      </c>
      <c r="AJ476">
        <f t="shared" si="3"/>
        <v>15</v>
      </c>
      <c r="AK476" s="1">
        <v>1.0</v>
      </c>
      <c r="AQ476" s="1">
        <v>1.0</v>
      </c>
      <c r="AR476" s="1" t="s">
        <v>73</v>
      </c>
      <c r="AS476" s="1">
        <v>8.0</v>
      </c>
      <c r="AT476" s="1">
        <v>1.0</v>
      </c>
      <c r="AW476" s="1"/>
      <c r="AX476" s="1"/>
      <c r="AY476" s="1" t="s">
        <v>76</v>
      </c>
      <c r="AZ476" s="1" t="s">
        <v>359</v>
      </c>
    </row>
    <row r="477" ht="15.75" customHeight="1">
      <c r="A477" s="1">
        <v>478.0</v>
      </c>
      <c r="B477" s="1" t="str">
        <f t="shared" si="1"/>
        <v>25.10_para_40.3_478</v>
      </c>
      <c r="C477" s="1" t="s">
        <v>56</v>
      </c>
      <c r="D477" s="1">
        <v>25.0</v>
      </c>
      <c r="E477" s="1">
        <v>10.0</v>
      </c>
      <c r="F477" s="1">
        <v>40.0</v>
      </c>
      <c r="G477" s="1">
        <v>3.0</v>
      </c>
      <c r="I477" s="7">
        <v>43167.0</v>
      </c>
      <c r="J477" s="7">
        <v>43172.0</v>
      </c>
      <c r="K477" s="8">
        <v>0.3541666666666667</v>
      </c>
      <c r="L477" s="1">
        <v>1.0</v>
      </c>
      <c r="N477" s="7">
        <v>43172.0</v>
      </c>
      <c r="O477" s="1">
        <v>48.76</v>
      </c>
      <c r="P477" s="7">
        <v>43172.0</v>
      </c>
      <c r="Q477" s="13">
        <v>0.3736111111111111</v>
      </c>
      <c r="R477" s="8">
        <v>0.5416666666666666</v>
      </c>
      <c r="S477" s="14">
        <f t="shared" si="27"/>
        <v>0.1875</v>
      </c>
      <c r="T477" s="7">
        <v>43174.0</v>
      </c>
      <c r="U477" s="8">
        <v>0.8451388888888889</v>
      </c>
      <c r="V477" s="7">
        <v>43174.0</v>
      </c>
      <c r="W477" s="1">
        <v>177.28</v>
      </c>
      <c r="X477" s="10">
        <v>43177.0</v>
      </c>
      <c r="Y477" s="1">
        <v>1346.28</v>
      </c>
      <c r="AD477" s="1">
        <f t="shared" si="2"/>
        <v>0</v>
      </c>
      <c r="AJ477">
        <f t="shared" si="3"/>
        <v>0</v>
      </c>
      <c r="AU477" s="1">
        <v>1.0</v>
      </c>
      <c r="AW477" s="20">
        <v>11762.9</v>
      </c>
      <c r="AX477" s="19">
        <v>43183.0</v>
      </c>
      <c r="AY477" s="1" t="s">
        <v>360</v>
      </c>
    </row>
    <row r="478" ht="15.75" customHeight="1">
      <c r="A478" s="1">
        <v>479.0</v>
      </c>
      <c r="B478" s="1" t="str">
        <f t="shared" si="1"/>
        <v>25.10_para_42.3_479</v>
      </c>
      <c r="C478" s="1" t="s">
        <v>56</v>
      </c>
      <c r="D478" s="1">
        <v>25.0</v>
      </c>
      <c r="E478" s="1">
        <v>10.0</v>
      </c>
      <c r="F478" s="1">
        <v>42.0</v>
      </c>
      <c r="G478" s="1">
        <v>3.0</v>
      </c>
      <c r="H478" s="7">
        <v>43181.0</v>
      </c>
      <c r="I478" s="7">
        <v>43167.0</v>
      </c>
      <c r="J478" s="7">
        <v>43172.0</v>
      </c>
      <c r="K478" s="8">
        <v>0.34305555555555556</v>
      </c>
      <c r="L478" s="1">
        <v>1.0</v>
      </c>
      <c r="N478" s="7">
        <v>43172.0</v>
      </c>
      <c r="O478" s="1">
        <v>42.23</v>
      </c>
      <c r="P478" s="7">
        <v>43172.0</v>
      </c>
      <c r="Q478" s="13">
        <v>0.3736111111111111</v>
      </c>
      <c r="R478" s="8">
        <v>0.5416666666666666</v>
      </c>
      <c r="S478" s="14">
        <f t="shared" si="27"/>
        <v>0.1986111111</v>
      </c>
      <c r="T478" s="7">
        <v>43174.0</v>
      </c>
      <c r="U478" s="8">
        <v>0.8451388888888889</v>
      </c>
      <c r="V478" s="7">
        <v>43177.0</v>
      </c>
      <c r="W478" s="1">
        <v>92.96</v>
      </c>
      <c r="X478" s="17"/>
      <c r="AD478" s="1">
        <f t="shared" si="2"/>
        <v>0</v>
      </c>
      <c r="AJ478">
        <f t="shared" si="3"/>
        <v>0</v>
      </c>
      <c r="AW478" s="1"/>
      <c r="AX478" s="1"/>
      <c r="AY478" s="1" t="s">
        <v>68</v>
      </c>
    </row>
    <row r="479" ht="15.75" customHeight="1">
      <c r="A479" s="1">
        <v>480.0</v>
      </c>
      <c r="B479" s="1" t="str">
        <f t="shared" si="1"/>
        <v>25.10_para_42.4_480</v>
      </c>
      <c r="C479" s="1" t="s">
        <v>56</v>
      </c>
      <c r="D479" s="1">
        <v>25.0</v>
      </c>
      <c r="E479" s="1">
        <v>10.0</v>
      </c>
      <c r="F479" s="1">
        <v>42.0</v>
      </c>
      <c r="G479" s="1">
        <v>4.0</v>
      </c>
      <c r="I479" s="7">
        <v>43167.0</v>
      </c>
      <c r="J479" s="7">
        <v>43172.0</v>
      </c>
      <c r="K479" s="8">
        <v>0.3368055555555556</v>
      </c>
      <c r="L479" s="1">
        <v>2.0</v>
      </c>
      <c r="N479" s="7">
        <v>43172.0</v>
      </c>
      <c r="O479" s="1">
        <v>55.32</v>
      </c>
      <c r="P479" s="7">
        <v>43172.0</v>
      </c>
      <c r="Q479" s="13">
        <v>0.3736111111111111</v>
      </c>
      <c r="R479" s="8">
        <v>0.5416666666666666</v>
      </c>
      <c r="S479" s="14">
        <f t="shared" si="27"/>
        <v>0.2048611111</v>
      </c>
      <c r="T479" s="7">
        <v>43175.0</v>
      </c>
      <c r="U479" s="8">
        <v>0.7875</v>
      </c>
      <c r="V479" s="7">
        <v>43177.0</v>
      </c>
      <c r="W479" s="1">
        <v>142.62</v>
      </c>
      <c r="X479" s="17"/>
      <c r="AD479" s="1">
        <f t="shared" si="2"/>
        <v>0</v>
      </c>
      <c r="AJ479">
        <f t="shared" si="3"/>
        <v>0</v>
      </c>
      <c r="AK479" s="7"/>
      <c r="AL479" s="7">
        <v>43198.0</v>
      </c>
      <c r="AM479" s="1">
        <v>419.02</v>
      </c>
      <c r="AN479" s="1">
        <v>1.0</v>
      </c>
      <c r="AO479" s="1">
        <v>0.0</v>
      </c>
      <c r="AP479" s="1">
        <v>4.0</v>
      </c>
      <c r="AW479" s="35"/>
      <c r="AX479" s="35"/>
      <c r="AY479" s="35" t="s">
        <v>361</v>
      </c>
    </row>
    <row r="480" ht="15.75" customHeight="1">
      <c r="A480" s="1">
        <v>481.0</v>
      </c>
      <c r="B480" s="1" t="str">
        <f t="shared" si="1"/>
        <v>25.10_para_42.4_481</v>
      </c>
      <c r="C480" s="1" t="s">
        <v>56</v>
      </c>
      <c r="D480" s="1">
        <v>25.0</v>
      </c>
      <c r="E480" s="1">
        <v>10.0</v>
      </c>
      <c r="F480" s="1">
        <v>42.0</v>
      </c>
      <c r="G480" s="1">
        <v>4.0</v>
      </c>
      <c r="I480" s="7">
        <v>43167.0</v>
      </c>
      <c r="J480" s="7">
        <v>43172.0</v>
      </c>
      <c r="K480" s="8">
        <v>0.3333333333333333</v>
      </c>
      <c r="L480" s="1">
        <v>1.0</v>
      </c>
      <c r="N480" s="7">
        <v>43172.0</v>
      </c>
      <c r="O480" s="1">
        <v>64.05</v>
      </c>
      <c r="P480" s="7">
        <v>43172.0</v>
      </c>
      <c r="Q480" s="13">
        <v>0.3736111111111111</v>
      </c>
      <c r="R480" s="8">
        <v>0.5416666666666666</v>
      </c>
      <c r="S480" s="14">
        <f t="shared" si="27"/>
        <v>0.2083333333</v>
      </c>
      <c r="T480" s="7">
        <v>43175.0</v>
      </c>
      <c r="U480" s="8">
        <v>0.7875</v>
      </c>
      <c r="V480" s="7">
        <v>43175.0</v>
      </c>
      <c r="W480" s="1">
        <v>162.26</v>
      </c>
      <c r="X480" s="10">
        <v>43180.0</v>
      </c>
      <c r="Y480" s="1">
        <v>620.14</v>
      </c>
      <c r="AD480" s="1">
        <f t="shared" si="2"/>
        <v>0</v>
      </c>
      <c r="AJ480">
        <f t="shared" si="3"/>
        <v>0</v>
      </c>
      <c r="AK480" s="7"/>
      <c r="AL480" s="7">
        <v>43194.0</v>
      </c>
      <c r="AM480" s="1">
        <v>1858.48</v>
      </c>
      <c r="AN480" s="1">
        <v>1.0</v>
      </c>
      <c r="AO480" s="1">
        <v>0.0</v>
      </c>
      <c r="AP480" s="1">
        <v>5.0</v>
      </c>
      <c r="AW480" s="1"/>
      <c r="AX480" s="1"/>
      <c r="AY480" s="1" t="s">
        <v>76</v>
      </c>
    </row>
    <row r="481" ht="15.75" customHeight="1">
      <c r="A481" s="1">
        <v>482.0</v>
      </c>
      <c r="B481" s="1" t="str">
        <f t="shared" si="1"/>
        <v>25.10_para_42.4_482</v>
      </c>
      <c r="C481" s="1" t="s">
        <v>56</v>
      </c>
      <c r="D481" s="1">
        <v>25.0</v>
      </c>
      <c r="E481" s="1">
        <v>10.0</v>
      </c>
      <c r="F481" s="1">
        <v>42.0</v>
      </c>
      <c r="G481" s="1">
        <v>4.0</v>
      </c>
      <c r="I481" s="7">
        <v>43167.0</v>
      </c>
      <c r="J481" s="7">
        <v>43172.0</v>
      </c>
      <c r="K481" s="8">
        <v>0.33055555555555555</v>
      </c>
      <c r="L481" s="1">
        <v>1.0</v>
      </c>
      <c r="N481" s="7">
        <v>43172.0</v>
      </c>
      <c r="O481" s="1">
        <v>69.87</v>
      </c>
      <c r="P481" s="7">
        <v>43172.0</v>
      </c>
      <c r="Q481" s="13">
        <v>0.3736111111111111</v>
      </c>
      <c r="R481" s="8">
        <v>0.5416666666666666</v>
      </c>
      <c r="S481" s="14">
        <f t="shared" si="27"/>
        <v>0.2111111111</v>
      </c>
      <c r="T481" s="7">
        <v>43175.0</v>
      </c>
      <c r="U481" s="8">
        <v>0.7875</v>
      </c>
      <c r="V481" s="7">
        <v>43176.0</v>
      </c>
      <c r="W481" s="1">
        <v>177.93</v>
      </c>
      <c r="X481" s="10">
        <v>43181.0</v>
      </c>
      <c r="Y481" s="1">
        <v>609.73</v>
      </c>
      <c r="AD481" s="1">
        <f t="shared" si="2"/>
        <v>0</v>
      </c>
      <c r="AJ481">
        <f t="shared" si="3"/>
        <v>0</v>
      </c>
      <c r="AK481" s="7"/>
      <c r="AL481" s="7">
        <v>43195.0</v>
      </c>
      <c r="AM481" s="1">
        <v>1026.49</v>
      </c>
      <c r="AN481" s="1">
        <v>1.0</v>
      </c>
      <c r="AO481" s="1">
        <v>0.0</v>
      </c>
      <c r="AP481" s="1">
        <v>5.0</v>
      </c>
      <c r="AW481" s="1"/>
      <c r="AX481" s="1"/>
      <c r="AY481" s="1" t="s">
        <v>60</v>
      </c>
    </row>
    <row r="482" ht="15.75" customHeight="1">
      <c r="A482" s="1">
        <v>483.0</v>
      </c>
      <c r="B482" s="1" t="str">
        <f t="shared" si="1"/>
        <v>25.10_para_40.4_483</v>
      </c>
      <c r="C482" s="1" t="s">
        <v>56</v>
      </c>
      <c r="D482" s="1">
        <v>25.0</v>
      </c>
      <c r="E482" s="1">
        <v>10.0</v>
      </c>
      <c r="F482" s="1">
        <v>40.0</v>
      </c>
      <c r="G482" s="1">
        <v>4.0</v>
      </c>
      <c r="I482" s="7">
        <v>43167.0</v>
      </c>
      <c r="J482" s="7">
        <v>43172.0</v>
      </c>
      <c r="K482" s="8">
        <v>0.3506944444444444</v>
      </c>
      <c r="L482" s="1">
        <v>1.0</v>
      </c>
      <c r="N482" s="7">
        <v>43172.0</v>
      </c>
      <c r="O482" s="1">
        <v>57.09</v>
      </c>
      <c r="P482" s="7">
        <v>43172.0</v>
      </c>
      <c r="Q482" s="13">
        <v>0.3736111111111111</v>
      </c>
      <c r="R482" s="8">
        <v>0.5416666666666666</v>
      </c>
      <c r="S482" s="14">
        <f t="shared" si="27"/>
        <v>0.1909722222</v>
      </c>
      <c r="T482" s="7">
        <v>43175.0</v>
      </c>
      <c r="U482" s="8">
        <v>0.7875</v>
      </c>
      <c r="V482" s="7">
        <v>43176.0</v>
      </c>
      <c r="W482" s="1">
        <v>310.22</v>
      </c>
      <c r="X482" s="10">
        <v>43183.0</v>
      </c>
      <c r="Y482" s="1">
        <v>1116.83</v>
      </c>
      <c r="Z482" s="7">
        <v>43189.0</v>
      </c>
      <c r="AA482" s="1">
        <v>5.0</v>
      </c>
      <c r="AB482" s="1">
        <v>0.0</v>
      </c>
      <c r="AC482" s="1">
        <v>2196.13</v>
      </c>
      <c r="AD482" s="1">
        <f t="shared" si="2"/>
        <v>5</v>
      </c>
      <c r="AE482" s="1">
        <v>3.0</v>
      </c>
      <c r="AF482" s="1">
        <v>2.0</v>
      </c>
      <c r="AG482" s="7">
        <v>43196.0</v>
      </c>
      <c r="AH482" s="1">
        <v>2.0</v>
      </c>
      <c r="AI482" s="1">
        <v>4.0</v>
      </c>
      <c r="AJ482">
        <f t="shared" si="3"/>
        <v>9</v>
      </c>
      <c r="AK482" s="1">
        <v>1.0</v>
      </c>
      <c r="AQ482" s="1">
        <v>1.0</v>
      </c>
      <c r="AR482" s="1" t="s">
        <v>73</v>
      </c>
      <c r="AS482" s="1">
        <v>4.0</v>
      </c>
      <c r="AT482" s="1">
        <v>1.0</v>
      </c>
      <c r="AW482" s="1"/>
      <c r="AX482" s="1"/>
      <c r="AY482" s="1" t="s">
        <v>362</v>
      </c>
      <c r="AZ482" s="1" t="s">
        <v>363</v>
      </c>
    </row>
    <row r="483" ht="15.75" customHeight="1">
      <c r="A483" s="1">
        <v>484.0</v>
      </c>
      <c r="B483" s="1" t="str">
        <f t="shared" si="1"/>
        <v>25.10_para_42.3_484</v>
      </c>
      <c r="C483" s="1" t="s">
        <v>56</v>
      </c>
      <c r="D483" s="1">
        <v>25.0</v>
      </c>
      <c r="E483" s="1">
        <v>10.0</v>
      </c>
      <c r="F483" s="1">
        <v>42.0</v>
      </c>
      <c r="G483" s="1">
        <v>3.0</v>
      </c>
      <c r="I483" s="7">
        <v>43167.0</v>
      </c>
      <c r="J483" s="7">
        <v>43172.0</v>
      </c>
      <c r="K483" s="8">
        <v>0.3402777777777778</v>
      </c>
      <c r="L483" s="1">
        <v>2.0</v>
      </c>
      <c r="N483" s="7">
        <v>43172.0</v>
      </c>
      <c r="O483" s="1">
        <v>74.91</v>
      </c>
      <c r="P483" s="7">
        <v>43172.0</v>
      </c>
      <c r="Q483" s="13">
        <v>0.3736111111111111</v>
      </c>
      <c r="R483" s="8">
        <v>0.5416666666666666</v>
      </c>
      <c r="S483" s="14">
        <f t="shared" si="27"/>
        <v>0.2013888889</v>
      </c>
      <c r="T483" s="7">
        <v>43174.0</v>
      </c>
      <c r="U483" s="8">
        <v>0.8451388888888889</v>
      </c>
      <c r="V483" s="7">
        <v>43177.0</v>
      </c>
      <c r="W483" s="1">
        <v>168.15</v>
      </c>
      <c r="X483" s="17"/>
      <c r="AD483" s="1">
        <f t="shared" si="2"/>
        <v>0</v>
      </c>
      <c r="AJ483">
        <f t="shared" si="3"/>
        <v>0</v>
      </c>
      <c r="AK483" s="7"/>
      <c r="AL483" s="7">
        <v>43197.0</v>
      </c>
      <c r="AM483" s="1">
        <v>236.78</v>
      </c>
      <c r="AN483" s="1">
        <v>0.0</v>
      </c>
      <c r="AO483" s="1">
        <v>0.0</v>
      </c>
      <c r="AP483" s="1">
        <v>4.0</v>
      </c>
      <c r="AW483" s="1"/>
      <c r="AX483" s="1"/>
      <c r="AY483" s="1" t="s">
        <v>364</v>
      </c>
    </row>
    <row r="484" ht="15.75" customHeight="1">
      <c r="A484" s="1">
        <v>485.0</v>
      </c>
      <c r="B484" s="1" t="str">
        <f t="shared" si="1"/>
        <v>25.10_para_40.4_485</v>
      </c>
      <c r="C484" s="1" t="s">
        <v>56</v>
      </c>
      <c r="D484" s="1">
        <v>25.0</v>
      </c>
      <c r="E484" s="1">
        <v>10.0</v>
      </c>
      <c r="F484" s="1">
        <v>40.0</v>
      </c>
      <c r="G484" s="1">
        <v>4.0</v>
      </c>
      <c r="I484" s="7">
        <v>43167.0</v>
      </c>
      <c r="J484" s="7">
        <v>43172.0</v>
      </c>
      <c r="K484" s="8">
        <v>0.34930555555555554</v>
      </c>
      <c r="L484" s="1">
        <v>1.0</v>
      </c>
      <c r="N484" s="7">
        <v>43172.0</v>
      </c>
      <c r="O484" s="1">
        <v>44.5</v>
      </c>
      <c r="P484" s="7">
        <v>43172.0</v>
      </c>
      <c r="Q484" s="13">
        <v>0.3736111111111111</v>
      </c>
      <c r="R484" s="8">
        <v>0.5416666666666666</v>
      </c>
      <c r="S484" s="14">
        <f t="shared" si="27"/>
        <v>0.1923611111</v>
      </c>
      <c r="T484" s="7">
        <v>43175.0</v>
      </c>
      <c r="U484" s="8">
        <v>0.7875</v>
      </c>
      <c r="V484" s="7">
        <v>43175.0</v>
      </c>
      <c r="W484" s="1">
        <v>219.94</v>
      </c>
      <c r="X484" s="7">
        <v>43184.0</v>
      </c>
      <c r="Y484" s="1">
        <v>1092.93</v>
      </c>
      <c r="Z484" s="7">
        <v>43190.0</v>
      </c>
      <c r="AA484" s="1">
        <v>5.0</v>
      </c>
      <c r="AB484" s="1">
        <v>0.0</v>
      </c>
      <c r="AC484" s="1">
        <v>2249.64</v>
      </c>
      <c r="AD484" s="1">
        <f t="shared" si="2"/>
        <v>25</v>
      </c>
      <c r="AE484" s="1">
        <v>17.0</v>
      </c>
      <c r="AF484" s="1">
        <v>8.0</v>
      </c>
      <c r="AG484" s="7">
        <v>43195.0</v>
      </c>
      <c r="AH484" s="1">
        <v>14.0</v>
      </c>
      <c r="AJ484">
        <f t="shared" si="3"/>
        <v>25</v>
      </c>
      <c r="AW484" s="1"/>
      <c r="AX484" s="1"/>
      <c r="AY484" s="1" t="s">
        <v>66</v>
      </c>
    </row>
    <row r="485" ht="15.75" customHeight="1">
      <c r="A485" s="1">
        <v>486.0</v>
      </c>
      <c r="B485" s="1" t="str">
        <f t="shared" si="1"/>
        <v>25.10_para_42.4_486</v>
      </c>
      <c r="C485" s="1" t="s">
        <v>56</v>
      </c>
      <c r="D485" s="1">
        <v>25.0</v>
      </c>
      <c r="E485" s="1">
        <v>10.0</v>
      </c>
      <c r="F485" s="1">
        <v>42.0</v>
      </c>
      <c r="G485" s="1">
        <v>4.0</v>
      </c>
      <c r="I485" s="7">
        <v>43168.0</v>
      </c>
      <c r="J485" s="7">
        <v>43173.0</v>
      </c>
      <c r="K485" s="8">
        <v>0.38125</v>
      </c>
      <c r="L485" s="1">
        <v>1.0</v>
      </c>
      <c r="N485" s="7">
        <v>43173.0</v>
      </c>
      <c r="O485" s="1">
        <v>49.29</v>
      </c>
      <c r="P485" s="7">
        <v>42808.0</v>
      </c>
      <c r="Q485" s="13">
        <v>0.38333333333333336</v>
      </c>
      <c r="R485" s="8">
        <v>0.5416666666666666</v>
      </c>
      <c r="S485" s="14">
        <f t="shared" si="27"/>
        <v>0.1604166667</v>
      </c>
      <c r="T485" s="7">
        <v>43176.0</v>
      </c>
      <c r="U485" s="8">
        <v>0.775</v>
      </c>
      <c r="V485" s="7">
        <v>43178.0</v>
      </c>
      <c r="W485" s="1">
        <v>194.71</v>
      </c>
      <c r="X485" s="17"/>
      <c r="AD485" s="1">
        <f t="shared" si="2"/>
        <v>0</v>
      </c>
      <c r="AJ485">
        <f t="shared" si="3"/>
        <v>0</v>
      </c>
      <c r="AK485" s="7"/>
      <c r="AL485" s="7">
        <v>43198.0</v>
      </c>
      <c r="AM485" s="1">
        <v>958.62</v>
      </c>
      <c r="AN485" s="1">
        <v>1.0</v>
      </c>
      <c r="AO485" s="1">
        <v>0.0</v>
      </c>
      <c r="AP485" s="1">
        <v>4.0</v>
      </c>
      <c r="AW485" s="1"/>
      <c r="AX485" s="1"/>
      <c r="AY485" s="1" t="s">
        <v>365</v>
      </c>
    </row>
    <row r="486" ht="15.75" customHeight="1">
      <c r="A486" s="1">
        <v>487.0</v>
      </c>
      <c r="B486" s="1" t="str">
        <f t="shared" si="1"/>
        <v>25.10_para_42.2_487</v>
      </c>
      <c r="C486" s="1" t="s">
        <v>56</v>
      </c>
      <c r="D486" s="1">
        <v>25.0</v>
      </c>
      <c r="E486" s="1">
        <v>10.0</v>
      </c>
      <c r="F486" s="1">
        <v>42.0</v>
      </c>
      <c r="G486" s="1">
        <v>2.0</v>
      </c>
      <c r="I486" s="7">
        <v>43168.0</v>
      </c>
      <c r="J486" s="7">
        <v>43173.0</v>
      </c>
      <c r="K486" s="8">
        <v>0.38263888888888886</v>
      </c>
      <c r="L486" s="1">
        <v>2.0</v>
      </c>
      <c r="N486" s="7">
        <v>43173.0</v>
      </c>
      <c r="O486" s="1">
        <v>57.11</v>
      </c>
      <c r="P486" s="7">
        <v>42808.0</v>
      </c>
      <c r="Q486" s="13">
        <v>0.38333333333333336</v>
      </c>
      <c r="R486" s="8">
        <v>0.5416666666666666</v>
      </c>
      <c r="S486" s="14">
        <f t="shared" si="27"/>
        <v>0.1590277778</v>
      </c>
      <c r="T486" s="7">
        <v>43174.0</v>
      </c>
      <c r="U486" s="8">
        <v>0.8451388888888889</v>
      </c>
      <c r="V486" s="7">
        <v>43177.0</v>
      </c>
      <c r="W486" s="1">
        <v>224.68</v>
      </c>
      <c r="X486" s="7">
        <v>43184.0</v>
      </c>
      <c r="Y486" s="1">
        <v>1213.46</v>
      </c>
      <c r="Z486" s="7">
        <v>43190.0</v>
      </c>
      <c r="AA486" s="1">
        <v>5.0</v>
      </c>
      <c r="AB486" s="1">
        <v>0.0</v>
      </c>
      <c r="AC486" s="1">
        <v>1690.14</v>
      </c>
      <c r="AD486" s="1">
        <f t="shared" si="2"/>
        <v>1</v>
      </c>
      <c r="AE486" s="1">
        <v>1.0</v>
      </c>
      <c r="AF486" s="1">
        <v>0.0</v>
      </c>
      <c r="AG486" s="7">
        <v>43197.0</v>
      </c>
      <c r="AH486" s="1">
        <v>1.0</v>
      </c>
      <c r="AI486" s="1">
        <v>6.0</v>
      </c>
      <c r="AJ486">
        <f t="shared" si="3"/>
        <v>7</v>
      </c>
      <c r="AK486" s="1">
        <v>1.0</v>
      </c>
      <c r="AQ486" s="1">
        <v>1.0</v>
      </c>
      <c r="AR486" s="1" t="s">
        <v>73</v>
      </c>
      <c r="AS486" s="1">
        <v>6.0</v>
      </c>
      <c r="AT486" s="1">
        <v>1.0</v>
      </c>
      <c r="AW486" s="1"/>
      <c r="AX486" s="1"/>
      <c r="AY486" s="1" t="s">
        <v>76</v>
      </c>
      <c r="AZ486" s="1" t="s">
        <v>366</v>
      </c>
    </row>
    <row r="487" ht="15.75" customHeight="1">
      <c r="A487" s="1">
        <v>488.0</v>
      </c>
      <c r="B487" s="1" t="str">
        <f t="shared" si="1"/>
        <v>25.10_para_0.0_488</v>
      </c>
      <c r="C487" s="1" t="s">
        <v>56</v>
      </c>
      <c r="D487" s="1">
        <v>25.0</v>
      </c>
      <c r="E487" s="1">
        <v>10.0</v>
      </c>
      <c r="F487" s="1">
        <v>0.0</v>
      </c>
      <c r="G487" s="1">
        <v>0.0</v>
      </c>
      <c r="H487" s="7">
        <v>43180.0</v>
      </c>
      <c r="I487" s="7">
        <v>43168.0</v>
      </c>
      <c r="J487" s="7">
        <v>43174.0</v>
      </c>
      <c r="K487" s="8">
        <v>0.3229166666666667</v>
      </c>
      <c r="L487" s="1">
        <v>1.0</v>
      </c>
      <c r="N487" s="7">
        <v>43174.0</v>
      </c>
      <c r="O487" s="1">
        <v>64.08</v>
      </c>
      <c r="P487" s="7"/>
      <c r="Q487" s="13"/>
      <c r="R487" s="8"/>
      <c r="V487" s="7">
        <v>43178.0</v>
      </c>
      <c r="W487" s="1">
        <v>108.07</v>
      </c>
      <c r="X487" s="17"/>
      <c r="AD487" s="1">
        <f t="shared" si="2"/>
        <v>0</v>
      </c>
      <c r="AJ487">
        <f t="shared" si="3"/>
        <v>0</v>
      </c>
      <c r="AW487" s="1"/>
      <c r="AX487" s="1"/>
      <c r="AY487" s="1" t="s">
        <v>66</v>
      </c>
    </row>
    <row r="488" ht="15.75" customHeight="1">
      <c r="A488" s="1">
        <v>489.0</v>
      </c>
      <c r="B488" s="1" t="str">
        <f t="shared" si="1"/>
        <v>25.10_para_40.1_489</v>
      </c>
      <c r="C488" s="1" t="s">
        <v>56</v>
      </c>
      <c r="D488" s="1">
        <v>25.0</v>
      </c>
      <c r="E488" s="1">
        <v>10.0</v>
      </c>
      <c r="F488" s="1">
        <v>40.0</v>
      </c>
      <c r="G488" s="1">
        <v>1.0</v>
      </c>
      <c r="I488" s="7">
        <v>43168.0</v>
      </c>
      <c r="J488" s="7">
        <v>43174.0</v>
      </c>
      <c r="K488" s="8">
        <v>0.3236111111111111</v>
      </c>
      <c r="L488" s="1">
        <v>1.0</v>
      </c>
      <c r="N488" s="7">
        <v>43174.0</v>
      </c>
      <c r="O488" s="1">
        <v>54.28</v>
      </c>
      <c r="P488" s="7">
        <v>43174.0</v>
      </c>
      <c r="Q488" s="13">
        <v>0.3333333333333333</v>
      </c>
      <c r="R488" s="8">
        <v>0.5416666666666666</v>
      </c>
      <c r="S488" s="14">
        <f t="shared" ref="S488:S503" si="28">R488-K488</f>
        <v>0.2180555556</v>
      </c>
      <c r="T488" s="7">
        <v>43174.0</v>
      </c>
      <c r="U488" s="8">
        <v>0.8451388888888889</v>
      </c>
      <c r="V488" s="7">
        <v>43178.0</v>
      </c>
      <c r="W488" s="1">
        <v>304.63</v>
      </c>
      <c r="X488" s="10">
        <v>43183.0</v>
      </c>
      <c r="Y488" s="1">
        <v>1000.68</v>
      </c>
      <c r="Z488" s="7">
        <v>43189.0</v>
      </c>
      <c r="AA488" s="1">
        <v>5.0</v>
      </c>
      <c r="AB488" s="1">
        <v>0.0</v>
      </c>
      <c r="AC488" s="1">
        <v>1690.13</v>
      </c>
      <c r="AD488" s="1">
        <f t="shared" si="2"/>
        <v>4</v>
      </c>
      <c r="AE488" s="1">
        <v>2.0</v>
      </c>
      <c r="AF488" s="1">
        <v>2.0</v>
      </c>
      <c r="AG488" s="7">
        <v>43195.0</v>
      </c>
      <c r="AH488" s="1">
        <v>1.0</v>
      </c>
      <c r="AI488" s="1">
        <v>1.0</v>
      </c>
      <c r="AJ488">
        <f t="shared" si="3"/>
        <v>5</v>
      </c>
      <c r="AK488" s="1">
        <v>1.0</v>
      </c>
      <c r="AQ488" s="1">
        <v>1.0</v>
      </c>
      <c r="AR488" s="1" t="s">
        <v>73</v>
      </c>
      <c r="AS488" s="1">
        <v>1.0</v>
      </c>
      <c r="AT488" s="1">
        <v>1.0</v>
      </c>
      <c r="AW488" s="1"/>
      <c r="AX488" s="1"/>
      <c r="AY488" s="1" t="s">
        <v>362</v>
      </c>
      <c r="AZ488" s="1" t="s">
        <v>367</v>
      </c>
    </row>
    <row r="489" ht="15.75" customHeight="1">
      <c r="A489" s="1">
        <v>490.0</v>
      </c>
      <c r="B489" s="1" t="str">
        <f t="shared" si="1"/>
        <v>25.10_para_42.1_490</v>
      </c>
      <c r="C489" s="1" t="s">
        <v>56</v>
      </c>
      <c r="D489" s="1">
        <v>25.0</v>
      </c>
      <c r="E489" s="1">
        <v>10.0</v>
      </c>
      <c r="F489" s="1">
        <v>42.0</v>
      </c>
      <c r="G489" s="1">
        <v>1.0</v>
      </c>
      <c r="H489" s="7">
        <v>43175.0</v>
      </c>
      <c r="I489" s="7">
        <v>43168.0</v>
      </c>
      <c r="J489" s="7">
        <v>43174.0</v>
      </c>
      <c r="K489" s="8">
        <v>0.32430555555555557</v>
      </c>
      <c r="L489" s="1">
        <v>1.0</v>
      </c>
      <c r="N489" s="7">
        <v>43174.0</v>
      </c>
      <c r="O489" s="1">
        <v>44.13</v>
      </c>
      <c r="P489" s="7">
        <v>43174.0</v>
      </c>
      <c r="Q489" s="13">
        <v>0.3333333333333333</v>
      </c>
      <c r="R489" s="8">
        <v>0.5416666666666666</v>
      </c>
      <c r="S489" s="14">
        <f t="shared" si="28"/>
        <v>0.2173611111</v>
      </c>
      <c r="T489" s="7">
        <v>43174.0</v>
      </c>
      <c r="U489" s="8">
        <v>0.8451388888888889</v>
      </c>
      <c r="X489" s="17"/>
      <c r="AD489" s="1">
        <f t="shared" si="2"/>
        <v>0</v>
      </c>
      <c r="AJ489">
        <f t="shared" si="3"/>
        <v>0</v>
      </c>
    </row>
    <row r="490" ht="15.75" customHeight="1">
      <c r="A490" s="1">
        <v>491.0</v>
      </c>
      <c r="B490" s="1" t="str">
        <f t="shared" si="1"/>
        <v>25.10_para_40.2_491</v>
      </c>
      <c r="C490" s="1" t="s">
        <v>56</v>
      </c>
      <c r="D490" s="1">
        <v>25.0</v>
      </c>
      <c r="E490" s="1">
        <v>10.0</v>
      </c>
      <c r="F490" s="1">
        <v>40.0</v>
      </c>
      <c r="G490" s="1">
        <v>2.0</v>
      </c>
      <c r="I490" s="7">
        <v>43168.0</v>
      </c>
      <c r="J490" s="7">
        <v>43174.0</v>
      </c>
      <c r="K490" s="8">
        <v>0.325</v>
      </c>
      <c r="L490" s="1">
        <v>1.0</v>
      </c>
      <c r="N490" s="7">
        <v>43174.0</v>
      </c>
      <c r="O490" s="1">
        <v>76.04</v>
      </c>
      <c r="P490" s="7">
        <v>43174.0</v>
      </c>
      <c r="Q490" s="13">
        <v>0.3333333333333333</v>
      </c>
      <c r="R490" s="8">
        <v>0.5416666666666666</v>
      </c>
      <c r="S490" s="14">
        <f t="shared" si="28"/>
        <v>0.2166666667</v>
      </c>
      <c r="T490" s="7">
        <v>43175.0</v>
      </c>
      <c r="U490" s="8">
        <v>0.7875</v>
      </c>
      <c r="V490" s="7">
        <v>43178.0</v>
      </c>
      <c r="W490" s="1">
        <v>164.82</v>
      </c>
      <c r="X490" s="7">
        <v>43184.0</v>
      </c>
      <c r="Y490" s="1">
        <v>573.92</v>
      </c>
      <c r="AD490" s="1">
        <f t="shared" si="2"/>
        <v>0</v>
      </c>
      <c r="AJ490">
        <f t="shared" si="3"/>
        <v>0</v>
      </c>
      <c r="AK490" s="7"/>
      <c r="AL490" s="7">
        <v>43198.0</v>
      </c>
      <c r="AM490" s="1">
        <v>952.09</v>
      </c>
      <c r="AN490" s="1">
        <v>1.0</v>
      </c>
      <c r="AO490" s="1">
        <v>0.0</v>
      </c>
      <c r="AP490" s="1">
        <v>5.0</v>
      </c>
      <c r="AW490" s="1"/>
      <c r="AX490" s="1"/>
      <c r="AY490" s="1" t="s">
        <v>76</v>
      </c>
    </row>
    <row r="491" ht="15.75" customHeight="1">
      <c r="A491" s="1">
        <v>492.0</v>
      </c>
      <c r="B491" s="1" t="str">
        <f t="shared" si="1"/>
        <v>25.10_para_42.2_492</v>
      </c>
      <c r="C491" s="1" t="s">
        <v>56</v>
      </c>
      <c r="D491" s="1">
        <v>25.0</v>
      </c>
      <c r="E491" s="1">
        <v>10.0</v>
      </c>
      <c r="F491" s="1">
        <v>42.0</v>
      </c>
      <c r="G491" s="1">
        <v>2.0</v>
      </c>
      <c r="I491" s="7">
        <v>43169.0</v>
      </c>
      <c r="J491" s="7">
        <v>43174.0</v>
      </c>
      <c r="K491" s="8">
        <v>0.3263888888888889</v>
      </c>
      <c r="L491" s="1">
        <v>1.0</v>
      </c>
      <c r="N491" s="7">
        <v>43174.0</v>
      </c>
      <c r="O491" s="1">
        <v>49.14</v>
      </c>
      <c r="P491" s="7">
        <v>43174.0</v>
      </c>
      <c r="Q491" s="13">
        <v>0.3333333333333333</v>
      </c>
      <c r="R491" s="8">
        <v>0.5416666666666666</v>
      </c>
      <c r="S491" s="14">
        <f t="shared" si="28"/>
        <v>0.2152777778</v>
      </c>
      <c r="T491" s="7">
        <v>43175.0</v>
      </c>
      <c r="U491" s="8">
        <v>0.7875</v>
      </c>
      <c r="V491" s="7">
        <v>43178.0</v>
      </c>
      <c r="W491" s="1">
        <v>394.36</v>
      </c>
      <c r="X491" s="10">
        <v>43183.0</v>
      </c>
      <c r="Y491" s="1">
        <v>2099.26</v>
      </c>
      <c r="AD491" s="1">
        <f t="shared" si="2"/>
        <v>0</v>
      </c>
      <c r="AJ491">
        <f t="shared" si="3"/>
        <v>0</v>
      </c>
      <c r="AK491" s="7"/>
      <c r="AL491" s="7">
        <v>43197.0</v>
      </c>
      <c r="AM491" s="1">
        <v>3100.4</v>
      </c>
      <c r="AN491" s="1">
        <v>1.0</v>
      </c>
      <c r="AO491" s="1">
        <v>0.0</v>
      </c>
      <c r="AP491" s="1">
        <v>5.0</v>
      </c>
      <c r="AW491" s="1"/>
      <c r="AX491" s="1"/>
      <c r="AY491" s="1" t="s">
        <v>368</v>
      </c>
    </row>
    <row r="492" ht="15.75" customHeight="1">
      <c r="A492" s="1">
        <v>493.0</v>
      </c>
      <c r="B492" s="1" t="str">
        <f t="shared" si="1"/>
        <v>25.10_para_40.3_493</v>
      </c>
      <c r="C492" s="1" t="s">
        <v>56</v>
      </c>
      <c r="D492" s="1">
        <v>25.0</v>
      </c>
      <c r="E492" s="1">
        <v>10.0</v>
      </c>
      <c r="F492" s="1">
        <v>40.0</v>
      </c>
      <c r="G492" s="1">
        <v>3.0</v>
      </c>
      <c r="I492" s="7">
        <v>43169.0</v>
      </c>
      <c r="J492" s="7">
        <v>43174.0</v>
      </c>
      <c r="K492" s="8">
        <v>0.32708333333333334</v>
      </c>
      <c r="L492" s="1">
        <v>1.0</v>
      </c>
      <c r="N492" s="7">
        <v>43174.0</v>
      </c>
      <c r="O492" s="1">
        <v>57.38</v>
      </c>
      <c r="P492" s="7">
        <v>43174.0</v>
      </c>
      <c r="Q492" s="13">
        <v>0.3333333333333333</v>
      </c>
      <c r="R492" s="8">
        <v>0.5416666666666666</v>
      </c>
      <c r="S492" s="14">
        <f t="shared" si="28"/>
        <v>0.2145833333</v>
      </c>
      <c r="T492" s="7">
        <v>43176.0</v>
      </c>
      <c r="U492" s="8">
        <v>0.775</v>
      </c>
      <c r="V492" s="7">
        <v>43178.0</v>
      </c>
      <c r="W492" s="1">
        <v>274.17</v>
      </c>
      <c r="X492" s="17"/>
      <c r="AD492" s="1">
        <f t="shared" si="2"/>
        <v>0</v>
      </c>
      <c r="AJ492">
        <f t="shared" si="3"/>
        <v>0</v>
      </c>
      <c r="AK492" s="7"/>
      <c r="AL492" s="7">
        <v>43198.0</v>
      </c>
      <c r="AM492" s="1">
        <v>1435.85</v>
      </c>
      <c r="AN492" s="1">
        <v>1.0</v>
      </c>
      <c r="AO492" s="1">
        <v>0.0</v>
      </c>
      <c r="AP492" s="1">
        <v>4.0</v>
      </c>
      <c r="AW492" s="1"/>
      <c r="AX492" s="1"/>
      <c r="AY492" s="1" t="s">
        <v>365</v>
      </c>
    </row>
    <row r="493" ht="15.75" customHeight="1">
      <c r="A493" s="1">
        <v>494.0</v>
      </c>
      <c r="B493" s="1" t="str">
        <f t="shared" si="1"/>
        <v>25.10_para_42.3_494</v>
      </c>
      <c r="C493" s="1" t="s">
        <v>56</v>
      </c>
      <c r="D493" s="1">
        <v>25.0</v>
      </c>
      <c r="E493" s="1">
        <v>10.0</v>
      </c>
      <c r="F493" s="1">
        <v>42.0</v>
      </c>
      <c r="G493" s="1">
        <v>3.0</v>
      </c>
      <c r="I493" s="7">
        <v>43169.0</v>
      </c>
      <c r="J493" s="7">
        <v>43174.0</v>
      </c>
      <c r="K493" s="8">
        <v>0.3284722222222222</v>
      </c>
      <c r="L493" s="1">
        <v>2.0</v>
      </c>
      <c r="N493" s="7">
        <v>43174.0</v>
      </c>
      <c r="O493" s="1">
        <v>45.85</v>
      </c>
      <c r="P493" s="7">
        <v>43174.0</v>
      </c>
      <c r="Q493" s="13">
        <v>0.3333333333333333</v>
      </c>
      <c r="R493" s="8">
        <v>0.5416666666666666</v>
      </c>
      <c r="S493" s="14">
        <f t="shared" si="28"/>
        <v>0.2131944444</v>
      </c>
      <c r="T493" s="7">
        <v>43177.0</v>
      </c>
      <c r="U493" s="8">
        <v>0.7638888888888888</v>
      </c>
      <c r="V493" s="7">
        <v>43177.0</v>
      </c>
      <c r="W493" s="1">
        <v>192.55</v>
      </c>
      <c r="X493" s="10">
        <v>43181.0</v>
      </c>
      <c r="Y493" s="1">
        <v>989.71</v>
      </c>
      <c r="AD493" s="1">
        <f t="shared" si="2"/>
        <v>0</v>
      </c>
      <c r="AJ493">
        <f t="shared" si="3"/>
        <v>0</v>
      </c>
      <c r="AK493" s="7"/>
      <c r="AL493" s="7">
        <v>43195.0</v>
      </c>
      <c r="AM493" s="1">
        <v>14081.54</v>
      </c>
      <c r="AN493" s="1">
        <v>1.0</v>
      </c>
      <c r="AO493" s="1">
        <v>1.0</v>
      </c>
      <c r="AP493" s="1">
        <v>5.0</v>
      </c>
      <c r="AW493" s="1"/>
      <c r="AX493" s="1"/>
      <c r="AY493" s="1" t="s">
        <v>60</v>
      </c>
    </row>
    <row r="494" ht="15.75" customHeight="1">
      <c r="A494" s="1">
        <v>495.0</v>
      </c>
      <c r="B494" s="1" t="str">
        <f t="shared" si="1"/>
        <v>25.10_para_40.4_495</v>
      </c>
      <c r="C494" s="1" t="s">
        <v>56</v>
      </c>
      <c r="D494" s="1">
        <v>25.0</v>
      </c>
      <c r="E494" s="1">
        <v>10.0</v>
      </c>
      <c r="F494" s="1">
        <v>40.0</v>
      </c>
      <c r="G494" s="1">
        <v>4.0</v>
      </c>
      <c r="I494" s="7">
        <v>43169.0</v>
      </c>
      <c r="J494" s="7">
        <v>43174.0</v>
      </c>
      <c r="K494" s="8">
        <v>0.32916666666666666</v>
      </c>
      <c r="L494" s="1">
        <v>1.0</v>
      </c>
      <c r="N494" s="7">
        <v>43174.0</v>
      </c>
      <c r="O494" s="1">
        <v>53.71</v>
      </c>
      <c r="P494" s="7">
        <v>43174.0</v>
      </c>
      <c r="Q494" s="13">
        <v>0.3333333333333333</v>
      </c>
      <c r="R494" s="8">
        <v>0.5416666666666666</v>
      </c>
      <c r="S494" s="14">
        <f t="shared" si="28"/>
        <v>0.2125</v>
      </c>
      <c r="T494" s="7">
        <v>43177.0</v>
      </c>
      <c r="U494" s="8">
        <v>0.7638888888888888</v>
      </c>
      <c r="V494" s="7">
        <v>43176.0</v>
      </c>
      <c r="W494" s="1">
        <v>212.59</v>
      </c>
      <c r="X494" s="10">
        <v>43180.0</v>
      </c>
      <c r="Y494" s="1">
        <v>1622.66</v>
      </c>
      <c r="AD494" s="1">
        <f t="shared" si="2"/>
        <v>0</v>
      </c>
      <c r="AJ494">
        <f t="shared" si="3"/>
        <v>0</v>
      </c>
      <c r="AU494" s="1">
        <v>1.0</v>
      </c>
      <c r="AW494" s="20">
        <v>12405.05</v>
      </c>
      <c r="AX494" s="19">
        <v>43185.0</v>
      </c>
      <c r="AY494" s="1" t="s">
        <v>369</v>
      </c>
    </row>
    <row r="495" ht="15.75" customHeight="1">
      <c r="A495" s="1">
        <v>496.0</v>
      </c>
      <c r="B495" s="1" t="str">
        <f t="shared" si="1"/>
        <v>25.10_para_42.4_496</v>
      </c>
      <c r="C495" s="1" t="s">
        <v>56</v>
      </c>
      <c r="D495" s="1">
        <v>25.0</v>
      </c>
      <c r="E495" s="1">
        <v>10.0</v>
      </c>
      <c r="F495" s="1">
        <v>42.0</v>
      </c>
      <c r="G495" s="1">
        <v>4.0</v>
      </c>
      <c r="I495" s="7">
        <v>43168.0</v>
      </c>
      <c r="J495" s="7">
        <v>43174.0</v>
      </c>
      <c r="K495" s="8">
        <v>0.33055555555555555</v>
      </c>
      <c r="L495" s="1">
        <v>1.0</v>
      </c>
      <c r="N495" s="7">
        <v>43174.0</v>
      </c>
      <c r="O495" s="1">
        <v>49.48</v>
      </c>
      <c r="P495" s="7">
        <v>43174.0</v>
      </c>
      <c r="Q495" s="13">
        <v>0.3333333333333333</v>
      </c>
      <c r="R495" s="8">
        <v>0.5416666666666666</v>
      </c>
      <c r="S495" s="14">
        <f t="shared" si="28"/>
        <v>0.2111111111</v>
      </c>
      <c r="T495" s="7">
        <v>43178.0</v>
      </c>
      <c r="U495" s="8">
        <v>0.7777777777777778</v>
      </c>
      <c r="V495" s="7">
        <v>43178.0</v>
      </c>
      <c r="W495" s="1">
        <v>292.59</v>
      </c>
      <c r="X495" s="7">
        <v>43184.0</v>
      </c>
      <c r="Y495" s="1">
        <v>1614.77</v>
      </c>
      <c r="AD495" s="1">
        <f t="shared" si="2"/>
        <v>0</v>
      </c>
      <c r="AJ495">
        <f t="shared" si="3"/>
        <v>0</v>
      </c>
      <c r="AK495" s="7"/>
      <c r="AL495" s="7">
        <v>43198.0</v>
      </c>
      <c r="AM495" s="1">
        <v>16696.44</v>
      </c>
      <c r="AN495" s="1">
        <v>1.0</v>
      </c>
      <c r="AO495" s="1">
        <v>1.0</v>
      </c>
      <c r="AP495" s="1">
        <v>5.0</v>
      </c>
      <c r="AW495" s="1"/>
      <c r="AX495" s="1"/>
      <c r="AY495" s="1" t="s">
        <v>76</v>
      </c>
    </row>
    <row r="496" ht="15.75" customHeight="1">
      <c r="A496" s="1">
        <v>497.0</v>
      </c>
      <c r="B496" s="1" t="str">
        <f t="shared" si="1"/>
        <v>25.10_para_40.4_497</v>
      </c>
      <c r="C496" s="1" t="s">
        <v>56</v>
      </c>
      <c r="D496" s="1">
        <v>25.0</v>
      </c>
      <c r="E496" s="1">
        <v>10.0</v>
      </c>
      <c r="F496" s="1">
        <v>40.0</v>
      </c>
      <c r="G496" s="1">
        <v>4.0</v>
      </c>
      <c r="I496" s="7">
        <v>43170.0</v>
      </c>
      <c r="J496" s="7">
        <v>43174.0</v>
      </c>
      <c r="K496" s="13">
        <v>0.3548611111111111</v>
      </c>
      <c r="L496" s="1">
        <v>1.0</v>
      </c>
      <c r="N496" s="7">
        <v>43174.0</v>
      </c>
      <c r="O496" s="1">
        <v>50.02</v>
      </c>
      <c r="P496" s="7">
        <v>43174.0</v>
      </c>
      <c r="Q496" s="13">
        <v>0.3576388888888889</v>
      </c>
      <c r="R496" s="8">
        <v>0.5416666666666666</v>
      </c>
      <c r="S496" s="14">
        <f t="shared" si="28"/>
        <v>0.1868055556</v>
      </c>
      <c r="T496" s="7">
        <v>43177.0</v>
      </c>
      <c r="U496" s="8">
        <v>0.7638888888888888</v>
      </c>
      <c r="V496" s="7">
        <v>43178.0</v>
      </c>
      <c r="W496" s="1">
        <v>236.54</v>
      </c>
      <c r="X496" s="10">
        <v>43185.0</v>
      </c>
      <c r="Y496" s="1">
        <v>756.56</v>
      </c>
      <c r="AD496" s="1">
        <f t="shared" si="2"/>
        <v>0</v>
      </c>
      <c r="AJ496">
        <f t="shared" si="3"/>
        <v>0</v>
      </c>
      <c r="AK496" s="7"/>
      <c r="AL496" s="7">
        <v>43199.0</v>
      </c>
      <c r="AM496" s="1">
        <v>1688.68</v>
      </c>
      <c r="AN496" s="1">
        <v>1.0</v>
      </c>
      <c r="AO496" s="1">
        <v>0.0</v>
      </c>
      <c r="AP496" s="1">
        <v>5.0</v>
      </c>
      <c r="AW496" s="1"/>
      <c r="AX496" s="1"/>
      <c r="AY496" s="1" t="s">
        <v>76</v>
      </c>
    </row>
    <row r="497" ht="15.75" customHeight="1">
      <c r="A497" s="1">
        <v>498.0</v>
      </c>
      <c r="B497" s="1" t="str">
        <f t="shared" si="1"/>
        <v>25.10_para_42.4_498</v>
      </c>
      <c r="C497" s="1" t="s">
        <v>56</v>
      </c>
      <c r="D497" s="1">
        <v>25.0</v>
      </c>
      <c r="E497" s="1">
        <v>10.0</v>
      </c>
      <c r="F497" s="1">
        <v>42.0</v>
      </c>
      <c r="G497" s="1">
        <v>4.0</v>
      </c>
      <c r="I497" s="7">
        <v>43170.0</v>
      </c>
      <c r="J497" s="7">
        <v>43174.0</v>
      </c>
      <c r="K497" s="13">
        <v>0.35625</v>
      </c>
      <c r="L497" s="1">
        <v>2.0</v>
      </c>
      <c r="N497" s="7">
        <v>43174.0</v>
      </c>
      <c r="O497" s="1">
        <v>52.16</v>
      </c>
      <c r="P497" s="7">
        <v>43174.0</v>
      </c>
      <c r="Q497" s="13">
        <v>0.3576388888888889</v>
      </c>
      <c r="R497" s="8">
        <v>0.5416666666666666</v>
      </c>
      <c r="S497" s="14">
        <f t="shared" si="28"/>
        <v>0.1854166667</v>
      </c>
      <c r="T497" s="7">
        <v>43178.0</v>
      </c>
      <c r="U497" s="8">
        <v>0.7777777777777778</v>
      </c>
      <c r="V497" s="7">
        <v>43178.0</v>
      </c>
      <c r="W497" s="1">
        <v>394.26</v>
      </c>
      <c r="X497" s="7">
        <v>43184.0</v>
      </c>
      <c r="Y497" s="1">
        <v>1038.79</v>
      </c>
      <c r="AD497" s="1">
        <f t="shared" si="2"/>
        <v>0</v>
      </c>
      <c r="AJ497">
        <f t="shared" si="3"/>
        <v>0</v>
      </c>
      <c r="AK497" s="7"/>
      <c r="AL497" s="7">
        <v>43198.0</v>
      </c>
      <c r="AM497" s="1">
        <v>2331.79</v>
      </c>
      <c r="AN497" s="1">
        <v>1.0</v>
      </c>
      <c r="AO497" s="1">
        <v>0.0</v>
      </c>
      <c r="AP497" s="1">
        <v>5.0</v>
      </c>
      <c r="AW497" s="1"/>
      <c r="AX497" s="1"/>
      <c r="AY497" s="1" t="s">
        <v>76</v>
      </c>
    </row>
    <row r="498" ht="15.75" customHeight="1">
      <c r="A498" s="1">
        <v>499.0</v>
      </c>
      <c r="B498" s="1" t="str">
        <f t="shared" si="1"/>
        <v>25.10_para_40.3_499</v>
      </c>
      <c r="C498" s="1" t="s">
        <v>56</v>
      </c>
      <c r="D498" s="1">
        <v>25.0</v>
      </c>
      <c r="E498" s="1">
        <v>10.0</v>
      </c>
      <c r="F498" s="1">
        <v>40.0</v>
      </c>
      <c r="G498" s="1">
        <v>3.0</v>
      </c>
      <c r="I498" s="7">
        <v>43170.0</v>
      </c>
      <c r="J498" s="7">
        <v>43174.0</v>
      </c>
      <c r="K498" s="13">
        <v>0.35694444444444445</v>
      </c>
      <c r="L498" s="1">
        <v>2.0</v>
      </c>
      <c r="N498" s="7">
        <v>43174.0</v>
      </c>
      <c r="O498" s="1">
        <v>55.62</v>
      </c>
      <c r="P498" s="7">
        <v>43174.0</v>
      </c>
      <c r="Q498" s="13">
        <v>0.3576388888888889</v>
      </c>
      <c r="R498" s="8">
        <v>0.5416666666666666</v>
      </c>
      <c r="S498" s="14">
        <f t="shared" si="28"/>
        <v>0.1847222222</v>
      </c>
      <c r="T498" s="7">
        <v>43176.0</v>
      </c>
      <c r="U498" s="8">
        <v>0.775</v>
      </c>
      <c r="V498" s="7">
        <v>43178.0</v>
      </c>
      <c r="W498" s="1">
        <v>317.74</v>
      </c>
      <c r="X498" s="17"/>
      <c r="Z498" s="7">
        <v>43189.0</v>
      </c>
      <c r="AA498" s="1">
        <v>4.0</v>
      </c>
      <c r="AB498" s="1">
        <v>0.0</v>
      </c>
      <c r="AC498" s="1">
        <v>773.13</v>
      </c>
      <c r="AD498" s="1">
        <f t="shared" si="2"/>
        <v>1</v>
      </c>
      <c r="AE498" s="1">
        <v>0.0</v>
      </c>
      <c r="AF498" s="1">
        <v>1.0</v>
      </c>
      <c r="AI498" s="1">
        <v>1.0</v>
      </c>
      <c r="AJ498">
        <f t="shared" si="3"/>
        <v>2</v>
      </c>
      <c r="AK498" s="1">
        <v>1.0</v>
      </c>
      <c r="AQ498" s="1">
        <v>1.0</v>
      </c>
      <c r="AR498" s="1" t="s">
        <v>73</v>
      </c>
      <c r="AS498" s="1">
        <v>1.0</v>
      </c>
      <c r="AT498" s="1">
        <v>1.0</v>
      </c>
      <c r="AW498" s="1"/>
      <c r="AX498" s="1"/>
      <c r="AY498" s="1" t="s">
        <v>362</v>
      </c>
      <c r="AZ498" s="1" t="s">
        <v>370</v>
      </c>
    </row>
    <row r="499" ht="15.75" customHeight="1">
      <c r="A499" s="1">
        <v>500.0</v>
      </c>
      <c r="B499" s="1" t="str">
        <f t="shared" si="1"/>
        <v>25.10_para_42.1_500</v>
      </c>
      <c r="C499" s="1" t="s">
        <v>56</v>
      </c>
      <c r="D499" s="1">
        <v>25.0</v>
      </c>
      <c r="E499" s="1">
        <v>10.0</v>
      </c>
      <c r="F499" s="1">
        <v>42.0</v>
      </c>
      <c r="G499" s="1">
        <v>1.0</v>
      </c>
      <c r="I499" s="7">
        <v>43168.0</v>
      </c>
      <c r="J499" s="7">
        <v>43174.0</v>
      </c>
      <c r="K499" s="8">
        <v>0.46597222222222223</v>
      </c>
      <c r="L499" s="1">
        <v>1.0</v>
      </c>
      <c r="N499" s="7">
        <v>43174.0</v>
      </c>
      <c r="O499" s="1">
        <v>60.44</v>
      </c>
      <c r="P499" s="7">
        <v>43174.0</v>
      </c>
      <c r="Q499" s="13">
        <v>0.47291666666666665</v>
      </c>
      <c r="R499" s="8">
        <v>0.5416666666666666</v>
      </c>
      <c r="S499" s="14">
        <f t="shared" si="28"/>
        <v>0.07569444444</v>
      </c>
      <c r="T499" s="7">
        <v>43174.0</v>
      </c>
      <c r="U499" s="8">
        <v>0.8451388888888889</v>
      </c>
      <c r="V499" s="7">
        <v>43179.0</v>
      </c>
      <c r="W499" s="1">
        <v>385.28</v>
      </c>
      <c r="X499" s="7"/>
      <c r="Z499" s="7">
        <v>43189.0</v>
      </c>
      <c r="AA499" s="1">
        <v>4.0</v>
      </c>
      <c r="AB499" s="1">
        <v>0.0</v>
      </c>
      <c r="AC499" s="1">
        <v>1104.58</v>
      </c>
      <c r="AD499" s="1">
        <f t="shared" si="2"/>
        <v>5</v>
      </c>
      <c r="AE499" s="1">
        <v>2.0</v>
      </c>
      <c r="AF499" s="1">
        <v>3.0</v>
      </c>
      <c r="AG499" s="7">
        <v>43195.0</v>
      </c>
      <c r="AH499" s="1">
        <v>2.0</v>
      </c>
      <c r="AI499" s="1">
        <v>6.0</v>
      </c>
      <c r="AJ499">
        <f t="shared" si="3"/>
        <v>11</v>
      </c>
      <c r="AW499" s="1"/>
      <c r="AX499" s="1"/>
      <c r="AY499" s="1" t="s">
        <v>362</v>
      </c>
    </row>
    <row r="500" ht="15.75" customHeight="1">
      <c r="A500" s="1">
        <v>501.0</v>
      </c>
      <c r="B500" s="1" t="str">
        <f t="shared" si="1"/>
        <v>25.10_para_42.2_501</v>
      </c>
      <c r="C500" s="1" t="s">
        <v>56</v>
      </c>
      <c r="D500" s="1">
        <v>25.0</v>
      </c>
      <c r="E500" s="1">
        <v>10.0</v>
      </c>
      <c r="F500" s="1">
        <v>42.0</v>
      </c>
      <c r="G500" s="1">
        <v>2.0</v>
      </c>
      <c r="I500" s="7">
        <v>43170.0</v>
      </c>
      <c r="J500" s="7">
        <v>43174.0</v>
      </c>
      <c r="K500" s="8">
        <v>0.4652777777777778</v>
      </c>
      <c r="L500" s="1">
        <v>1.0</v>
      </c>
      <c r="N500" s="7">
        <v>43174.0</v>
      </c>
      <c r="O500" s="1">
        <v>53.64</v>
      </c>
      <c r="P500" s="7">
        <v>43174.0</v>
      </c>
      <c r="Q500" s="13">
        <v>0.47291666666666665</v>
      </c>
      <c r="R500" s="8">
        <v>0.5416666666666666</v>
      </c>
      <c r="S500" s="14">
        <f t="shared" si="28"/>
        <v>0.07638888889</v>
      </c>
      <c r="T500" s="7">
        <v>43175.0</v>
      </c>
      <c r="U500" s="8">
        <v>0.7875</v>
      </c>
      <c r="V500" s="7">
        <v>43178.0</v>
      </c>
      <c r="W500" s="1">
        <v>370.95</v>
      </c>
      <c r="X500" s="10">
        <v>43183.0</v>
      </c>
      <c r="Y500" s="1">
        <v>2249.28</v>
      </c>
      <c r="AD500" s="1">
        <f t="shared" si="2"/>
        <v>0</v>
      </c>
      <c r="AJ500">
        <f t="shared" si="3"/>
        <v>0</v>
      </c>
      <c r="AK500" s="7"/>
      <c r="AL500" s="7">
        <v>43197.0</v>
      </c>
      <c r="AM500" s="1">
        <v>15600.84</v>
      </c>
      <c r="AN500" s="1">
        <v>1.0</v>
      </c>
      <c r="AO500" s="1">
        <v>1.0</v>
      </c>
      <c r="AP500" s="1">
        <v>5.0</v>
      </c>
      <c r="AW500" s="1"/>
      <c r="AX500" s="1"/>
      <c r="AY500" s="1" t="s">
        <v>76</v>
      </c>
    </row>
    <row r="501" ht="15.75" customHeight="1">
      <c r="A501" s="1">
        <v>502.0</v>
      </c>
      <c r="B501" s="1" t="str">
        <f t="shared" si="1"/>
        <v>25.10_para_42.3_502</v>
      </c>
      <c r="C501" s="1" t="s">
        <v>56</v>
      </c>
      <c r="D501" s="1">
        <v>25.0</v>
      </c>
      <c r="E501" s="1">
        <v>10.0</v>
      </c>
      <c r="F501" s="1">
        <v>42.0</v>
      </c>
      <c r="G501" s="1">
        <v>3.0</v>
      </c>
      <c r="I501" s="7">
        <v>43170.0</v>
      </c>
      <c r="J501" s="7">
        <v>43174.0</v>
      </c>
      <c r="K501" s="8">
        <v>0.46458333333333335</v>
      </c>
      <c r="L501" s="1">
        <v>2.0</v>
      </c>
      <c r="N501" s="7">
        <v>43174.0</v>
      </c>
      <c r="O501" s="1">
        <v>55.11</v>
      </c>
      <c r="P501" s="7">
        <v>43174.0</v>
      </c>
      <c r="Q501" s="13">
        <v>0.47291666666666665</v>
      </c>
      <c r="R501" s="8">
        <v>0.5416666666666666</v>
      </c>
      <c r="S501" s="14">
        <f t="shared" si="28"/>
        <v>0.07708333333</v>
      </c>
      <c r="T501" s="7">
        <v>43177.0</v>
      </c>
      <c r="U501" s="8">
        <v>0.7638888888888888</v>
      </c>
      <c r="V501" s="7">
        <v>43178.0</v>
      </c>
      <c r="W501" s="1">
        <v>228.98</v>
      </c>
      <c r="X501" s="10">
        <v>43185.0</v>
      </c>
      <c r="Y501" s="1">
        <v>577.52</v>
      </c>
      <c r="AD501" s="1">
        <f t="shared" si="2"/>
        <v>0</v>
      </c>
      <c r="AJ501">
        <f t="shared" si="3"/>
        <v>0</v>
      </c>
      <c r="AK501" s="7"/>
      <c r="AL501" s="7">
        <v>43199.0</v>
      </c>
      <c r="AM501" s="1">
        <v>6603.05</v>
      </c>
      <c r="AN501" s="1">
        <v>1.0</v>
      </c>
      <c r="AO501" s="1">
        <v>0.0</v>
      </c>
      <c r="AP501" s="1">
        <v>5.0</v>
      </c>
      <c r="AW501" s="1"/>
      <c r="AX501" s="1"/>
      <c r="AY501" s="1" t="s">
        <v>371</v>
      </c>
    </row>
    <row r="502" ht="15.75" customHeight="1">
      <c r="A502" s="1">
        <v>503.0</v>
      </c>
      <c r="B502" s="1" t="str">
        <f t="shared" si="1"/>
        <v>25.10_para_40.2_503</v>
      </c>
      <c r="C502" s="1" t="s">
        <v>56</v>
      </c>
      <c r="D502" s="1">
        <v>25.0</v>
      </c>
      <c r="E502" s="1">
        <v>10.0</v>
      </c>
      <c r="F502" s="1">
        <v>40.0</v>
      </c>
      <c r="G502" s="1">
        <v>2.0</v>
      </c>
      <c r="I502" s="7">
        <v>43170.0</v>
      </c>
      <c r="J502" s="7">
        <v>43174.0</v>
      </c>
      <c r="K502" s="8">
        <v>0.46319444444444446</v>
      </c>
      <c r="L502" s="1">
        <v>1.0</v>
      </c>
      <c r="N502" s="7">
        <v>43174.0</v>
      </c>
      <c r="O502" s="1">
        <v>46.13</v>
      </c>
      <c r="P502" s="7">
        <v>43174.0</v>
      </c>
      <c r="Q502" s="13">
        <v>0.47291666666666665</v>
      </c>
      <c r="R502" s="8">
        <v>0.5416666666666666</v>
      </c>
      <c r="S502" s="14">
        <f t="shared" si="28"/>
        <v>0.07847222222</v>
      </c>
      <c r="T502" s="7">
        <v>43175.0</v>
      </c>
      <c r="U502" s="8">
        <v>0.7875</v>
      </c>
      <c r="V502" s="7">
        <v>43178.0</v>
      </c>
      <c r="W502" s="1">
        <v>178.36</v>
      </c>
      <c r="X502" s="10">
        <v>43182.0</v>
      </c>
      <c r="Y502" s="1">
        <v>741.47</v>
      </c>
      <c r="Z502" s="7">
        <v>43188.0</v>
      </c>
      <c r="AA502" s="1">
        <v>5.0</v>
      </c>
      <c r="AB502" s="1">
        <v>0.0</v>
      </c>
      <c r="AC502" s="1">
        <v>1980.38</v>
      </c>
      <c r="AD502" s="1">
        <f t="shared" si="2"/>
        <v>32</v>
      </c>
      <c r="AE502" s="1">
        <v>26.0</v>
      </c>
      <c r="AF502" s="1">
        <v>6.0</v>
      </c>
      <c r="AG502" s="7">
        <v>43194.0</v>
      </c>
      <c r="AH502" s="1">
        <v>19.0</v>
      </c>
      <c r="AI502" s="1">
        <v>10.0</v>
      </c>
      <c r="AJ502">
        <f t="shared" si="3"/>
        <v>42</v>
      </c>
      <c r="AK502" s="1">
        <v>1.0</v>
      </c>
      <c r="AQ502" s="1">
        <v>1.0</v>
      </c>
      <c r="AR502" s="1" t="s">
        <v>73</v>
      </c>
      <c r="AS502" s="1">
        <v>0.0</v>
      </c>
      <c r="AW502" s="1"/>
      <c r="AX502" s="1"/>
      <c r="AY502" s="1" t="s">
        <v>372</v>
      </c>
      <c r="AZ502" s="1" t="s">
        <v>373</v>
      </c>
    </row>
    <row r="503" ht="15.75" customHeight="1">
      <c r="A503" s="1">
        <v>504.0</v>
      </c>
      <c r="B503" s="1" t="str">
        <f t="shared" si="1"/>
        <v>25.10_para_40.1_504</v>
      </c>
      <c r="C503" s="1" t="s">
        <v>56</v>
      </c>
      <c r="D503" s="1">
        <v>25.0</v>
      </c>
      <c r="E503" s="1">
        <v>10.0</v>
      </c>
      <c r="F503" s="1">
        <v>40.0</v>
      </c>
      <c r="G503" s="1">
        <v>1.0</v>
      </c>
      <c r="I503" s="7">
        <v>43170.0</v>
      </c>
      <c r="J503" s="7">
        <v>43174.0</v>
      </c>
      <c r="K503" s="8">
        <v>0.4625</v>
      </c>
      <c r="L503" s="1">
        <v>1.0</v>
      </c>
      <c r="N503" s="7">
        <v>43174.0</v>
      </c>
      <c r="O503" s="1">
        <v>46.55</v>
      </c>
      <c r="P503" s="7">
        <v>43174.0</v>
      </c>
      <c r="Q503" s="13">
        <v>0.47291666666666665</v>
      </c>
      <c r="R503" s="8">
        <v>0.5416666666666666</v>
      </c>
      <c r="S503" s="14">
        <f t="shared" si="28"/>
        <v>0.07916666667</v>
      </c>
      <c r="T503" s="7">
        <v>43174.0</v>
      </c>
      <c r="U503" s="8">
        <v>0.8451388888888889</v>
      </c>
      <c r="V503" s="7">
        <v>43179.0</v>
      </c>
      <c r="W503" s="1">
        <v>234.15</v>
      </c>
      <c r="X503" s="17"/>
      <c r="Z503" s="7">
        <v>43188.0</v>
      </c>
      <c r="AA503" s="1">
        <v>4.0</v>
      </c>
      <c r="AB503" s="1">
        <v>0.0</v>
      </c>
      <c r="AC503" s="1">
        <v>968.37</v>
      </c>
      <c r="AD503" s="1">
        <f t="shared" si="2"/>
        <v>21</v>
      </c>
      <c r="AE503" s="1">
        <v>19.0</v>
      </c>
      <c r="AF503" s="1">
        <v>2.0</v>
      </c>
      <c r="AG503" s="7">
        <v>43194.0</v>
      </c>
      <c r="AH503" s="1">
        <v>16.0</v>
      </c>
      <c r="AI503" s="1">
        <v>12.0</v>
      </c>
      <c r="AJ503">
        <f t="shared" si="3"/>
        <v>33</v>
      </c>
      <c r="AK503" s="1">
        <v>1.0</v>
      </c>
      <c r="AQ503" s="1">
        <v>1.0</v>
      </c>
      <c r="AR503" s="1" t="s">
        <v>73</v>
      </c>
      <c r="AS503" s="1">
        <v>1.0</v>
      </c>
      <c r="AT503" s="1">
        <v>1.0</v>
      </c>
      <c r="AW503" s="1"/>
      <c r="AX503" s="1"/>
      <c r="AY503" s="1" t="s">
        <v>374</v>
      </c>
      <c r="AZ503" s="1" t="s">
        <v>375</v>
      </c>
    </row>
    <row r="504" ht="15.75" customHeight="1">
      <c r="A504" s="1">
        <v>505.0</v>
      </c>
      <c r="B504" s="1" t="str">
        <f t="shared" si="1"/>
        <v>25.10_para_0.0_505</v>
      </c>
      <c r="C504" s="1" t="s">
        <v>56</v>
      </c>
      <c r="D504" s="1">
        <v>25.0</v>
      </c>
      <c r="E504" s="1">
        <v>10.0</v>
      </c>
      <c r="F504" s="1">
        <v>0.0</v>
      </c>
      <c r="G504" s="1">
        <v>0.0</v>
      </c>
      <c r="I504" s="7">
        <v>43168.0</v>
      </c>
      <c r="J504" s="7">
        <v>43174.0</v>
      </c>
      <c r="K504" s="8">
        <v>0.46111111111111114</v>
      </c>
      <c r="L504" s="1">
        <v>1.0</v>
      </c>
      <c r="N504" s="7">
        <v>43174.0</v>
      </c>
      <c r="O504" s="1">
        <v>48.61</v>
      </c>
      <c r="P504" s="7"/>
      <c r="Q504" s="13"/>
      <c r="R504" s="8"/>
      <c r="V504" s="7">
        <v>43179.0</v>
      </c>
      <c r="W504" s="1">
        <v>311.92</v>
      </c>
      <c r="X504" s="28">
        <v>43184.0</v>
      </c>
      <c r="Y504" s="29">
        <v>1645.27</v>
      </c>
      <c r="Z504" s="7">
        <v>43190.0</v>
      </c>
      <c r="AA504" s="1">
        <v>5.0</v>
      </c>
      <c r="AB504" s="1">
        <v>1.0</v>
      </c>
      <c r="AC504" s="1">
        <v>3789.63</v>
      </c>
      <c r="AD504" s="1">
        <f t="shared" si="2"/>
        <v>81</v>
      </c>
      <c r="AE504" s="1">
        <v>52.0</v>
      </c>
      <c r="AF504" s="1">
        <v>29.0</v>
      </c>
      <c r="AG504" s="7">
        <v>43197.0</v>
      </c>
      <c r="AH504" s="1">
        <v>39.0</v>
      </c>
      <c r="AI504" s="1">
        <v>34.0</v>
      </c>
      <c r="AJ504">
        <f t="shared" si="3"/>
        <v>115</v>
      </c>
      <c r="AQ504" s="1">
        <v>1.0</v>
      </c>
      <c r="AR504" s="1" t="s">
        <v>73</v>
      </c>
      <c r="AS504" s="1">
        <v>34.0</v>
      </c>
      <c r="AT504" s="1">
        <v>0.0</v>
      </c>
      <c r="AW504" s="1"/>
      <c r="AX504" s="1"/>
      <c r="AY504" s="1" t="s">
        <v>139</v>
      </c>
      <c r="AZ504" s="1" t="s">
        <v>376</v>
      </c>
    </row>
    <row r="505" ht="15.75" customHeight="1">
      <c r="A505" s="1">
        <v>506.0</v>
      </c>
      <c r="B505" s="1" t="str">
        <f t="shared" si="1"/>
        <v>25.10_para_42.2_506</v>
      </c>
      <c r="C505" s="1" t="s">
        <v>56</v>
      </c>
      <c r="D505" s="1">
        <v>25.0</v>
      </c>
      <c r="E505" s="1">
        <v>10.0</v>
      </c>
      <c r="F505" s="1">
        <v>42.0</v>
      </c>
      <c r="G505" s="1">
        <v>2.0</v>
      </c>
      <c r="H505" s="7">
        <v>43176.0</v>
      </c>
      <c r="I505" s="7">
        <v>43170.0</v>
      </c>
      <c r="J505" s="7">
        <v>43175.0</v>
      </c>
      <c r="K505" s="8">
        <v>0.33055555555555555</v>
      </c>
      <c r="L505" s="1">
        <v>2.0</v>
      </c>
      <c r="N505" s="7">
        <v>43175.0</v>
      </c>
      <c r="O505" s="1">
        <v>48.14</v>
      </c>
      <c r="P505" s="7">
        <v>43175.0</v>
      </c>
      <c r="Q505" s="13">
        <v>0.33958333333333335</v>
      </c>
      <c r="R505" s="8">
        <v>0.5416666666666666</v>
      </c>
      <c r="S505" s="14">
        <f t="shared" ref="S505:S513" si="29">R505-K505</f>
        <v>0.2111111111</v>
      </c>
      <c r="X505" s="17"/>
      <c r="AD505" s="1">
        <f t="shared" si="2"/>
        <v>0</v>
      </c>
      <c r="AJ505">
        <f t="shared" si="3"/>
        <v>0</v>
      </c>
    </row>
    <row r="506" ht="15.75" customHeight="1">
      <c r="A506" s="1">
        <v>507.0</v>
      </c>
      <c r="B506" s="1" t="str">
        <f t="shared" si="1"/>
        <v>25.10_para_42.2_507</v>
      </c>
      <c r="C506" s="21" t="s">
        <v>56</v>
      </c>
      <c r="D506" s="22">
        <v>25.0</v>
      </c>
      <c r="E506" s="22">
        <v>10.0</v>
      </c>
      <c r="F506" s="23">
        <v>42.0</v>
      </c>
      <c r="G506" s="23">
        <v>2.0</v>
      </c>
      <c r="H506" s="15">
        <v>43178.0</v>
      </c>
      <c r="I506" s="11">
        <v>43170.0</v>
      </c>
      <c r="J506" s="7">
        <v>43175.0</v>
      </c>
      <c r="K506" s="24">
        <v>0.33402777777777776</v>
      </c>
      <c r="L506" s="25">
        <v>1.0</v>
      </c>
      <c r="M506" s="21"/>
      <c r="N506" s="11">
        <v>43175.0</v>
      </c>
      <c r="O506" s="1">
        <v>39.2</v>
      </c>
      <c r="P506" s="7">
        <v>43175.0</v>
      </c>
      <c r="Q506" s="13">
        <v>0.33958333333333335</v>
      </c>
      <c r="R506" s="8">
        <v>0.5416666666666666</v>
      </c>
      <c r="S506" s="14">
        <f t="shared" si="29"/>
        <v>0.2076388889</v>
      </c>
      <c r="T506" s="7">
        <v>43176.0</v>
      </c>
      <c r="U506" s="8">
        <v>0.775</v>
      </c>
      <c r="X506" s="17"/>
      <c r="AD506" s="1">
        <f t="shared" si="2"/>
        <v>0</v>
      </c>
      <c r="AJ506">
        <f t="shared" si="3"/>
        <v>0</v>
      </c>
    </row>
    <row r="507" ht="15.75" customHeight="1">
      <c r="A507" s="1">
        <v>508.0</v>
      </c>
      <c r="B507" s="1" t="str">
        <f t="shared" si="1"/>
        <v>25.10_para_40.3_508</v>
      </c>
      <c r="C507" s="21" t="s">
        <v>56</v>
      </c>
      <c r="D507" s="22">
        <v>25.0</v>
      </c>
      <c r="E507" s="22">
        <v>10.0</v>
      </c>
      <c r="F507" s="23">
        <v>40.0</v>
      </c>
      <c r="G507" s="23">
        <v>3.0</v>
      </c>
      <c r="H507" s="21"/>
      <c r="I507" s="11">
        <v>43170.0</v>
      </c>
      <c r="J507" s="7">
        <v>43175.0</v>
      </c>
      <c r="K507" s="24">
        <v>0.3347222222222222</v>
      </c>
      <c r="L507" s="25">
        <v>1.0</v>
      </c>
      <c r="M507" s="21"/>
      <c r="N507" s="11">
        <v>43175.0</v>
      </c>
      <c r="O507" s="1">
        <v>53.31</v>
      </c>
      <c r="P507" s="7">
        <v>43175.0</v>
      </c>
      <c r="Q507" s="13">
        <v>0.33958333333333335</v>
      </c>
      <c r="R507" s="8">
        <v>0.5416666666666666</v>
      </c>
      <c r="S507" s="14">
        <f t="shared" si="29"/>
        <v>0.2069444444</v>
      </c>
      <c r="T507" s="7">
        <v>43177.0</v>
      </c>
      <c r="U507" s="8">
        <v>0.7638888888888888</v>
      </c>
      <c r="V507" s="7">
        <v>43180.0</v>
      </c>
      <c r="W507" s="1">
        <v>243.62</v>
      </c>
      <c r="X507" s="17"/>
      <c r="AD507" s="1">
        <f t="shared" si="2"/>
        <v>0</v>
      </c>
      <c r="AJ507">
        <f t="shared" si="3"/>
        <v>0</v>
      </c>
      <c r="AK507" s="7"/>
      <c r="AL507" s="7">
        <v>43198.0</v>
      </c>
      <c r="AM507" s="1">
        <v>966.39</v>
      </c>
      <c r="AN507" s="1">
        <v>1.0</v>
      </c>
      <c r="AO507" s="1">
        <v>0.0</v>
      </c>
      <c r="AP507" s="1">
        <v>4.0</v>
      </c>
      <c r="AW507" s="1"/>
      <c r="AX507" s="1"/>
      <c r="AY507" s="1" t="s">
        <v>377</v>
      </c>
    </row>
    <row r="508" ht="15.75" customHeight="1">
      <c r="A508" s="1">
        <v>509.0</v>
      </c>
      <c r="B508" s="1" t="str">
        <f t="shared" si="1"/>
        <v>25.10_para_40.1_509</v>
      </c>
      <c r="C508" s="21" t="s">
        <v>56</v>
      </c>
      <c r="D508" s="22">
        <v>25.0</v>
      </c>
      <c r="E508" s="22">
        <v>10.0</v>
      </c>
      <c r="F508" s="23">
        <v>40.0</v>
      </c>
      <c r="G508" s="23">
        <v>1.0</v>
      </c>
      <c r="H508" s="21"/>
      <c r="I508" s="11">
        <v>43170.0</v>
      </c>
      <c r="J508" s="7">
        <v>43175.0</v>
      </c>
      <c r="K508" s="24">
        <v>0.33611111111111114</v>
      </c>
      <c r="L508" s="25">
        <v>1.0</v>
      </c>
      <c r="M508" s="21"/>
      <c r="N508" s="11">
        <v>43175.0</v>
      </c>
      <c r="O508" s="1">
        <v>57.99</v>
      </c>
      <c r="P508" s="7">
        <v>43175.0</v>
      </c>
      <c r="Q508" s="13">
        <v>0.33958333333333335</v>
      </c>
      <c r="R508" s="8">
        <v>0.5416666666666666</v>
      </c>
      <c r="S508" s="14">
        <f t="shared" si="29"/>
        <v>0.2055555556</v>
      </c>
      <c r="T508" s="7">
        <v>43175.0</v>
      </c>
      <c r="U508" s="8">
        <v>0.7875</v>
      </c>
      <c r="V508" s="7">
        <v>43178.0</v>
      </c>
      <c r="W508" s="1">
        <v>217.52</v>
      </c>
      <c r="X508" s="10">
        <v>43183.0</v>
      </c>
      <c r="Y508" s="1">
        <v>593.39</v>
      </c>
      <c r="Z508" s="7">
        <v>43191.0</v>
      </c>
      <c r="AA508" s="1">
        <v>5.0</v>
      </c>
      <c r="AB508" s="1">
        <v>0.0</v>
      </c>
      <c r="AC508" s="1">
        <v>1252.14</v>
      </c>
      <c r="AD508" s="1">
        <f t="shared" si="2"/>
        <v>1</v>
      </c>
      <c r="AE508" s="1">
        <v>0.0</v>
      </c>
      <c r="AF508" s="1">
        <v>1.0</v>
      </c>
      <c r="AI508" s="1">
        <v>66.0</v>
      </c>
      <c r="AJ508">
        <f t="shared" si="3"/>
        <v>67</v>
      </c>
      <c r="AQ508" s="1">
        <v>1.0</v>
      </c>
      <c r="AR508" s="1" t="s">
        <v>73</v>
      </c>
      <c r="AS508" s="1">
        <v>1.0</v>
      </c>
      <c r="AT508" s="1">
        <v>0.0</v>
      </c>
      <c r="AW508" s="1"/>
      <c r="AX508" s="1"/>
      <c r="AY508" s="1" t="s">
        <v>76</v>
      </c>
      <c r="AZ508" s="1" t="s">
        <v>378</v>
      </c>
    </row>
    <row r="509" ht="15.75" customHeight="1">
      <c r="A509" s="1">
        <v>510.0</v>
      </c>
      <c r="B509" s="1" t="str">
        <f t="shared" si="1"/>
        <v>25.10_para_42.1_510</v>
      </c>
      <c r="C509" s="21" t="s">
        <v>56</v>
      </c>
      <c r="D509" s="22">
        <v>25.0</v>
      </c>
      <c r="E509" s="22">
        <v>10.0</v>
      </c>
      <c r="F509" s="23">
        <v>42.0</v>
      </c>
      <c r="G509" s="23">
        <v>1.0</v>
      </c>
      <c r="H509" s="21"/>
      <c r="I509" s="11">
        <v>43170.0</v>
      </c>
      <c r="J509" s="7">
        <v>43175.0</v>
      </c>
      <c r="K509" s="24">
        <v>0.3368055555555556</v>
      </c>
      <c r="L509" s="25">
        <v>1.0</v>
      </c>
      <c r="M509" s="21"/>
      <c r="N509" s="11">
        <v>43175.0</v>
      </c>
      <c r="O509" s="1">
        <v>62.97</v>
      </c>
      <c r="P509" s="7">
        <v>43175.0</v>
      </c>
      <c r="Q509" s="13">
        <v>0.33958333333333335</v>
      </c>
      <c r="R509" s="8">
        <v>0.5416666666666666</v>
      </c>
      <c r="S509" s="14">
        <f t="shared" si="29"/>
        <v>0.2048611111</v>
      </c>
      <c r="T509" s="7">
        <v>43175.0</v>
      </c>
      <c r="U509" s="8">
        <v>0.7875</v>
      </c>
      <c r="V509" s="7">
        <v>43181.0</v>
      </c>
      <c r="W509" s="1">
        <v>139.05</v>
      </c>
      <c r="X509" s="10"/>
      <c r="Y509" s="1"/>
      <c r="Z509" s="7">
        <v>43190.0</v>
      </c>
      <c r="AA509" s="1">
        <v>4.0</v>
      </c>
      <c r="AB509" s="1">
        <v>0.0</v>
      </c>
      <c r="AC509" s="1">
        <v>241.47</v>
      </c>
      <c r="AD509" s="1">
        <f t="shared" si="2"/>
        <v>6</v>
      </c>
      <c r="AE509" s="1">
        <v>3.0</v>
      </c>
      <c r="AF509" s="1">
        <v>3.0</v>
      </c>
      <c r="AG509" s="7">
        <v>43196.0</v>
      </c>
      <c r="AH509" s="1">
        <v>3.0</v>
      </c>
      <c r="AI509" s="1">
        <v>8.0</v>
      </c>
      <c r="AJ509">
        <f t="shared" si="3"/>
        <v>14</v>
      </c>
      <c r="AK509" s="1">
        <v>1.0</v>
      </c>
      <c r="AQ509" s="1">
        <v>1.0</v>
      </c>
      <c r="AR509" s="1" t="s">
        <v>73</v>
      </c>
      <c r="AS509" s="1">
        <v>8.0</v>
      </c>
      <c r="AT509" s="1">
        <v>1.0</v>
      </c>
      <c r="AW509" s="1"/>
      <c r="AX509" s="1"/>
      <c r="AY509" s="1" t="s">
        <v>76</v>
      </c>
      <c r="AZ509" s="1" t="s">
        <v>379</v>
      </c>
    </row>
    <row r="510" ht="15.75" customHeight="1">
      <c r="A510" s="1">
        <v>511.0</v>
      </c>
      <c r="B510" s="1" t="str">
        <f t="shared" si="1"/>
        <v>25.10_para_40.4_511</v>
      </c>
      <c r="C510" s="21" t="s">
        <v>56</v>
      </c>
      <c r="D510" s="22">
        <v>25.0</v>
      </c>
      <c r="E510" s="22">
        <v>10.0</v>
      </c>
      <c r="F510" s="23">
        <v>40.0</v>
      </c>
      <c r="G510" s="23">
        <v>4.0</v>
      </c>
      <c r="H510" s="21"/>
      <c r="I510" s="11">
        <v>43170.0</v>
      </c>
      <c r="J510" s="7">
        <v>43175.0</v>
      </c>
      <c r="K510" s="24">
        <v>0.3375</v>
      </c>
      <c r="L510" s="25">
        <v>1.0</v>
      </c>
      <c r="M510" s="21"/>
      <c r="N510" s="11">
        <v>43175.0</v>
      </c>
      <c r="O510" s="1">
        <v>58.71</v>
      </c>
      <c r="P510" s="7">
        <v>43175.0</v>
      </c>
      <c r="Q510" s="13">
        <v>0.33958333333333335</v>
      </c>
      <c r="R510" s="8">
        <v>0.5416666666666666</v>
      </c>
      <c r="S510" s="14">
        <f t="shared" si="29"/>
        <v>0.2041666667</v>
      </c>
      <c r="T510" s="7">
        <v>43178.0</v>
      </c>
      <c r="U510" s="8">
        <v>0.7777777777777778</v>
      </c>
      <c r="V510" s="7">
        <v>43178.0</v>
      </c>
      <c r="W510" s="1">
        <v>178.86</v>
      </c>
      <c r="X510" s="7">
        <v>43184.0</v>
      </c>
      <c r="Y510" s="1">
        <v>638.96</v>
      </c>
      <c r="AD510" s="1">
        <f t="shared" si="2"/>
        <v>0</v>
      </c>
      <c r="AJ510">
        <f t="shared" si="3"/>
        <v>0</v>
      </c>
      <c r="AK510" s="7"/>
      <c r="AL510" s="7">
        <v>43198.0</v>
      </c>
      <c r="AM510" s="1">
        <v>1186.07</v>
      </c>
      <c r="AN510" s="1">
        <v>1.0</v>
      </c>
      <c r="AO510" s="1">
        <v>0.0</v>
      </c>
      <c r="AP510" s="1">
        <v>5.0</v>
      </c>
      <c r="AW510" s="1"/>
      <c r="AX510" s="1"/>
      <c r="AY510" s="1" t="s">
        <v>76</v>
      </c>
    </row>
    <row r="511" ht="15.75" customHeight="1">
      <c r="A511" s="1">
        <v>512.0</v>
      </c>
      <c r="B511" s="1" t="str">
        <f t="shared" si="1"/>
        <v>25.10_para_42.4_512</v>
      </c>
      <c r="C511" s="21" t="s">
        <v>56</v>
      </c>
      <c r="D511" s="22">
        <v>25.0</v>
      </c>
      <c r="E511" s="22">
        <v>10.0</v>
      </c>
      <c r="F511" s="23">
        <v>42.0</v>
      </c>
      <c r="G511" s="23">
        <v>4.0</v>
      </c>
      <c r="H511" s="7">
        <v>43176.0</v>
      </c>
      <c r="I511" s="26">
        <v>43169.0</v>
      </c>
      <c r="J511" s="7">
        <v>43175.0</v>
      </c>
      <c r="K511" s="24">
        <v>0.3388888888888889</v>
      </c>
      <c r="L511" s="25">
        <v>1.0</v>
      </c>
      <c r="M511" s="21"/>
      <c r="N511" s="11">
        <v>43175.0</v>
      </c>
      <c r="O511" s="1">
        <v>47.98</v>
      </c>
      <c r="P511" s="7">
        <v>43175.0</v>
      </c>
      <c r="Q511" s="13">
        <v>0.33958333333333335</v>
      </c>
      <c r="R511" s="8">
        <v>0.5416666666666666</v>
      </c>
      <c r="S511" s="14">
        <f t="shared" si="29"/>
        <v>0.2027777778</v>
      </c>
      <c r="X511" s="17"/>
      <c r="AD511" s="1">
        <f t="shared" si="2"/>
        <v>0</v>
      </c>
      <c r="AJ511">
        <f t="shared" si="3"/>
        <v>0</v>
      </c>
    </row>
    <row r="512" ht="15.75" customHeight="1">
      <c r="A512" s="1">
        <v>513.0</v>
      </c>
      <c r="B512" s="1" t="str">
        <f t="shared" si="1"/>
        <v>25.10_para_42.3_513</v>
      </c>
      <c r="C512" s="21" t="s">
        <v>56</v>
      </c>
      <c r="D512" s="22">
        <v>25.0</v>
      </c>
      <c r="E512" s="22">
        <v>10.0</v>
      </c>
      <c r="F512" s="23">
        <v>42.0</v>
      </c>
      <c r="G512" s="23">
        <v>3.0</v>
      </c>
      <c r="H512" s="21"/>
      <c r="I512" s="11">
        <v>43170.0</v>
      </c>
      <c r="J512" s="7">
        <v>43175.0</v>
      </c>
      <c r="K512" s="8">
        <v>0.34305555555555556</v>
      </c>
      <c r="L512" s="1">
        <v>1.0</v>
      </c>
      <c r="N512" s="11">
        <v>43175.0</v>
      </c>
      <c r="O512" s="1">
        <v>40.62</v>
      </c>
      <c r="P512" s="7">
        <v>43175.0</v>
      </c>
      <c r="Q512" s="13">
        <v>0.34375</v>
      </c>
      <c r="R512" s="8">
        <v>0.5416666666666666</v>
      </c>
      <c r="S512" s="14">
        <f t="shared" si="29"/>
        <v>0.1986111111</v>
      </c>
      <c r="T512" s="7">
        <v>43177.0</v>
      </c>
      <c r="U512" s="8">
        <v>0.7638888888888888</v>
      </c>
      <c r="V512" s="7">
        <v>43178.0</v>
      </c>
      <c r="W512" s="1">
        <v>202.04</v>
      </c>
      <c r="X512" s="10">
        <v>43182.0</v>
      </c>
      <c r="Y512" s="1">
        <v>1061.97</v>
      </c>
      <c r="AD512" s="1">
        <f t="shared" si="2"/>
        <v>0</v>
      </c>
      <c r="AJ512">
        <f t="shared" si="3"/>
        <v>0</v>
      </c>
      <c r="AK512" s="7"/>
      <c r="AL512" s="7">
        <v>43196.0</v>
      </c>
      <c r="AM512" s="1">
        <v>13638.75</v>
      </c>
      <c r="AN512" s="1">
        <v>1.0</v>
      </c>
      <c r="AO512" s="1">
        <v>0.0</v>
      </c>
      <c r="AP512" s="1">
        <v>5.0</v>
      </c>
      <c r="AW512" s="1"/>
      <c r="AX512" s="1"/>
      <c r="AY512" s="1" t="s">
        <v>193</v>
      </c>
    </row>
    <row r="513" ht="15.75" customHeight="1">
      <c r="A513" s="1">
        <v>514.0</v>
      </c>
      <c r="B513" s="1" t="str">
        <f t="shared" si="1"/>
        <v>25.10_para_42.1_514</v>
      </c>
      <c r="C513" s="21" t="s">
        <v>56</v>
      </c>
      <c r="D513" s="22">
        <v>25.0</v>
      </c>
      <c r="E513" s="22">
        <v>10.0</v>
      </c>
      <c r="F513" s="23">
        <v>42.0</v>
      </c>
      <c r="G513" s="23">
        <v>1.0</v>
      </c>
      <c r="H513" s="21"/>
      <c r="I513" s="11">
        <v>43170.0</v>
      </c>
      <c r="J513" s="7">
        <v>43176.0</v>
      </c>
      <c r="K513" s="8">
        <v>0.4097222222222222</v>
      </c>
      <c r="L513" s="1">
        <v>2.0</v>
      </c>
      <c r="N513" s="7">
        <v>43176.0</v>
      </c>
      <c r="O513" s="1">
        <v>62.58</v>
      </c>
      <c r="P513" s="7">
        <v>43176.0</v>
      </c>
      <c r="Q513" s="13">
        <v>0.41041666666666665</v>
      </c>
      <c r="R513" s="8">
        <v>0.5416666666666666</v>
      </c>
      <c r="S513" s="14">
        <f t="shared" si="29"/>
        <v>0.1319444444</v>
      </c>
      <c r="T513" s="7">
        <v>43176.0</v>
      </c>
      <c r="U513" s="8">
        <v>0.775</v>
      </c>
      <c r="V513" s="7">
        <v>43180.0</v>
      </c>
      <c r="W513" s="1">
        <v>228.13</v>
      </c>
      <c r="X513" s="10">
        <v>43186.0</v>
      </c>
      <c r="Y513" s="1">
        <v>889.5</v>
      </c>
      <c r="Z513" s="7">
        <v>43191.0</v>
      </c>
      <c r="AA513" s="1">
        <v>5.0</v>
      </c>
      <c r="AB513" s="1">
        <v>0.0</v>
      </c>
      <c r="AC513" s="1">
        <v>2025.71</v>
      </c>
      <c r="AD513" s="1">
        <f t="shared" si="2"/>
        <v>13</v>
      </c>
      <c r="AE513" s="1">
        <v>12.0</v>
      </c>
      <c r="AF513" s="1">
        <v>1.0</v>
      </c>
      <c r="AG513" s="7">
        <v>43198.0</v>
      </c>
      <c r="AH513" s="1">
        <v>12.0</v>
      </c>
      <c r="AI513" s="1">
        <v>9.0</v>
      </c>
      <c r="AJ513">
        <f t="shared" si="3"/>
        <v>22</v>
      </c>
      <c r="AK513" s="1">
        <v>1.0</v>
      </c>
      <c r="AQ513" s="1">
        <v>1.0</v>
      </c>
      <c r="AR513" s="1" t="s">
        <v>73</v>
      </c>
      <c r="AS513" s="1">
        <v>9.0</v>
      </c>
      <c r="AT513" s="1">
        <v>0.0</v>
      </c>
      <c r="AW513" s="1"/>
      <c r="AX513" s="1"/>
      <c r="AY513" s="1" t="s">
        <v>362</v>
      </c>
      <c r="AZ513" s="1" t="s">
        <v>380</v>
      </c>
    </row>
    <row r="514" ht="15.75" customHeight="1">
      <c r="B514" s="1"/>
      <c r="Q514" s="9"/>
      <c r="X514" s="17"/>
      <c r="AJ514">
        <f t="shared" si="3"/>
        <v>0</v>
      </c>
    </row>
    <row r="515" ht="15.75" customHeight="1">
      <c r="Q515" s="9"/>
      <c r="X515" s="17"/>
      <c r="AJ515">
        <f t="shared" si="3"/>
        <v>0</v>
      </c>
    </row>
    <row r="516" ht="15.75" customHeight="1">
      <c r="Q516" s="9"/>
      <c r="X516" s="17"/>
    </row>
    <row r="517" ht="15.75" customHeight="1">
      <c r="Q517" s="9"/>
      <c r="X517" s="17"/>
    </row>
    <row r="518" ht="15.75" customHeight="1">
      <c r="Q518" s="9"/>
      <c r="X518" s="17"/>
    </row>
    <row r="519" ht="15.75" customHeight="1">
      <c r="Q519" s="9"/>
      <c r="X519" s="17"/>
    </row>
    <row r="520" ht="15.75" customHeight="1">
      <c r="Q520" s="9"/>
      <c r="X520" s="17"/>
    </row>
    <row r="521" ht="15.75" customHeight="1">
      <c r="Q521" s="9"/>
      <c r="X521" s="17"/>
    </row>
    <row r="522" ht="15.75" customHeight="1">
      <c r="Q522" s="9"/>
      <c r="X522" s="17"/>
    </row>
    <row r="523" ht="15.75" customHeight="1">
      <c r="Q523" s="9"/>
      <c r="X523" s="17"/>
    </row>
    <row r="524" ht="15.75" customHeight="1">
      <c r="Q524" s="9"/>
      <c r="X524" s="17"/>
    </row>
    <row r="525" ht="15.75" customHeight="1">
      <c r="Q525" s="9"/>
      <c r="X525" s="17"/>
    </row>
    <row r="526" ht="15.75" customHeight="1">
      <c r="Q526" s="9"/>
      <c r="X526" s="17"/>
    </row>
    <row r="527" ht="15.75" customHeight="1">
      <c r="Q527" s="9"/>
      <c r="X527" s="17"/>
    </row>
    <row r="528" ht="15.75" customHeight="1">
      <c r="Q528" s="9"/>
      <c r="X528" s="17"/>
    </row>
    <row r="529" ht="15.75" customHeight="1">
      <c r="Q529" s="9"/>
      <c r="X529" s="17"/>
    </row>
    <row r="530" ht="15.75" customHeight="1">
      <c r="Q530" s="9"/>
      <c r="X530" s="17"/>
    </row>
    <row r="531" ht="15.75" customHeight="1">
      <c r="Q531" s="9"/>
      <c r="X531" s="17"/>
    </row>
    <row r="532" ht="15.75" customHeight="1">
      <c r="Q532" s="9"/>
      <c r="X532" s="17"/>
    </row>
    <row r="533" ht="15.75" customHeight="1">
      <c r="Q533" s="9"/>
      <c r="X533" s="17"/>
    </row>
    <row r="534" ht="15.75" customHeight="1">
      <c r="Q534" s="9"/>
      <c r="X534" s="17"/>
    </row>
    <row r="535" ht="15.75" customHeight="1">
      <c r="Q535" s="9"/>
      <c r="X535" s="17"/>
    </row>
    <row r="536" ht="15.75" customHeight="1">
      <c r="Q536" s="9"/>
      <c r="X536" s="17"/>
    </row>
    <row r="537" ht="15.75" customHeight="1">
      <c r="Q537" s="9"/>
      <c r="X537" s="17"/>
    </row>
    <row r="538" ht="15.75" customHeight="1">
      <c r="Q538" s="9"/>
      <c r="X538" s="17"/>
    </row>
    <row r="539" ht="15.75" customHeight="1">
      <c r="Q539" s="9"/>
      <c r="X539" s="17"/>
    </row>
    <row r="540" ht="15.75" customHeight="1">
      <c r="Q540" s="9"/>
      <c r="X540" s="17"/>
    </row>
    <row r="541" ht="15.75" customHeight="1">
      <c r="Q541" s="9"/>
      <c r="X541" s="17"/>
    </row>
    <row r="542" ht="15.75" customHeight="1">
      <c r="Q542" s="9"/>
      <c r="X542" s="17"/>
    </row>
    <row r="543" ht="15.75" customHeight="1">
      <c r="Q543" s="9"/>
      <c r="X543" s="17"/>
    </row>
    <row r="544" ht="15.75" customHeight="1">
      <c r="Q544" s="9"/>
      <c r="X544" s="17"/>
    </row>
    <row r="545" ht="15.75" customHeight="1">
      <c r="Q545" s="9"/>
      <c r="X545" s="17"/>
    </row>
    <row r="546" ht="15.75" customHeight="1">
      <c r="Q546" s="9"/>
      <c r="X546" s="17"/>
    </row>
    <row r="547" ht="15.75" customHeight="1">
      <c r="Q547" s="9"/>
      <c r="X547" s="17"/>
    </row>
    <row r="548" ht="15.75" customHeight="1">
      <c r="Q548" s="9"/>
      <c r="X548" s="17"/>
    </row>
    <row r="549" ht="15.75" customHeight="1">
      <c r="Q549" s="9"/>
      <c r="X549" s="17"/>
    </row>
    <row r="550" ht="15.75" customHeight="1">
      <c r="Q550" s="9"/>
      <c r="X550" s="17"/>
    </row>
    <row r="551" ht="15.75" customHeight="1">
      <c r="Q551" s="9"/>
      <c r="X551" s="17"/>
    </row>
    <row r="552" ht="15.75" customHeight="1">
      <c r="Q552" s="9"/>
      <c r="X552" s="17"/>
    </row>
    <row r="553" ht="15.75" customHeight="1">
      <c r="Q553" s="9"/>
      <c r="X553" s="17"/>
    </row>
    <row r="554" ht="15.75" customHeight="1">
      <c r="Q554" s="9"/>
      <c r="X554" s="17"/>
    </row>
    <row r="555" ht="15.75" customHeight="1">
      <c r="Q555" s="9"/>
      <c r="X555" s="17"/>
    </row>
    <row r="556" ht="15.75" customHeight="1">
      <c r="Q556" s="9"/>
      <c r="X556" s="17"/>
    </row>
    <row r="557" ht="15.75" customHeight="1">
      <c r="Q557" s="9"/>
      <c r="X557" s="17"/>
    </row>
    <row r="558" ht="15.75" customHeight="1">
      <c r="Q558" s="9"/>
      <c r="X558" s="17"/>
    </row>
    <row r="559" ht="15.75" customHeight="1">
      <c r="Q559" s="9"/>
      <c r="X559" s="17"/>
    </row>
    <row r="560" ht="15.75" customHeight="1">
      <c r="Q560" s="9"/>
      <c r="X560" s="17"/>
    </row>
    <row r="561" ht="15.75" customHeight="1">
      <c r="Q561" s="9"/>
      <c r="X561" s="17"/>
    </row>
    <row r="562" ht="15.75" customHeight="1">
      <c r="Q562" s="9"/>
      <c r="X562" s="17"/>
    </row>
    <row r="563" ht="15.75" customHeight="1">
      <c r="Q563" s="9"/>
      <c r="X563" s="17"/>
    </row>
    <row r="564" ht="15.75" customHeight="1">
      <c r="Q564" s="9"/>
      <c r="X564" s="17"/>
    </row>
    <row r="565" ht="15.75" customHeight="1">
      <c r="Q565" s="9"/>
      <c r="X565" s="17"/>
    </row>
    <row r="566" ht="15.75" customHeight="1">
      <c r="Q566" s="9"/>
      <c r="X566" s="17"/>
    </row>
    <row r="567" ht="15.75" customHeight="1">
      <c r="Q567" s="9"/>
      <c r="X567" s="17"/>
    </row>
    <row r="568" ht="15.75" customHeight="1">
      <c r="Q568" s="9"/>
      <c r="X568" s="17"/>
    </row>
    <row r="569" ht="15.75" customHeight="1">
      <c r="Q569" s="9"/>
      <c r="X569" s="17"/>
    </row>
    <row r="570" ht="15.75" customHeight="1">
      <c r="Q570" s="9"/>
      <c r="X570" s="17"/>
    </row>
    <row r="571" ht="15.75" customHeight="1">
      <c r="Q571" s="9"/>
      <c r="X571" s="17"/>
    </row>
    <row r="572" ht="15.75" customHeight="1">
      <c r="Q572" s="9"/>
      <c r="X572" s="17"/>
    </row>
    <row r="573" ht="15.75" customHeight="1">
      <c r="Q573" s="9"/>
      <c r="X573" s="17"/>
    </row>
    <row r="574" ht="15.75" customHeight="1">
      <c r="Q574" s="9"/>
      <c r="X574" s="17"/>
    </row>
    <row r="575" ht="15.75" customHeight="1">
      <c r="Q575" s="9"/>
      <c r="X575" s="17"/>
    </row>
    <row r="576" ht="15.75" customHeight="1">
      <c r="Q576" s="9"/>
      <c r="X576" s="17"/>
    </row>
    <row r="577" ht="15.75" customHeight="1">
      <c r="Q577" s="9"/>
      <c r="X577" s="17"/>
    </row>
    <row r="578" ht="15.75" customHeight="1">
      <c r="Q578" s="9"/>
      <c r="X578" s="17"/>
    </row>
    <row r="579" ht="15.75" customHeight="1">
      <c r="Q579" s="9"/>
      <c r="X579" s="17"/>
    </row>
    <row r="580" ht="15.75" customHeight="1">
      <c r="Q580" s="9"/>
      <c r="X580" s="17"/>
    </row>
    <row r="581" ht="15.75" customHeight="1">
      <c r="Q581" s="9"/>
      <c r="X581" s="17"/>
    </row>
    <row r="582" ht="15.75" customHeight="1">
      <c r="Q582" s="9"/>
      <c r="X582" s="17"/>
    </row>
    <row r="583" ht="15.75" customHeight="1">
      <c r="Q583" s="9"/>
      <c r="X583" s="17"/>
    </row>
    <row r="584" ht="15.75" customHeight="1">
      <c r="Q584" s="9"/>
      <c r="X584" s="17"/>
    </row>
    <row r="585" ht="15.75" customHeight="1">
      <c r="Q585" s="9"/>
      <c r="X585" s="17"/>
    </row>
    <row r="586" ht="15.75" customHeight="1">
      <c r="Q586" s="9"/>
      <c r="X586" s="17"/>
    </row>
    <row r="587" ht="15.75" customHeight="1">
      <c r="Q587" s="9"/>
      <c r="X587" s="17"/>
    </row>
    <row r="588" ht="15.75" customHeight="1">
      <c r="Q588" s="9"/>
      <c r="X588" s="17"/>
    </row>
    <row r="589" ht="15.75" customHeight="1">
      <c r="Q589" s="9"/>
      <c r="X589" s="17"/>
    </row>
    <row r="590" ht="15.75" customHeight="1">
      <c r="Q590" s="9"/>
      <c r="X590" s="17"/>
    </row>
    <row r="591" ht="15.75" customHeight="1">
      <c r="Q591" s="9"/>
      <c r="X591" s="17"/>
    </row>
    <row r="592" ht="15.75" customHeight="1">
      <c r="Q592" s="9"/>
      <c r="X592" s="17"/>
    </row>
    <row r="593" ht="15.75" customHeight="1">
      <c r="Q593" s="9"/>
      <c r="X593" s="17"/>
    </row>
    <row r="594" ht="15.75" customHeight="1">
      <c r="Q594" s="9"/>
      <c r="X594" s="17"/>
    </row>
    <row r="595" ht="15.75" customHeight="1">
      <c r="Q595" s="9"/>
      <c r="X595" s="17"/>
    </row>
    <row r="596" ht="15.75" customHeight="1">
      <c r="Q596" s="9"/>
      <c r="X596" s="17"/>
    </row>
    <row r="597" ht="15.75" customHeight="1">
      <c r="Q597" s="9"/>
      <c r="X597" s="17"/>
    </row>
    <row r="598" ht="15.75" customHeight="1">
      <c r="Q598" s="9"/>
      <c r="X598" s="17"/>
    </row>
    <row r="599" ht="15.75" customHeight="1">
      <c r="Q599" s="9"/>
      <c r="X599" s="17"/>
    </row>
    <row r="600" ht="15.75" customHeight="1">
      <c r="Q600" s="9"/>
      <c r="X600" s="17"/>
    </row>
    <row r="601" ht="15.75" customHeight="1">
      <c r="Q601" s="9"/>
      <c r="X601" s="17"/>
    </row>
    <row r="602" ht="15.75" customHeight="1">
      <c r="Q602" s="9"/>
      <c r="X602" s="17"/>
    </row>
    <row r="603" ht="15.75" customHeight="1">
      <c r="Q603" s="9"/>
      <c r="X603" s="17"/>
    </row>
    <row r="604" ht="15.75" customHeight="1">
      <c r="Q604" s="9"/>
      <c r="X604" s="17"/>
    </row>
    <row r="605" ht="15.75" customHeight="1">
      <c r="Q605" s="9"/>
      <c r="X605" s="17"/>
    </row>
    <row r="606" ht="15.75" customHeight="1">
      <c r="Q606" s="9"/>
      <c r="X606" s="17"/>
    </row>
    <row r="607" ht="15.75" customHeight="1">
      <c r="Q607" s="9"/>
      <c r="X607" s="17"/>
    </row>
    <row r="608" ht="15.75" customHeight="1">
      <c r="Q608" s="9"/>
      <c r="X608" s="17"/>
    </row>
    <row r="609" ht="15.75" customHeight="1">
      <c r="Q609" s="9"/>
      <c r="X609" s="17"/>
    </row>
    <row r="610" ht="15.75" customHeight="1">
      <c r="Q610" s="9"/>
      <c r="X610" s="17"/>
    </row>
    <row r="611" ht="15.75" customHeight="1">
      <c r="Q611" s="9"/>
      <c r="X611" s="17"/>
    </row>
    <row r="612" ht="15.75" customHeight="1">
      <c r="Q612" s="9"/>
      <c r="X612" s="17"/>
    </row>
    <row r="613" ht="15.75" customHeight="1">
      <c r="Q613" s="9"/>
      <c r="X613" s="17"/>
    </row>
    <row r="614" ht="15.75" customHeight="1">
      <c r="Q614" s="9"/>
      <c r="X614" s="17"/>
    </row>
    <row r="615" ht="15.75" customHeight="1">
      <c r="Q615" s="9"/>
      <c r="X615" s="17"/>
    </row>
    <row r="616" ht="15.75" customHeight="1">
      <c r="Q616" s="9"/>
      <c r="X616" s="17"/>
    </row>
    <row r="617" ht="15.75" customHeight="1">
      <c r="Q617" s="9"/>
      <c r="X617" s="17"/>
    </row>
    <row r="618" ht="15.75" customHeight="1">
      <c r="Q618" s="9"/>
      <c r="X618" s="17"/>
    </row>
    <row r="619" ht="15.75" customHeight="1">
      <c r="Q619" s="9"/>
      <c r="X619" s="17"/>
    </row>
    <row r="620" ht="15.75" customHeight="1">
      <c r="Q620" s="9"/>
      <c r="X620" s="17"/>
    </row>
    <row r="621" ht="15.75" customHeight="1">
      <c r="Q621" s="9"/>
      <c r="X621" s="17"/>
    </row>
    <row r="622" ht="15.75" customHeight="1">
      <c r="Q622" s="9"/>
      <c r="X622" s="17"/>
    </row>
    <row r="623" ht="15.75" customHeight="1">
      <c r="Q623" s="9"/>
      <c r="X623" s="17"/>
    </row>
    <row r="624" ht="15.75" customHeight="1">
      <c r="Q624" s="9"/>
      <c r="X624" s="17"/>
    </row>
    <row r="625" ht="15.75" customHeight="1">
      <c r="Q625" s="9"/>
      <c r="X625" s="17"/>
    </row>
    <row r="626" ht="15.75" customHeight="1">
      <c r="Q626" s="9"/>
      <c r="X626" s="17"/>
    </row>
    <row r="627" ht="15.75" customHeight="1">
      <c r="Q627" s="9"/>
      <c r="X627" s="17"/>
    </row>
    <row r="628" ht="15.75" customHeight="1">
      <c r="Q628" s="9"/>
      <c r="X628" s="17"/>
    </row>
    <row r="629" ht="15.75" customHeight="1">
      <c r="Q629" s="9"/>
      <c r="X629" s="17"/>
    </row>
    <row r="630" ht="15.75" customHeight="1">
      <c r="Q630" s="9"/>
      <c r="X630" s="17"/>
    </row>
    <row r="631" ht="15.75" customHeight="1">
      <c r="Q631" s="9"/>
      <c r="X631" s="17"/>
    </row>
    <row r="632" ht="15.75" customHeight="1">
      <c r="Q632" s="9"/>
      <c r="X632" s="17"/>
    </row>
    <row r="633" ht="15.75" customHeight="1">
      <c r="Q633" s="9"/>
      <c r="X633" s="17"/>
    </row>
    <row r="634" ht="15.75" customHeight="1">
      <c r="Q634" s="9"/>
      <c r="X634" s="17"/>
    </row>
    <row r="635" ht="15.75" customHeight="1">
      <c r="Q635" s="9"/>
      <c r="X635" s="17"/>
    </row>
    <row r="636" ht="15.75" customHeight="1">
      <c r="Q636" s="9"/>
      <c r="X636" s="17"/>
    </row>
    <row r="637" ht="15.75" customHeight="1">
      <c r="Q637" s="9"/>
      <c r="X637" s="17"/>
    </row>
    <row r="638" ht="15.75" customHeight="1">
      <c r="Q638" s="9"/>
      <c r="X638" s="17"/>
    </row>
    <row r="639" ht="15.75" customHeight="1">
      <c r="Q639" s="9"/>
      <c r="X639" s="17"/>
    </row>
    <row r="640" ht="15.75" customHeight="1">
      <c r="Q640" s="9"/>
      <c r="X640" s="17"/>
    </row>
    <row r="641" ht="15.75" customHeight="1">
      <c r="Q641" s="9"/>
      <c r="X641" s="17"/>
    </row>
    <row r="642" ht="15.75" customHeight="1">
      <c r="Q642" s="9"/>
      <c r="X642" s="17"/>
    </row>
    <row r="643" ht="15.75" customHeight="1">
      <c r="Q643" s="9"/>
      <c r="X643" s="17"/>
    </row>
    <row r="644" ht="15.75" customHeight="1">
      <c r="Q644" s="9"/>
      <c r="X644" s="17"/>
    </row>
    <row r="645" ht="15.75" customHeight="1">
      <c r="Q645" s="9"/>
      <c r="X645" s="17"/>
    </row>
    <row r="646" ht="15.75" customHeight="1">
      <c r="Q646" s="9"/>
      <c r="X646" s="17"/>
    </row>
    <row r="647" ht="15.75" customHeight="1">
      <c r="Q647" s="9"/>
      <c r="X647" s="17"/>
    </row>
    <row r="648" ht="15.75" customHeight="1">
      <c r="Q648" s="9"/>
      <c r="X648" s="17"/>
    </row>
    <row r="649" ht="15.75" customHeight="1">
      <c r="Q649" s="9"/>
      <c r="X649" s="17"/>
    </row>
    <row r="650" ht="15.75" customHeight="1">
      <c r="Q650" s="9"/>
      <c r="X650" s="17"/>
    </row>
    <row r="651" ht="15.75" customHeight="1">
      <c r="Q651" s="9"/>
      <c r="X651" s="17"/>
    </row>
    <row r="652" ht="15.75" customHeight="1">
      <c r="Q652" s="9"/>
      <c r="X652" s="17"/>
    </row>
    <row r="653" ht="15.75" customHeight="1">
      <c r="Q653" s="9"/>
      <c r="X653" s="17"/>
    </row>
    <row r="654" ht="15.75" customHeight="1">
      <c r="Q654" s="9"/>
      <c r="X654" s="17"/>
    </row>
    <row r="655" ht="15.75" customHeight="1">
      <c r="Q655" s="9"/>
      <c r="X655" s="17"/>
    </row>
    <row r="656" ht="15.75" customHeight="1">
      <c r="Q656" s="9"/>
      <c r="X656" s="17"/>
    </row>
    <row r="657" ht="15.75" customHeight="1">
      <c r="Q657" s="9"/>
      <c r="X657" s="17"/>
    </row>
    <row r="658" ht="15.75" customHeight="1">
      <c r="Q658" s="9"/>
      <c r="X658" s="17"/>
    </row>
    <row r="659" ht="15.75" customHeight="1">
      <c r="Q659" s="9"/>
      <c r="X659" s="17"/>
    </row>
    <row r="660" ht="15.75" customHeight="1">
      <c r="Q660" s="9"/>
      <c r="X660" s="17"/>
    </row>
    <row r="661" ht="15.75" customHeight="1">
      <c r="Q661" s="9"/>
      <c r="X661" s="17"/>
    </row>
    <row r="662" ht="15.75" customHeight="1">
      <c r="Q662" s="9"/>
      <c r="X662" s="17"/>
    </row>
    <row r="663" ht="15.75" customHeight="1">
      <c r="Q663" s="9"/>
      <c r="X663" s="17"/>
    </row>
    <row r="664" ht="15.75" customHeight="1">
      <c r="Q664" s="9"/>
      <c r="X664" s="17"/>
    </row>
    <row r="665" ht="15.75" customHeight="1">
      <c r="Q665" s="9"/>
      <c r="X665" s="17"/>
    </row>
    <row r="666" ht="15.75" customHeight="1">
      <c r="Q666" s="9"/>
      <c r="X666" s="17"/>
    </row>
    <row r="667" ht="15.75" customHeight="1">
      <c r="Q667" s="9"/>
      <c r="X667" s="17"/>
    </row>
    <row r="668" ht="15.75" customHeight="1">
      <c r="Q668" s="9"/>
      <c r="X668" s="17"/>
    </row>
    <row r="669" ht="15.75" customHeight="1">
      <c r="Q669" s="9"/>
      <c r="X669" s="17"/>
    </row>
    <row r="670" ht="15.75" customHeight="1">
      <c r="Q670" s="9"/>
      <c r="X670" s="17"/>
    </row>
    <row r="671" ht="15.75" customHeight="1">
      <c r="Q671" s="9"/>
      <c r="X671" s="17"/>
    </row>
    <row r="672" ht="15.75" customHeight="1">
      <c r="Q672" s="9"/>
      <c r="X672" s="17"/>
    </row>
    <row r="673" ht="15.75" customHeight="1">
      <c r="Q673" s="9"/>
      <c r="X673" s="17"/>
    </row>
    <row r="674" ht="15.75" customHeight="1">
      <c r="Q674" s="9"/>
      <c r="X674" s="17"/>
    </row>
    <row r="675" ht="15.75" customHeight="1">
      <c r="Q675" s="9"/>
      <c r="X675" s="17"/>
    </row>
    <row r="676" ht="15.75" customHeight="1">
      <c r="Q676" s="9"/>
      <c r="X676" s="17"/>
    </row>
    <row r="677" ht="15.75" customHeight="1">
      <c r="Q677" s="9"/>
      <c r="X677" s="17"/>
    </row>
    <row r="678" ht="15.75" customHeight="1">
      <c r="Q678" s="9"/>
      <c r="X678" s="17"/>
    </row>
    <row r="679" ht="15.75" customHeight="1">
      <c r="Q679" s="9"/>
      <c r="X679" s="17"/>
    </row>
    <row r="680" ht="15.75" customHeight="1">
      <c r="Q680" s="9"/>
      <c r="X680" s="17"/>
    </row>
    <row r="681" ht="15.75" customHeight="1">
      <c r="Q681" s="9"/>
      <c r="X681" s="17"/>
    </row>
    <row r="682" ht="15.75" customHeight="1">
      <c r="Q682" s="9"/>
      <c r="X682" s="17"/>
    </row>
    <row r="683" ht="15.75" customHeight="1">
      <c r="Q683" s="9"/>
      <c r="X683" s="17"/>
    </row>
    <row r="684" ht="15.75" customHeight="1">
      <c r="Q684" s="9"/>
      <c r="X684" s="17"/>
    </row>
    <row r="685" ht="15.75" customHeight="1">
      <c r="Q685" s="9"/>
      <c r="X685" s="17"/>
    </row>
    <row r="686" ht="15.75" customHeight="1">
      <c r="Q686" s="9"/>
      <c r="X686" s="17"/>
    </row>
    <row r="687" ht="15.75" customHeight="1">
      <c r="Q687" s="9"/>
      <c r="X687" s="17"/>
    </row>
    <row r="688" ht="15.75" customHeight="1">
      <c r="Q688" s="9"/>
      <c r="X688" s="17"/>
    </row>
    <row r="689" ht="15.75" customHeight="1">
      <c r="Q689" s="9"/>
      <c r="X689" s="17"/>
    </row>
    <row r="690" ht="15.75" customHeight="1">
      <c r="Q690" s="9"/>
      <c r="X690" s="17"/>
    </row>
    <row r="691" ht="15.75" customHeight="1">
      <c r="Q691" s="9"/>
      <c r="X691" s="17"/>
    </row>
    <row r="692" ht="15.75" customHeight="1">
      <c r="Q692" s="9"/>
      <c r="X692" s="17"/>
    </row>
    <row r="693" ht="15.75" customHeight="1">
      <c r="Q693" s="9"/>
      <c r="X693" s="17"/>
    </row>
    <row r="694" ht="15.75" customHeight="1">
      <c r="Q694" s="9"/>
      <c r="X694" s="17"/>
    </row>
    <row r="695" ht="15.75" customHeight="1">
      <c r="Q695" s="9"/>
      <c r="X695" s="17"/>
    </row>
    <row r="696" ht="15.75" customHeight="1">
      <c r="Q696" s="9"/>
      <c r="X696" s="17"/>
    </row>
    <row r="697" ht="15.75" customHeight="1">
      <c r="Q697" s="9"/>
      <c r="X697" s="17"/>
    </row>
    <row r="698" ht="15.75" customHeight="1">
      <c r="Q698" s="9"/>
      <c r="X698" s="17"/>
    </row>
    <row r="699" ht="15.75" customHeight="1">
      <c r="Q699" s="9"/>
      <c r="X699" s="17"/>
    </row>
    <row r="700" ht="15.75" customHeight="1">
      <c r="Q700" s="9"/>
      <c r="X700" s="17"/>
    </row>
    <row r="701" ht="15.75" customHeight="1">
      <c r="Q701" s="9"/>
      <c r="X701" s="17"/>
    </row>
    <row r="702" ht="15.75" customHeight="1">
      <c r="Q702" s="9"/>
      <c r="X702" s="17"/>
    </row>
    <row r="703" ht="15.75" customHeight="1">
      <c r="Q703" s="9"/>
      <c r="X703" s="17"/>
    </row>
    <row r="704" ht="15.75" customHeight="1">
      <c r="Q704" s="9"/>
      <c r="X704" s="17"/>
    </row>
    <row r="705" ht="15.75" customHeight="1">
      <c r="Q705" s="9"/>
      <c r="X705" s="17"/>
    </row>
    <row r="706" ht="15.75" customHeight="1">
      <c r="Q706" s="9"/>
      <c r="X706" s="17"/>
    </row>
    <row r="707" ht="15.75" customHeight="1">
      <c r="Q707" s="9"/>
      <c r="X707" s="17"/>
    </row>
    <row r="708" ht="15.75" customHeight="1">
      <c r="Q708" s="9"/>
      <c r="X708" s="17"/>
    </row>
    <row r="709" ht="15.75" customHeight="1">
      <c r="Q709" s="9"/>
      <c r="X709" s="17"/>
    </row>
    <row r="710" ht="15.75" customHeight="1">
      <c r="Q710" s="9"/>
      <c r="X710" s="17"/>
    </row>
    <row r="711" ht="15.75" customHeight="1">
      <c r="Q711" s="9"/>
      <c r="X711" s="17"/>
    </row>
    <row r="712" ht="15.75" customHeight="1">
      <c r="Q712" s="9"/>
      <c r="X712" s="17"/>
    </row>
    <row r="713" ht="15.75" customHeight="1">
      <c r="Q713" s="9"/>
      <c r="X713" s="17"/>
    </row>
    <row r="714" ht="15.75" customHeight="1">
      <c r="Q714" s="9"/>
      <c r="X714" s="17"/>
    </row>
    <row r="715" ht="15.75" customHeight="1">
      <c r="Q715" s="9"/>
      <c r="X715" s="17"/>
    </row>
    <row r="716" ht="15.75" customHeight="1">
      <c r="Q716" s="9"/>
      <c r="X716" s="17"/>
    </row>
    <row r="717" ht="15.75" customHeight="1">
      <c r="Q717" s="9"/>
      <c r="X717" s="17"/>
    </row>
    <row r="718" ht="15.75" customHeight="1">
      <c r="Q718" s="9"/>
      <c r="X718" s="17"/>
    </row>
    <row r="719" ht="15.75" customHeight="1">
      <c r="Q719" s="9"/>
      <c r="X719" s="17"/>
    </row>
    <row r="720" ht="15.75" customHeight="1">
      <c r="Q720" s="9"/>
      <c r="X720" s="17"/>
    </row>
    <row r="721" ht="15.75" customHeight="1">
      <c r="Q721" s="9"/>
      <c r="X721" s="17"/>
    </row>
    <row r="722" ht="15.75" customHeight="1">
      <c r="Q722" s="9"/>
      <c r="X722" s="17"/>
    </row>
    <row r="723" ht="15.75" customHeight="1">
      <c r="Q723" s="9"/>
      <c r="X723" s="17"/>
    </row>
    <row r="724" ht="15.75" customHeight="1">
      <c r="Q724" s="9"/>
      <c r="X724" s="17"/>
    </row>
    <row r="725" ht="15.75" customHeight="1">
      <c r="Q725" s="9"/>
      <c r="X725" s="17"/>
    </row>
    <row r="726" ht="15.75" customHeight="1">
      <c r="Q726" s="9"/>
      <c r="X726" s="17"/>
    </row>
    <row r="727" ht="15.75" customHeight="1">
      <c r="Q727" s="9"/>
      <c r="X727" s="17"/>
    </row>
    <row r="728" ht="15.75" customHeight="1">
      <c r="Q728" s="9"/>
      <c r="X728" s="17"/>
    </row>
    <row r="729" ht="15.75" customHeight="1">
      <c r="Q729" s="9"/>
      <c r="X729" s="17"/>
    </row>
    <row r="730" ht="15.75" customHeight="1">
      <c r="Q730" s="9"/>
      <c r="X730" s="17"/>
    </row>
    <row r="731" ht="15.75" customHeight="1">
      <c r="Q731" s="9"/>
      <c r="X731" s="17"/>
    </row>
    <row r="732" ht="15.75" customHeight="1">
      <c r="Q732" s="9"/>
      <c r="X732" s="17"/>
    </row>
    <row r="733" ht="15.75" customHeight="1">
      <c r="Q733" s="9"/>
      <c r="X733" s="17"/>
    </row>
    <row r="734" ht="15.75" customHeight="1">
      <c r="Q734" s="9"/>
      <c r="X734" s="17"/>
    </row>
    <row r="735" ht="15.75" customHeight="1">
      <c r="Q735" s="9"/>
      <c r="X735" s="17"/>
    </row>
    <row r="736" ht="15.75" customHeight="1">
      <c r="Q736" s="9"/>
      <c r="X736" s="17"/>
    </row>
    <row r="737" ht="15.75" customHeight="1">
      <c r="Q737" s="9"/>
      <c r="X737" s="17"/>
    </row>
    <row r="738" ht="15.75" customHeight="1">
      <c r="Q738" s="9"/>
      <c r="X738" s="17"/>
    </row>
    <row r="739" ht="15.75" customHeight="1">
      <c r="Q739" s="9"/>
      <c r="X739" s="17"/>
    </row>
    <row r="740" ht="15.75" customHeight="1">
      <c r="Q740" s="9"/>
      <c r="X740" s="17"/>
    </row>
    <row r="741" ht="15.75" customHeight="1">
      <c r="Q741" s="9"/>
      <c r="X741" s="17"/>
    </row>
    <row r="742" ht="15.75" customHeight="1">
      <c r="Q742" s="9"/>
      <c r="X742" s="17"/>
    </row>
    <row r="743" ht="15.75" customHeight="1">
      <c r="Q743" s="9"/>
      <c r="X743" s="17"/>
    </row>
    <row r="744" ht="15.75" customHeight="1">
      <c r="Q744" s="9"/>
      <c r="X744" s="17"/>
    </row>
    <row r="745" ht="15.75" customHeight="1">
      <c r="Q745" s="9"/>
      <c r="X745" s="17"/>
    </row>
    <row r="746" ht="15.75" customHeight="1">
      <c r="Q746" s="9"/>
      <c r="X746" s="17"/>
    </row>
    <row r="747" ht="15.75" customHeight="1">
      <c r="Q747" s="9"/>
      <c r="X747" s="17"/>
    </row>
    <row r="748" ht="15.75" customHeight="1">
      <c r="Q748" s="9"/>
      <c r="X748" s="17"/>
    </row>
    <row r="749" ht="15.75" customHeight="1">
      <c r="Q749" s="9"/>
      <c r="X749" s="17"/>
    </row>
    <row r="750" ht="15.75" customHeight="1">
      <c r="Q750" s="9"/>
      <c r="X750" s="17"/>
    </row>
    <row r="751" ht="15.75" customHeight="1">
      <c r="Q751" s="9"/>
      <c r="X751" s="17"/>
    </row>
    <row r="752" ht="15.75" customHeight="1">
      <c r="Q752" s="9"/>
      <c r="X752" s="17"/>
    </row>
    <row r="753" ht="15.75" customHeight="1">
      <c r="Q753" s="9"/>
      <c r="X753" s="17"/>
    </row>
    <row r="754" ht="15.75" customHeight="1">
      <c r="Q754" s="9"/>
      <c r="X754" s="17"/>
    </row>
    <row r="755" ht="15.75" customHeight="1">
      <c r="Q755" s="9"/>
      <c r="X755" s="17"/>
    </row>
    <row r="756" ht="15.75" customHeight="1">
      <c r="Q756" s="9"/>
      <c r="X756" s="17"/>
    </row>
    <row r="757" ht="15.75" customHeight="1">
      <c r="Q757" s="9"/>
      <c r="X757" s="17"/>
    </row>
    <row r="758" ht="15.75" customHeight="1">
      <c r="Q758" s="9"/>
      <c r="X758" s="17"/>
    </row>
    <row r="759" ht="15.75" customHeight="1">
      <c r="Q759" s="9"/>
      <c r="X759" s="17"/>
    </row>
    <row r="760" ht="15.75" customHeight="1">
      <c r="Q760" s="9"/>
      <c r="X760" s="17"/>
    </row>
    <row r="761" ht="15.75" customHeight="1">
      <c r="Q761" s="9"/>
      <c r="X761" s="17"/>
    </row>
    <row r="762" ht="15.75" customHeight="1">
      <c r="Q762" s="9"/>
      <c r="X762" s="17"/>
    </row>
    <row r="763" ht="15.75" customHeight="1">
      <c r="Q763" s="9"/>
      <c r="X763" s="17"/>
    </row>
    <row r="764" ht="15.75" customHeight="1">
      <c r="Q764" s="9"/>
      <c r="X764" s="17"/>
    </row>
    <row r="765" ht="15.75" customHeight="1">
      <c r="Q765" s="9"/>
      <c r="X765" s="17"/>
    </row>
    <row r="766" ht="15.75" customHeight="1">
      <c r="Q766" s="9"/>
      <c r="X766" s="17"/>
    </row>
    <row r="767" ht="15.75" customHeight="1">
      <c r="Q767" s="9"/>
      <c r="X767" s="17"/>
    </row>
    <row r="768" ht="15.75" customHeight="1">
      <c r="Q768" s="9"/>
      <c r="X768" s="17"/>
    </row>
    <row r="769" ht="15.75" customHeight="1">
      <c r="Q769" s="9"/>
      <c r="X769" s="17"/>
    </row>
    <row r="770" ht="15.75" customHeight="1">
      <c r="Q770" s="9"/>
      <c r="X770" s="17"/>
    </row>
    <row r="771" ht="15.75" customHeight="1">
      <c r="Q771" s="9"/>
      <c r="X771" s="17"/>
    </row>
    <row r="772" ht="15.75" customHeight="1">
      <c r="Q772" s="9"/>
      <c r="X772" s="17"/>
    </row>
    <row r="773" ht="15.75" customHeight="1">
      <c r="Q773" s="9"/>
      <c r="X773" s="17"/>
    </row>
    <row r="774" ht="15.75" customHeight="1">
      <c r="Q774" s="9"/>
      <c r="X774" s="17"/>
    </row>
    <row r="775" ht="15.75" customHeight="1">
      <c r="Q775" s="9"/>
      <c r="X775" s="17"/>
    </row>
    <row r="776" ht="15.75" customHeight="1">
      <c r="Q776" s="9"/>
      <c r="X776" s="17"/>
    </row>
    <row r="777" ht="15.75" customHeight="1">
      <c r="Q777" s="9"/>
      <c r="X777" s="17"/>
    </row>
    <row r="778" ht="15.75" customHeight="1">
      <c r="Q778" s="9"/>
      <c r="X778" s="17"/>
    </row>
    <row r="779" ht="15.75" customHeight="1">
      <c r="Q779" s="9"/>
      <c r="X779" s="17"/>
    </row>
    <row r="780" ht="15.75" customHeight="1">
      <c r="Q780" s="9"/>
      <c r="X780" s="17"/>
    </row>
    <row r="781" ht="15.75" customHeight="1">
      <c r="Q781" s="9"/>
      <c r="X781" s="17"/>
    </row>
    <row r="782" ht="15.75" customHeight="1">
      <c r="Q782" s="9"/>
      <c r="X782" s="17"/>
    </row>
    <row r="783" ht="15.75" customHeight="1">
      <c r="Q783" s="9"/>
      <c r="X783" s="17"/>
    </row>
    <row r="784" ht="15.75" customHeight="1">
      <c r="Q784" s="9"/>
      <c r="X784" s="17"/>
    </row>
    <row r="785" ht="15.75" customHeight="1">
      <c r="Q785" s="9"/>
      <c r="X785" s="17"/>
    </row>
    <row r="786" ht="15.75" customHeight="1">
      <c r="Q786" s="9"/>
      <c r="X786" s="17"/>
    </row>
    <row r="787" ht="15.75" customHeight="1">
      <c r="Q787" s="9"/>
      <c r="X787" s="17"/>
    </row>
    <row r="788" ht="15.75" customHeight="1">
      <c r="Q788" s="9"/>
      <c r="X788" s="17"/>
    </row>
    <row r="789" ht="15.75" customHeight="1">
      <c r="Q789" s="9"/>
      <c r="X789" s="17"/>
    </row>
    <row r="790" ht="15.75" customHeight="1">
      <c r="Q790" s="9"/>
      <c r="X790" s="17"/>
    </row>
    <row r="791" ht="15.75" customHeight="1">
      <c r="Q791" s="9"/>
      <c r="X791" s="17"/>
    </row>
    <row r="792" ht="15.75" customHeight="1">
      <c r="Q792" s="9"/>
      <c r="X792" s="17"/>
    </row>
    <row r="793" ht="15.75" customHeight="1">
      <c r="Q793" s="9"/>
      <c r="X793" s="17"/>
    </row>
    <row r="794" ht="15.75" customHeight="1">
      <c r="Q794" s="9"/>
      <c r="X794" s="17"/>
    </row>
    <row r="795" ht="15.75" customHeight="1">
      <c r="Q795" s="9"/>
      <c r="X795" s="17"/>
    </row>
    <row r="796" ht="15.75" customHeight="1">
      <c r="Q796" s="9"/>
      <c r="X796" s="17"/>
    </row>
    <row r="797" ht="15.75" customHeight="1">
      <c r="Q797" s="9"/>
      <c r="X797" s="17"/>
    </row>
    <row r="798" ht="15.75" customHeight="1">
      <c r="Q798" s="9"/>
      <c r="X798" s="17"/>
    </row>
    <row r="799" ht="15.75" customHeight="1">
      <c r="Q799" s="9"/>
      <c r="X799" s="17"/>
    </row>
    <row r="800" ht="15.75" customHeight="1">
      <c r="Q800" s="9"/>
      <c r="X800" s="17"/>
    </row>
    <row r="801" ht="15.75" customHeight="1">
      <c r="Q801" s="9"/>
      <c r="X801" s="17"/>
    </row>
    <row r="802" ht="15.75" customHeight="1">
      <c r="Q802" s="9"/>
      <c r="X802" s="17"/>
    </row>
    <row r="803" ht="15.75" customHeight="1">
      <c r="Q803" s="9"/>
      <c r="X803" s="17"/>
    </row>
    <row r="804" ht="15.75" customHeight="1">
      <c r="Q804" s="9"/>
      <c r="X804" s="17"/>
    </row>
    <row r="805" ht="15.75" customHeight="1">
      <c r="Q805" s="9"/>
      <c r="X805" s="17"/>
    </row>
    <row r="806" ht="15.75" customHeight="1">
      <c r="Q806" s="9"/>
      <c r="X806" s="17"/>
    </row>
    <row r="807" ht="15.75" customHeight="1">
      <c r="Q807" s="9"/>
      <c r="X807" s="17"/>
    </row>
    <row r="808" ht="15.75" customHeight="1">
      <c r="Q808" s="9"/>
      <c r="X808" s="17"/>
    </row>
    <row r="809" ht="15.75" customHeight="1">
      <c r="Q809" s="9"/>
      <c r="X809" s="17"/>
    </row>
    <row r="810" ht="15.75" customHeight="1">
      <c r="Q810" s="9"/>
      <c r="X810" s="17"/>
    </row>
    <row r="811" ht="15.75" customHeight="1">
      <c r="Q811" s="9"/>
      <c r="X811" s="17"/>
    </row>
    <row r="812" ht="15.75" customHeight="1">
      <c r="Q812" s="9"/>
      <c r="X812" s="17"/>
    </row>
    <row r="813" ht="15.75" customHeight="1">
      <c r="Q813" s="9"/>
      <c r="X813" s="17"/>
    </row>
    <row r="814" ht="15.75" customHeight="1">
      <c r="Q814" s="9"/>
      <c r="X814" s="17"/>
    </row>
    <row r="815" ht="15.75" customHeight="1">
      <c r="Q815" s="9"/>
      <c r="X815" s="17"/>
    </row>
    <row r="816" ht="15.75" customHeight="1">
      <c r="Q816" s="9"/>
      <c r="X816" s="17"/>
    </row>
    <row r="817" ht="15.75" customHeight="1">
      <c r="Q817" s="9"/>
      <c r="X817" s="17"/>
    </row>
    <row r="818" ht="15.75" customHeight="1">
      <c r="Q818" s="9"/>
      <c r="X818" s="17"/>
    </row>
    <row r="819" ht="15.75" customHeight="1">
      <c r="Q819" s="9"/>
      <c r="X819" s="17"/>
    </row>
    <row r="820" ht="15.75" customHeight="1">
      <c r="Q820" s="9"/>
      <c r="X820" s="17"/>
    </row>
    <row r="821" ht="15.75" customHeight="1">
      <c r="Q821" s="9"/>
      <c r="X821" s="17"/>
    </row>
    <row r="822" ht="15.75" customHeight="1">
      <c r="Q822" s="9"/>
      <c r="X822" s="17"/>
    </row>
    <row r="823" ht="15.75" customHeight="1">
      <c r="Q823" s="9"/>
      <c r="X823" s="17"/>
    </row>
    <row r="824" ht="15.75" customHeight="1">
      <c r="Q824" s="9"/>
      <c r="X824" s="17"/>
    </row>
    <row r="825" ht="15.75" customHeight="1">
      <c r="Q825" s="9"/>
      <c r="X825" s="17"/>
    </row>
    <row r="826" ht="15.75" customHeight="1">
      <c r="Q826" s="9"/>
      <c r="X826" s="17"/>
    </row>
    <row r="827" ht="15.75" customHeight="1">
      <c r="Q827" s="9"/>
      <c r="X827" s="17"/>
    </row>
    <row r="828" ht="15.75" customHeight="1">
      <c r="Q828" s="9"/>
      <c r="X828" s="17"/>
    </row>
    <row r="829" ht="15.75" customHeight="1">
      <c r="Q829" s="9"/>
      <c r="X829" s="17"/>
    </row>
    <row r="830" ht="15.75" customHeight="1">
      <c r="Q830" s="9"/>
      <c r="X830" s="17"/>
    </row>
    <row r="831" ht="15.75" customHeight="1">
      <c r="Q831" s="9"/>
      <c r="X831" s="17"/>
    </row>
    <row r="832" ht="15.75" customHeight="1">
      <c r="Q832" s="9"/>
      <c r="X832" s="17"/>
    </row>
    <row r="833" ht="15.75" customHeight="1">
      <c r="Q833" s="9"/>
      <c r="X833" s="17"/>
    </row>
    <row r="834" ht="15.75" customHeight="1">
      <c r="Q834" s="9"/>
      <c r="X834" s="17"/>
    </row>
    <row r="835" ht="15.75" customHeight="1">
      <c r="Q835" s="9"/>
      <c r="X835" s="17"/>
    </row>
    <row r="836" ht="15.75" customHeight="1">
      <c r="Q836" s="9"/>
      <c r="X836" s="17"/>
    </row>
    <row r="837" ht="15.75" customHeight="1">
      <c r="Q837" s="9"/>
      <c r="X837" s="17"/>
    </row>
    <row r="838" ht="15.75" customHeight="1">
      <c r="Q838" s="9"/>
      <c r="X838" s="17"/>
    </row>
    <row r="839" ht="15.75" customHeight="1">
      <c r="Q839" s="9"/>
      <c r="X839" s="17"/>
    </row>
    <row r="840" ht="15.75" customHeight="1">
      <c r="Q840" s="9"/>
      <c r="X840" s="17"/>
    </row>
    <row r="841" ht="15.75" customHeight="1">
      <c r="Q841" s="9"/>
      <c r="X841" s="17"/>
    </row>
    <row r="842" ht="15.75" customHeight="1">
      <c r="Q842" s="9"/>
      <c r="X842" s="17"/>
    </row>
    <row r="843" ht="15.75" customHeight="1">
      <c r="Q843" s="9"/>
      <c r="X843" s="17"/>
    </row>
    <row r="844" ht="15.75" customHeight="1">
      <c r="Q844" s="9"/>
      <c r="X844" s="17"/>
    </row>
    <row r="845" ht="15.75" customHeight="1">
      <c r="Q845" s="9"/>
      <c r="X845" s="17"/>
    </row>
    <row r="846" ht="15.75" customHeight="1">
      <c r="Q846" s="9"/>
      <c r="X846" s="17"/>
    </row>
    <row r="847" ht="15.75" customHeight="1">
      <c r="Q847" s="9"/>
      <c r="X847" s="17"/>
    </row>
    <row r="848" ht="15.75" customHeight="1">
      <c r="Q848" s="9"/>
      <c r="X848" s="17"/>
    </row>
    <row r="849" ht="15.75" customHeight="1">
      <c r="Q849" s="9"/>
      <c r="X849" s="17"/>
    </row>
    <row r="850" ht="15.75" customHeight="1">
      <c r="Q850" s="9"/>
      <c r="X850" s="17"/>
    </row>
    <row r="851" ht="15.75" customHeight="1">
      <c r="Q851" s="9"/>
      <c r="X851" s="17"/>
    </row>
    <row r="852" ht="15.75" customHeight="1">
      <c r="Q852" s="9"/>
      <c r="X852" s="17"/>
    </row>
    <row r="853" ht="15.75" customHeight="1">
      <c r="Q853" s="9"/>
      <c r="X853" s="17"/>
    </row>
    <row r="854" ht="15.75" customHeight="1">
      <c r="Q854" s="9"/>
      <c r="X854" s="17"/>
    </row>
    <row r="855" ht="15.75" customHeight="1">
      <c r="Q855" s="9"/>
      <c r="X855" s="17"/>
    </row>
    <row r="856" ht="15.75" customHeight="1">
      <c r="Q856" s="9"/>
      <c r="X856" s="17"/>
    </row>
    <row r="857" ht="15.75" customHeight="1">
      <c r="Q857" s="9"/>
      <c r="X857" s="17"/>
    </row>
    <row r="858" ht="15.75" customHeight="1">
      <c r="Q858" s="9"/>
      <c r="X858" s="17"/>
    </row>
    <row r="859" ht="15.75" customHeight="1">
      <c r="Q859" s="9"/>
      <c r="X859" s="17"/>
    </row>
    <row r="860" ht="15.75" customHeight="1">
      <c r="Q860" s="9"/>
      <c r="X860" s="17"/>
    </row>
    <row r="861" ht="15.75" customHeight="1">
      <c r="Q861" s="9"/>
      <c r="X861" s="17"/>
    </row>
    <row r="862" ht="15.75" customHeight="1">
      <c r="Q862" s="9"/>
      <c r="X862" s="17"/>
    </row>
    <row r="863" ht="15.75" customHeight="1">
      <c r="Q863" s="9"/>
      <c r="X863" s="17"/>
    </row>
    <row r="864" ht="15.75" customHeight="1">
      <c r="Q864" s="9"/>
      <c r="X864" s="17"/>
    </row>
    <row r="865" ht="15.75" customHeight="1">
      <c r="Q865" s="9"/>
      <c r="X865" s="17"/>
    </row>
    <row r="866" ht="15.75" customHeight="1">
      <c r="Q866" s="9"/>
      <c r="X866" s="17"/>
    </row>
    <row r="867" ht="15.75" customHeight="1">
      <c r="Q867" s="9"/>
      <c r="X867" s="17"/>
    </row>
    <row r="868" ht="15.75" customHeight="1">
      <c r="Q868" s="9"/>
      <c r="X868" s="17"/>
    </row>
    <row r="869" ht="15.75" customHeight="1">
      <c r="Q869" s="9"/>
      <c r="X869" s="17"/>
    </row>
    <row r="870" ht="15.75" customHeight="1">
      <c r="Q870" s="9"/>
      <c r="X870" s="17"/>
    </row>
    <row r="871" ht="15.75" customHeight="1">
      <c r="Q871" s="9"/>
      <c r="X871" s="17"/>
    </row>
    <row r="872" ht="15.75" customHeight="1">
      <c r="Q872" s="9"/>
      <c r="X872" s="17"/>
    </row>
    <row r="873" ht="15.75" customHeight="1">
      <c r="Q873" s="9"/>
      <c r="X873" s="17"/>
    </row>
    <row r="874" ht="15.75" customHeight="1">
      <c r="Q874" s="9"/>
      <c r="X874" s="17"/>
    </row>
    <row r="875" ht="15.75" customHeight="1">
      <c r="Q875" s="9"/>
      <c r="X875" s="17"/>
    </row>
    <row r="876" ht="15.75" customHeight="1">
      <c r="Q876" s="9"/>
      <c r="X876" s="17"/>
    </row>
    <row r="877" ht="15.75" customHeight="1">
      <c r="Q877" s="9"/>
      <c r="X877" s="17"/>
    </row>
    <row r="878" ht="15.75" customHeight="1">
      <c r="Q878" s="9"/>
      <c r="X878" s="17"/>
    </row>
    <row r="879" ht="15.75" customHeight="1">
      <c r="Q879" s="9"/>
      <c r="X879" s="17"/>
    </row>
    <row r="880" ht="15.75" customHeight="1">
      <c r="Q880" s="9"/>
      <c r="X880" s="17"/>
    </row>
    <row r="881" ht="15.75" customHeight="1">
      <c r="Q881" s="9"/>
      <c r="X881" s="17"/>
    </row>
    <row r="882" ht="15.75" customHeight="1">
      <c r="Q882" s="9"/>
      <c r="X882" s="17"/>
    </row>
    <row r="883" ht="15.75" customHeight="1">
      <c r="Q883" s="9"/>
      <c r="X883" s="17"/>
    </row>
    <row r="884" ht="15.75" customHeight="1">
      <c r="Q884" s="9"/>
      <c r="X884" s="17"/>
    </row>
    <row r="885" ht="15.75" customHeight="1">
      <c r="Q885" s="9"/>
      <c r="X885" s="17"/>
    </row>
    <row r="886" ht="15.75" customHeight="1">
      <c r="Q886" s="9"/>
      <c r="X886" s="17"/>
    </row>
    <row r="887" ht="15.75" customHeight="1">
      <c r="Q887" s="9"/>
      <c r="X887" s="17"/>
    </row>
    <row r="888" ht="15.75" customHeight="1">
      <c r="Q888" s="9"/>
      <c r="X888" s="17"/>
    </row>
    <row r="889" ht="15.75" customHeight="1">
      <c r="Q889" s="9"/>
      <c r="X889" s="17"/>
    </row>
    <row r="890" ht="15.75" customHeight="1">
      <c r="Q890" s="9"/>
      <c r="X890" s="17"/>
    </row>
    <row r="891" ht="15.75" customHeight="1">
      <c r="Q891" s="9"/>
      <c r="X891" s="17"/>
    </row>
    <row r="892" ht="15.75" customHeight="1">
      <c r="Q892" s="9"/>
      <c r="X892" s="17"/>
    </row>
    <row r="893" ht="15.75" customHeight="1">
      <c r="Q893" s="9"/>
      <c r="X893" s="17"/>
    </row>
    <row r="894" ht="15.75" customHeight="1">
      <c r="Q894" s="9"/>
      <c r="X894" s="17"/>
    </row>
    <row r="895" ht="15.75" customHeight="1">
      <c r="Q895" s="9"/>
      <c r="X895" s="17"/>
    </row>
    <row r="896" ht="15.75" customHeight="1">
      <c r="Q896" s="9"/>
      <c r="X896" s="17"/>
    </row>
    <row r="897" ht="15.75" customHeight="1">
      <c r="Q897" s="9"/>
      <c r="X897" s="17"/>
    </row>
    <row r="898" ht="15.75" customHeight="1">
      <c r="Q898" s="9"/>
      <c r="X898" s="17"/>
    </row>
    <row r="899" ht="15.75" customHeight="1">
      <c r="Q899" s="9"/>
      <c r="X899" s="17"/>
    </row>
    <row r="900" ht="15.75" customHeight="1">
      <c r="Q900" s="9"/>
      <c r="X900" s="17"/>
    </row>
    <row r="901" ht="15.75" customHeight="1">
      <c r="Q901" s="9"/>
      <c r="X901" s="17"/>
    </row>
    <row r="902" ht="15.75" customHeight="1">
      <c r="Q902" s="9"/>
      <c r="X902" s="17"/>
    </row>
    <row r="903" ht="15.75" customHeight="1">
      <c r="Q903" s="9"/>
      <c r="X903" s="17"/>
    </row>
    <row r="904" ht="15.75" customHeight="1">
      <c r="Q904" s="9"/>
      <c r="X904" s="17"/>
    </row>
    <row r="905" ht="15.75" customHeight="1">
      <c r="Q905" s="9"/>
      <c r="X905" s="17"/>
    </row>
    <row r="906" ht="15.75" customHeight="1">
      <c r="Q906" s="9"/>
      <c r="X906" s="17"/>
    </row>
    <row r="907" ht="15.75" customHeight="1">
      <c r="Q907" s="9"/>
      <c r="X907" s="17"/>
    </row>
    <row r="908" ht="15.75" customHeight="1">
      <c r="Q908" s="9"/>
      <c r="X908" s="17"/>
    </row>
    <row r="909" ht="15.75" customHeight="1">
      <c r="Q909" s="9"/>
      <c r="X909" s="17"/>
    </row>
    <row r="910" ht="15.75" customHeight="1">
      <c r="Q910" s="9"/>
      <c r="X910" s="17"/>
    </row>
    <row r="911" ht="15.75" customHeight="1">
      <c r="Q911" s="9"/>
      <c r="X911" s="17"/>
    </row>
    <row r="912" ht="15.75" customHeight="1">
      <c r="Q912" s="9"/>
      <c r="X912" s="17"/>
    </row>
    <row r="913" ht="15.75" customHeight="1">
      <c r="Q913" s="9"/>
      <c r="X913" s="17"/>
    </row>
    <row r="914" ht="15.75" customHeight="1">
      <c r="Q914" s="9"/>
      <c r="X914" s="17"/>
    </row>
    <row r="915" ht="15.75" customHeight="1">
      <c r="Q915" s="9"/>
      <c r="X915" s="17"/>
    </row>
    <row r="916" ht="15.75" customHeight="1">
      <c r="Q916" s="9"/>
      <c r="X916" s="17"/>
    </row>
    <row r="917" ht="15.75" customHeight="1">
      <c r="Q917" s="9"/>
      <c r="X917" s="17"/>
    </row>
    <row r="918" ht="15.75" customHeight="1">
      <c r="Q918" s="9"/>
      <c r="X918" s="17"/>
    </row>
    <row r="919" ht="15.75" customHeight="1">
      <c r="Q919" s="9"/>
      <c r="X919" s="17"/>
    </row>
    <row r="920" ht="15.75" customHeight="1">
      <c r="Q920" s="9"/>
      <c r="X920" s="17"/>
    </row>
    <row r="921" ht="15.75" customHeight="1">
      <c r="Q921" s="9"/>
      <c r="X921" s="17"/>
    </row>
    <row r="922" ht="15.75" customHeight="1">
      <c r="Q922" s="9"/>
      <c r="X922" s="17"/>
    </row>
    <row r="923" ht="15.75" customHeight="1">
      <c r="Q923" s="9"/>
      <c r="X923" s="17"/>
    </row>
    <row r="924" ht="15.75" customHeight="1">
      <c r="Q924" s="9"/>
      <c r="X924" s="17"/>
    </row>
    <row r="925" ht="15.75" customHeight="1">
      <c r="Q925" s="9"/>
      <c r="X925" s="17"/>
    </row>
    <row r="926" ht="15.75" customHeight="1">
      <c r="Q926" s="9"/>
      <c r="X926" s="17"/>
    </row>
    <row r="927" ht="15.75" customHeight="1">
      <c r="Q927" s="9"/>
      <c r="X927" s="17"/>
    </row>
    <row r="928" ht="15.75" customHeight="1">
      <c r="Q928" s="9"/>
      <c r="X928" s="17"/>
    </row>
    <row r="929" ht="15.75" customHeight="1">
      <c r="Q929" s="9"/>
      <c r="X929" s="17"/>
    </row>
    <row r="930" ht="15.75" customHeight="1">
      <c r="Q930" s="9"/>
      <c r="X930" s="17"/>
    </row>
    <row r="931" ht="15.75" customHeight="1">
      <c r="Q931" s="9"/>
      <c r="X931" s="17"/>
    </row>
    <row r="932" ht="15.75" customHeight="1">
      <c r="Q932" s="9"/>
      <c r="X932" s="17"/>
    </row>
    <row r="933" ht="15.75" customHeight="1">
      <c r="Q933" s="9"/>
      <c r="X933" s="17"/>
    </row>
    <row r="934" ht="15.75" customHeight="1">
      <c r="Q934" s="9"/>
      <c r="X934" s="17"/>
    </row>
    <row r="935" ht="15.75" customHeight="1">
      <c r="Q935" s="9"/>
      <c r="X935" s="17"/>
    </row>
    <row r="936" ht="15.75" customHeight="1">
      <c r="Q936" s="9"/>
      <c r="X936" s="17"/>
    </row>
    <row r="937" ht="15.75" customHeight="1">
      <c r="Q937" s="9"/>
      <c r="X937" s="17"/>
    </row>
    <row r="938" ht="15.75" customHeight="1">
      <c r="Q938" s="9"/>
      <c r="X938" s="17"/>
    </row>
    <row r="939" ht="15.75" customHeight="1">
      <c r="Q939" s="9"/>
      <c r="X939" s="17"/>
    </row>
    <row r="940" ht="15.75" customHeight="1">
      <c r="Q940" s="9"/>
      <c r="X940" s="17"/>
    </row>
    <row r="941" ht="15.75" customHeight="1">
      <c r="Q941" s="9"/>
      <c r="X941" s="17"/>
    </row>
    <row r="942" ht="15.75" customHeight="1">
      <c r="Q942" s="9"/>
      <c r="X942" s="17"/>
    </row>
    <row r="943" ht="15.75" customHeight="1">
      <c r="Q943" s="9"/>
      <c r="X943" s="17"/>
    </row>
    <row r="944" ht="15.75" customHeight="1">
      <c r="Q944" s="9"/>
      <c r="X944" s="17"/>
    </row>
    <row r="945" ht="15.75" customHeight="1">
      <c r="Q945" s="9"/>
      <c r="X945" s="17"/>
    </row>
    <row r="946" ht="15.75" customHeight="1">
      <c r="Q946" s="9"/>
      <c r="X946" s="17"/>
    </row>
    <row r="947" ht="15.75" customHeight="1">
      <c r="Q947" s="9"/>
      <c r="X947" s="17"/>
    </row>
    <row r="948" ht="15.75" customHeight="1">
      <c r="Q948" s="9"/>
      <c r="X948" s="17"/>
    </row>
    <row r="949" ht="15.75" customHeight="1">
      <c r="Q949" s="9"/>
      <c r="X949" s="17"/>
    </row>
    <row r="950" ht="15.75" customHeight="1">
      <c r="Q950" s="9"/>
      <c r="X950" s="17"/>
    </row>
    <row r="951" ht="15.75" customHeight="1">
      <c r="Q951" s="9"/>
      <c r="X951" s="17"/>
    </row>
    <row r="952" ht="15.75" customHeight="1">
      <c r="Q952" s="9"/>
      <c r="X952" s="17"/>
    </row>
    <row r="953" ht="15.75" customHeight="1">
      <c r="Q953" s="9"/>
      <c r="X953" s="17"/>
    </row>
    <row r="954" ht="15.75" customHeight="1">
      <c r="Q954" s="9"/>
      <c r="X954" s="17"/>
    </row>
    <row r="955" ht="15.75" customHeight="1">
      <c r="Q955" s="9"/>
      <c r="X955" s="17"/>
    </row>
    <row r="956" ht="15.75" customHeight="1">
      <c r="Q956" s="9"/>
      <c r="X956" s="17"/>
    </row>
    <row r="957" ht="15.75" customHeight="1">
      <c r="Q957" s="9"/>
      <c r="X957" s="17"/>
    </row>
    <row r="958" ht="15.75" customHeight="1">
      <c r="Q958" s="9"/>
      <c r="X958" s="17"/>
    </row>
    <row r="959" ht="15.75" customHeight="1">
      <c r="Q959" s="9"/>
      <c r="X959" s="17"/>
    </row>
    <row r="960" ht="15.75" customHeight="1">
      <c r="Q960" s="9"/>
      <c r="X960" s="17"/>
    </row>
    <row r="961" ht="15.75" customHeight="1">
      <c r="Q961" s="9"/>
      <c r="X961" s="17"/>
    </row>
    <row r="962" ht="15.75" customHeight="1">
      <c r="Q962" s="9"/>
      <c r="X962" s="17"/>
    </row>
    <row r="963" ht="15.75" customHeight="1">
      <c r="Q963" s="9"/>
      <c r="X963" s="17"/>
    </row>
    <row r="964" ht="15.75" customHeight="1">
      <c r="Q964" s="9"/>
      <c r="X964" s="17"/>
    </row>
    <row r="965" ht="15.75" customHeight="1">
      <c r="Q965" s="9"/>
      <c r="X965" s="17"/>
    </row>
    <row r="966" ht="15.75" customHeight="1">
      <c r="Q966" s="9"/>
      <c r="X966" s="17"/>
    </row>
    <row r="967" ht="15.75" customHeight="1">
      <c r="Q967" s="9"/>
      <c r="X967" s="17"/>
    </row>
    <row r="968" ht="15.75" customHeight="1">
      <c r="Q968" s="9"/>
      <c r="X968" s="17"/>
    </row>
    <row r="969" ht="15.75" customHeight="1">
      <c r="Q969" s="9"/>
      <c r="X969" s="17"/>
    </row>
    <row r="970" ht="15.75" customHeight="1">
      <c r="Q970" s="9"/>
      <c r="X970" s="17"/>
    </row>
    <row r="971" ht="15.75" customHeight="1">
      <c r="Q971" s="9"/>
      <c r="X971" s="17"/>
    </row>
    <row r="972" ht="15.75" customHeight="1">
      <c r="Q972" s="9"/>
      <c r="X972" s="17"/>
    </row>
    <row r="973" ht="15.75" customHeight="1">
      <c r="Q973" s="9"/>
      <c r="X973" s="17"/>
    </row>
    <row r="974" ht="15.75" customHeight="1">
      <c r="Q974" s="9"/>
      <c r="X974" s="17"/>
    </row>
    <row r="975" ht="15.75" customHeight="1">
      <c r="Q975" s="9"/>
      <c r="X975" s="17"/>
    </row>
    <row r="976" ht="15.75" customHeight="1">
      <c r="Q976" s="9"/>
      <c r="X976" s="17"/>
    </row>
    <row r="977" ht="15.75" customHeight="1">
      <c r="Q977" s="9"/>
      <c r="X977" s="17"/>
    </row>
    <row r="978" ht="15.75" customHeight="1">
      <c r="Q978" s="9"/>
      <c r="X978" s="17"/>
    </row>
    <row r="979" ht="15.75" customHeight="1">
      <c r="Q979" s="9"/>
      <c r="X979" s="17"/>
    </row>
    <row r="980" ht="15.75" customHeight="1">
      <c r="Q980" s="9"/>
      <c r="X980" s="17"/>
    </row>
    <row r="981" ht="15.75" customHeight="1">
      <c r="Q981" s="9"/>
      <c r="X981" s="17"/>
    </row>
    <row r="982" ht="15.75" customHeight="1">
      <c r="Q982" s="9"/>
      <c r="X982" s="17"/>
    </row>
    <row r="983" ht="15.75" customHeight="1">
      <c r="Q983" s="9"/>
      <c r="X983" s="17"/>
    </row>
    <row r="984" ht="15.75" customHeight="1">
      <c r="Q984" s="9"/>
      <c r="X984" s="17"/>
    </row>
    <row r="985" ht="15.75" customHeight="1">
      <c r="Q985" s="9"/>
      <c r="X985" s="17"/>
    </row>
    <row r="986" ht="15.75" customHeight="1">
      <c r="Q986" s="9"/>
      <c r="X986" s="17"/>
    </row>
    <row r="987" ht="15.75" customHeight="1">
      <c r="Q987" s="9"/>
      <c r="X987" s="17"/>
    </row>
    <row r="988" ht="15.75" customHeight="1">
      <c r="Q988" s="9"/>
      <c r="X988" s="17"/>
    </row>
    <row r="989" ht="15.75" customHeight="1">
      <c r="Q989" s="9"/>
      <c r="X989" s="17"/>
    </row>
    <row r="990" ht="15.75" customHeight="1">
      <c r="Q990" s="9"/>
      <c r="X990" s="17"/>
    </row>
    <row r="991" ht="15.75" customHeight="1">
      <c r="Q991" s="9"/>
      <c r="X991" s="17"/>
    </row>
    <row r="992" ht="15.75" customHeight="1">
      <c r="Q992" s="9"/>
      <c r="X992" s="17"/>
    </row>
    <row r="993" ht="15.75" customHeight="1">
      <c r="Q993" s="9"/>
      <c r="X993" s="17"/>
    </row>
    <row r="994" ht="15.75" customHeight="1">
      <c r="Q994" s="9"/>
      <c r="X994" s="17"/>
    </row>
    <row r="995" ht="15.75" customHeight="1">
      <c r="Q995" s="9"/>
      <c r="X995" s="17"/>
    </row>
    <row r="996" ht="15.75" customHeight="1">
      <c r="Q996" s="9"/>
      <c r="X996" s="17"/>
    </row>
    <row r="997" ht="15.75" customHeight="1">
      <c r="Q997" s="9"/>
      <c r="X997" s="17"/>
    </row>
    <row r="998" ht="15.75" customHeight="1">
      <c r="Q998" s="9"/>
      <c r="X998" s="17"/>
    </row>
  </sheetData>
  <hyperlinks>
    <hyperlink r:id="rId1" ref="B1"/>
    <hyperlink r:id="rId2" ref="R1"/>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43"/>
    <col customWidth="1" min="14" max="14" width="17.0"/>
  </cols>
  <sheetData>
    <row r="1">
      <c r="A1" s="1" t="s">
        <v>0</v>
      </c>
    </row>
    <row r="2">
      <c r="M2" s="1" t="s">
        <v>1</v>
      </c>
    </row>
    <row r="5">
      <c r="C5" s="2" t="s">
        <v>2</v>
      </c>
      <c r="D5" s="2">
        <v>40.1</v>
      </c>
      <c r="E5" s="2">
        <v>40.2</v>
      </c>
      <c r="F5" s="2">
        <v>40.3</v>
      </c>
      <c r="G5" s="2">
        <v>40.4</v>
      </c>
      <c r="H5" s="2">
        <v>42.1</v>
      </c>
      <c r="I5" s="2">
        <v>42.2</v>
      </c>
      <c r="J5" s="2">
        <v>42.3</v>
      </c>
      <c r="K5" s="2">
        <v>42.4</v>
      </c>
      <c r="O5" s="2" t="s">
        <v>2</v>
      </c>
      <c r="P5" s="2">
        <v>40.1</v>
      </c>
      <c r="Q5" s="2">
        <v>40.2</v>
      </c>
      <c r="R5" s="2">
        <v>40.3</v>
      </c>
      <c r="S5" s="2">
        <v>40.4</v>
      </c>
      <c r="T5" s="2">
        <v>42.1</v>
      </c>
      <c r="U5" s="2">
        <v>42.2</v>
      </c>
      <c r="V5" s="2">
        <v>42.3</v>
      </c>
      <c r="W5" s="2">
        <v>42.4</v>
      </c>
    </row>
    <row r="6">
      <c r="B6" s="2" t="s">
        <v>3</v>
      </c>
      <c r="D6">
        <f>countifs(Sheet1!F:F,"40",Sheet1!G:G,"1",Sheet1!N:N,"&lt;&gt;",Sheet1!T:T,"",Sheet1!H:H,"")</f>
        <v>0</v>
      </c>
      <c r="E6" s="12">
        <f>countifs(Sheet1!F:F,"40",Sheet1!G:G,"2",Sheet1!N:N,"&lt;&gt;",Sheet1!T:T,"",Sheet1!H:H,"")</f>
        <v>0</v>
      </c>
      <c r="F6" s="12">
        <f>countifs(Sheet1!F:F,"40",Sheet1!G:G,"3",Sheet1!N:N,"&lt;&gt;",Sheet1!T:T,"",Sheet1!H:H,"")</f>
        <v>0</v>
      </c>
      <c r="G6" s="12">
        <f>countifs(Sheet1!F:F,"40",Sheet1!G:G,"4",Sheet1!N:N,"&lt;&gt;",Sheet1!T:T,"",Sheet1!H:H,"")</f>
        <v>0</v>
      </c>
      <c r="H6" s="12">
        <f>countifs(Sheet1!F:F,"42",Sheet1!G:G,"1",Sheet1!N:N,"&lt;&gt;",Sheet1!T:T,"",Sheet1!H:H,"")</f>
        <v>0</v>
      </c>
      <c r="I6" s="12">
        <f>countifs(Sheet1!F:F,"42",Sheet1!G:G,"2",Sheet1!N:N,"&lt;&gt;",Sheet1!T:T,"",Sheet1!H:H,"")</f>
        <v>1</v>
      </c>
      <c r="J6" s="12">
        <f>countifs(Sheet1!F:F,"42",Sheet1!G:G,"3",Sheet1!N:N,"&lt;&gt;",Sheet1!T:T,"",Sheet1!H:H,"")</f>
        <v>0</v>
      </c>
      <c r="K6" s="12">
        <f>countifs(Sheet1!F:F,"40",Sheet1!G:G,"4",Sheet1!N:N,"&lt;&gt;",Sheet1!T:T,"",Sheet1!H:H,"")</f>
        <v>0</v>
      </c>
      <c r="N6" s="1" t="s">
        <v>58</v>
      </c>
      <c r="O6">
        <f>countifs(Sheet1!F:F,"0",Sheet1!H:H,"",Sheet1!Z:Z,"",Sheet1!AL:AL,"&lt;&gt;"
)</f>
        <v>0</v>
      </c>
      <c r="P6" s="16">
        <f>countifs(Sheet1!F:F,"40",Sheet1!G:G,"1",Sheet1!H:H,"",Sheet1!Z:Z,"",Sheet1!AL:AL,"&lt;&gt;",Sheet1!AX:AX,"", Sheet1!AQ:AQ,"")</f>
        <v>9</v>
      </c>
      <c r="Q6" s="18">
        <f>countifs(Sheet1!F:F,"40",Sheet1!G:G,"2",Sheet1!H:H,"",Sheet1!Z:Z,"",Sheet1!AL:AL,"&lt;&gt;",Sheet1!AX:AX,"", Sheet1!AQ:AQ,"")</f>
        <v>16</v>
      </c>
      <c r="R6" s="18">
        <f>countifs(Sheet1!F:F,"40",Sheet1!G:G,"3",Sheet1!H:H,"",Sheet1!Z:Z,"",Sheet1!AL:AL,"&lt;&gt;",Sheet1!AX:AX,"",Sheet1!AQ:AQ,"")</f>
        <v>32</v>
      </c>
      <c r="S6" s="18">
        <f>countifs(Sheet1!F:F,"40",Sheet1!G:G,"4",Sheet1!H:H,"",Sheet1!Z:Z,"",Sheet1!AL:AL,"&lt;&gt;",Sheet1!AX:AX,"",Sheet1!AQ:AQ,"")</f>
        <v>38</v>
      </c>
      <c r="T6" s="18">
        <f>countifs(Sheet1!F:F,"42",Sheet1!G:G,"1",Sheet1!H:H,"",Sheet1!Z:Z,"",Sheet1!AL:AL,"&lt;&gt;",Sheet1!AX:AX,"",Sheet1!AQ:AQ,"")</f>
        <v>11</v>
      </c>
      <c r="U6" s="18">
        <f>countifs(Sheet1!F:F,"42",Sheet1!G:G,"2",Sheet1!H:H,"",Sheet1!Z:Z,"",Sheet1!AL:AL,"&lt;&gt;",Sheet1!AX:AX,"",Sheet1!AQ:AQ,"")</f>
        <v>36</v>
      </c>
      <c r="V6" s="18">
        <f>countifs(Sheet1!F:F,"42",Sheet1!G:G,"3",Sheet1!H:H,"",Sheet1!Z:Z,"",Sheet1!AL:AL,"&lt;&gt;",Sheet1!AX:AX,"",Sheet1!AQ:AQ,"")</f>
        <v>46</v>
      </c>
      <c r="W6" s="18">
        <f>countifs(Sheet1!F:F,"42",Sheet1!G:G,"4",Sheet1!H:H,"",Sheet1!Z:Z,"",Sheet1!AL:AL,"&lt;&gt;",Sheet1!AX:AX,"",Sheet1!AQ:AQ,"")</f>
        <v>41</v>
      </c>
      <c r="X6">
        <f t="shared" ref="X6:X7" si="1">sum(O6:W6)</f>
        <v>229</v>
      </c>
    </row>
    <row r="7">
      <c r="B7" s="2" t="s">
        <v>70</v>
      </c>
      <c r="C7">
        <f>countifs(Sheet1!F:F,"0",Sheet1!G:G,"0",Sheet1!N:N,"&lt;&gt;",Sheet1!V:V,"",Sheet1!H:H,"")</f>
        <v>0</v>
      </c>
      <c r="D7" s="12">
        <f>countifs(Sheet1!F:F,"40",Sheet1!G:G,"1",Sheet1!N:N,"&lt;&gt;",Sheet1!V:V,"",Sheet1!H:H,"")</f>
        <v>0</v>
      </c>
      <c r="E7" s="12">
        <f>countifs(Sheet1!F:F,"40",Sheet1!G:G,"2",Sheet1!N:N,"&lt;&gt;",Sheet1!V:V,"",Sheet1!H:H,"")</f>
        <v>0</v>
      </c>
      <c r="F7" s="12">
        <f>countifs(Sheet1!F:F,"40",Sheet1!G:G,"3",Sheet1!N:N,"&lt;&gt;",Sheet1!V:V,"",Sheet1!H:H,"")</f>
        <v>0</v>
      </c>
      <c r="G7" s="12">
        <f>countifs(Sheet1!F:F,"40",Sheet1!G:G,"4",Sheet1!N:N,"&lt;&gt;",Sheet1!V:V,"",Sheet1!H:H,"",Sheet1!Z:Z,"")</f>
        <v>0</v>
      </c>
      <c r="H7" s="12">
        <f>countifs(Sheet1!F:F,"42",Sheet1!G:G,"1",Sheet1!N:N,"&lt;&gt;",Sheet1!V:V,"",Sheet1!H:H,"")</f>
        <v>0</v>
      </c>
      <c r="I7" s="12">
        <f>countifs(Sheet1!F:F,"42",Sheet1!G:G,"2",Sheet1!N:N,"&lt;&gt;",Sheet1!V:V,"",Sheet1!H:H,"")</f>
        <v>0</v>
      </c>
      <c r="J7" s="12">
        <f>countifs(Sheet1!F:F,"42",Sheet1!G:G,"3",Sheet1!N:N,"&lt;&gt;",Sheet1!V:V,"",Sheet1!H:H,"")</f>
        <v>0</v>
      </c>
      <c r="K7" s="12">
        <f>countifs(Sheet1!F:F,"42",Sheet1!G:G,"4",Sheet1!N:N,"&lt;&gt;",Sheet1!V:V,"",Sheet1!H:H,"")</f>
        <v>0</v>
      </c>
      <c r="N7" s="1" t="s">
        <v>80</v>
      </c>
      <c r="O7" s="1">
        <v>0.0</v>
      </c>
      <c r="P7" s="1">
        <v>6.0</v>
      </c>
      <c r="Q7" s="1">
        <v>6.0</v>
      </c>
      <c r="R7" s="1">
        <v>6.0</v>
      </c>
      <c r="S7" s="1">
        <v>6.0</v>
      </c>
      <c r="T7" s="1">
        <v>6.0</v>
      </c>
      <c r="U7" s="1">
        <v>6.0</v>
      </c>
      <c r="V7" s="1">
        <v>6.0</v>
      </c>
      <c r="W7" s="1">
        <v>6.0</v>
      </c>
      <c r="X7">
        <f t="shared" si="1"/>
        <v>48</v>
      </c>
    </row>
    <row r="8">
      <c r="B8" s="2" t="s">
        <v>81</v>
      </c>
      <c r="C8">
        <f>countifs(Sheet1!F:F,"0",Sheet1!G:G,"0",Sheet1!H:H,"",Sheet1!V:V,"&lt;&gt;",Sheet1!X:X,"",Sheet1!Z:Z,"")</f>
        <v>0</v>
      </c>
      <c r="D8" s="12">
        <f>countifs(Sheet1!F:F,"40",Sheet1!G:G,"1",Sheet1!H:H,"",Sheet1!V:V,"&lt;&gt;",Sheet1!X:X,"",Sheet1!Z:Z,"")</f>
        <v>3</v>
      </c>
      <c r="E8" s="12">
        <f>countifs(Sheet1!F:F,"40",Sheet1!G:G,"2",Sheet1!H:H,"",Sheet1!V:V,"&lt;&gt;",Sheet1!X:X,"",Sheet1!Z:Z,"")</f>
        <v>0</v>
      </c>
      <c r="F8" s="12">
        <f>countifs(Sheet1!F:F,"40",Sheet1!G:G,"3",Sheet1!H:H,"",Sheet1!V:V,"&lt;&gt;",Sheet1!X:X,"",Sheet1!Z:Z,"")</f>
        <v>3</v>
      </c>
      <c r="G8" s="12">
        <f>countifs(Sheet1!F:F,"40",Sheet1!G:G,"4",Sheet1!H:H,"",Sheet1!V:V,"&lt;&gt;",Sheet1!X:X,"")</f>
        <v>0</v>
      </c>
      <c r="H8" s="12">
        <f>countifs(Sheet1!F:F,"42",Sheet1!G:G,"1",Sheet1!H:H,"",Sheet1!V:V,"&lt;&gt;",Sheet1!X:X,"",Sheet1!Z:Z,"")</f>
        <v>4</v>
      </c>
      <c r="I8" s="12">
        <f>countifs(Sheet1!F:F,"42",Sheet1!G:G,"2",Sheet1!H:H,"",Sheet1!V:V,"&lt;&gt;",Sheet1!X:X,"",Sheet1!Z:Z,"")</f>
        <v>0</v>
      </c>
      <c r="J8" s="12">
        <f>countifs(Sheet1!F:F,"42",Sheet1!G:G,"3",Sheet1!H:H,"",Sheet1!V:V,"&lt;&gt;",Sheet1!X:X,"",Sheet1!Z:Z,"")</f>
        <v>1</v>
      </c>
      <c r="K8" s="12">
        <f>countifs(Sheet1!F:F,"42",Sheet1!G:G,"4",Sheet1!H:H,"",Sheet1!V:V,"&lt;&gt;",Sheet1!X:X,"",Sheet1!Z:Z,"")</f>
        <v>3</v>
      </c>
      <c r="N8" s="1" t="s">
        <v>87</v>
      </c>
      <c r="P8">
        <f t="shared" ref="P8:W8" si="2">P7/P6</f>
        <v>0.6666666667</v>
      </c>
      <c r="Q8">
        <f t="shared" si="2"/>
        <v>0.375</v>
      </c>
      <c r="R8">
        <f t="shared" si="2"/>
        <v>0.1875</v>
      </c>
      <c r="S8">
        <f t="shared" si="2"/>
        <v>0.1578947368</v>
      </c>
      <c r="T8">
        <f t="shared" si="2"/>
        <v>0.5454545455</v>
      </c>
      <c r="U8">
        <f t="shared" si="2"/>
        <v>0.1666666667</v>
      </c>
      <c r="V8">
        <f t="shared" si="2"/>
        <v>0.1304347826</v>
      </c>
      <c r="W8">
        <f t="shared" si="2"/>
        <v>0.1463414634</v>
      </c>
    </row>
    <row r="9">
      <c r="B9" s="2" t="s">
        <v>88</v>
      </c>
      <c r="C9">
        <f>countifs(Sheet1!F:F,"0",Sheet1!G:G,"0",Sheet1!H:H,"",Sheet1!X:X,"&lt;&gt;",Sheet1!Z:Z,"",Sheet1!AL:AL,"",Sheet1!AU:AU,"")</f>
        <v>0</v>
      </c>
      <c r="D9" s="12">
        <f>countifs(Sheet1!F:F,"40",Sheet1!G:G,"1",Sheet1!H:H,"",Sheet1!X:X,"&lt;&gt;",Sheet1!Z:Z,"",Sheet1!AL:AL,"")</f>
        <v>4</v>
      </c>
      <c r="E9" s="12">
        <f>countifs(Sheet1!F:F,"40",Sheet1!G:G,"2",Sheet1!H:H,"",Sheet1!X:X,"&lt;&gt;",Sheet1!Z:Z,"",Sheet1!AL:AL,"")</f>
        <v>5</v>
      </c>
      <c r="F9" s="12">
        <f>countifs(Sheet1!F:F,"40",Sheet1!G:G,"3",Sheet1!H:H,"",Sheet1!X:X,"&lt;&gt;",Sheet1!Z:Z,"",Sheet1!AL:AL,"")</f>
        <v>6</v>
      </c>
      <c r="G9" s="12">
        <f>countifs(Sheet1!F:F,"40",Sheet1!G:G,"4",Sheet1!H:H,"",Sheet1!X:X,"&lt;&gt;",Sheet1!Z:Z,"",Sheet1!AL:AL,"")</f>
        <v>10</v>
      </c>
      <c r="H9" s="12">
        <f>countifs(Sheet1!F:F,"42",Sheet1!G:G,"1",Sheet1!H:H,"",Sheet1!X:X,"&lt;&gt;",Sheet1!Z:Z,"",Sheet1!AL:AL,"")</f>
        <v>2</v>
      </c>
      <c r="I9" s="12">
        <f>countifs(Sheet1!F:F,"42",Sheet1!G:G,"2",Sheet1!H:H,"",Sheet1!X:X,"&lt;&gt;",Sheet1!Z:Z,"",Sheet1!AL:AL,"")</f>
        <v>6</v>
      </c>
      <c r="J9" s="12">
        <f>countifs(Sheet1!F:F,"42",Sheet1!G:G,"3",Sheet1!H:H,"",Sheet1!X:X,"&lt;&gt;",Sheet1!Z:Z,"",Sheet1!AL:AL,"")</f>
        <v>3</v>
      </c>
      <c r="K9" s="12">
        <f>countifs(Sheet1!F:F,"42",Sheet1!G:G,"4",Sheet1!H:H,"",Sheet1!X:X,"&lt;&gt;",Sheet1!Z:Z,"",Sheet1!AL:AL,"")</f>
        <v>7</v>
      </c>
    </row>
    <row r="10">
      <c r="B10" s="2" t="s">
        <v>94</v>
      </c>
      <c r="C10">
        <f>countifs(Sheet1!F:F,"0",Sheet1!G:G,"0",Sheet1!H:H,"",Sheet1!AU:AU,"")</f>
        <v>22</v>
      </c>
      <c r="D10" s="12">
        <f>countifs(Sheet1!F:F,"40",Sheet1!G:G,"1",Sheet1!H:H,"",Sheet1!AU:AU,"")</f>
        <v>47</v>
      </c>
      <c r="E10" s="12">
        <f>countifs(Sheet1!F:F,"40",Sheet1!G:G,"2",Sheet1!H:H,"",Sheet1!AU:AU,"")</f>
        <v>45</v>
      </c>
      <c r="F10" s="12">
        <f>countifs(Sheet1!F:F,"40",Sheet1!G:G,"3",Sheet1!H:H,"",Sheet1!AU:AU,"")</f>
        <v>44</v>
      </c>
      <c r="G10" s="12">
        <f>countifs(Sheet1!F:F,"40",Sheet1!G:G,"4",Sheet1!H:H,"",Sheet1!AU:AU,"")</f>
        <v>44</v>
      </c>
      <c r="H10" s="12">
        <f>countifs(Sheet1!F:F,"42",Sheet1!G:G,"1",Sheet1!H:H,"",Sheet1!AU:AU,"")</f>
        <v>45</v>
      </c>
      <c r="I10" s="12">
        <f>countifs(Sheet1!F:F,"42",Sheet1!G:G,"2",Sheet1!H:H,"",Sheet1!AU:AU,"")</f>
        <v>42</v>
      </c>
      <c r="J10" s="12">
        <f>countifs(Sheet1!F:F,"42",Sheet1!G:G,"3",Sheet1!H:H,"",Sheet1!AU:AU,"")</f>
        <v>46</v>
      </c>
      <c r="K10" s="12">
        <f>countifs(Sheet1!F:F,"42",Sheet1!G:G,"4",Sheet1!H:H,"",Sheet1!AU:AU,"")</f>
        <v>46</v>
      </c>
      <c r="L10">
        <f t="shared" ref="L10:L11" si="3">sum(C10:K10)</f>
        <v>381</v>
      </c>
    </row>
    <row r="11">
      <c r="B11" s="2" t="s">
        <v>98</v>
      </c>
      <c r="C11">
        <f>countifs(Sheet1!F:F,"0",Sheet1!G:G,"0",Sheet1!AU:AU,"1")</f>
        <v>3</v>
      </c>
      <c r="D11" s="12">
        <f>countifs(Sheet1!F:F,"40",Sheet1!G:G,"1",Sheet1!AU:AU,"1")</f>
        <v>4</v>
      </c>
      <c r="E11" s="12">
        <f>countifs(Sheet1!F:F,"40",Sheet1!G:G,"2",Sheet1!AU:AU,"1")</f>
        <v>5</v>
      </c>
      <c r="F11" s="12">
        <f>countifs(Sheet1!F:F,"40",Sheet1!G:G,"3",Sheet1!AU:AU,"1")</f>
        <v>7</v>
      </c>
      <c r="G11" s="12">
        <f>countifs(Sheet1!F:F,"40",Sheet1!G:G,"4",Sheet1!AU:AU,"1")</f>
        <v>10</v>
      </c>
      <c r="H11" s="12">
        <f>countifs(Sheet1!F:F,"42",Sheet1!G:G,"1",Sheet1!AU:AU,"1")</f>
        <v>2</v>
      </c>
      <c r="I11" s="12">
        <f>countifs(Sheet1!F:F,"42",Sheet1!G:G,"2",Sheet1!AU:AU,"1")</f>
        <v>6</v>
      </c>
      <c r="J11" s="12">
        <f>countifs(Sheet1!F:F,"42",Sheet1!G:G,"3",Sheet1!AU:AU,"1")</f>
        <v>3</v>
      </c>
      <c r="K11" s="12">
        <f>countifs(Sheet1!F:F,"42",Sheet1!G:G,"4",Sheet1!AU:AU,"1")</f>
        <v>7</v>
      </c>
      <c r="L11">
        <f t="shared" si="3"/>
        <v>47</v>
      </c>
    </row>
    <row r="12">
      <c r="B12" s="2" t="s">
        <v>103</v>
      </c>
      <c r="C12">
        <f t="shared" ref="C12:L12" si="4">C11/(C11+C10)</f>
        <v>0.12</v>
      </c>
      <c r="D12">
        <f t="shared" si="4"/>
        <v>0.07843137255</v>
      </c>
      <c r="E12">
        <f t="shared" si="4"/>
        <v>0.1</v>
      </c>
      <c r="F12">
        <f t="shared" si="4"/>
        <v>0.137254902</v>
      </c>
      <c r="G12">
        <f t="shared" si="4"/>
        <v>0.1851851852</v>
      </c>
      <c r="H12">
        <f t="shared" si="4"/>
        <v>0.04255319149</v>
      </c>
      <c r="I12">
        <f t="shared" si="4"/>
        <v>0.125</v>
      </c>
      <c r="J12">
        <f t="shared" si="4"/>
        <v>0.0612244898</v>
      </c>
      <c r="K12">
        <f t="shared" si="4"/>
        <v>0.1320754717</v>
      </c>
      <c r="L12">
        <f t="shared" si="4"/>
        <v>0.1098130841</v>
      </c>
    </row>
    <row r="14">
      <c r="B14" s="2" t="s">
        <v>104</v>
      </c>
      <c r="C14" s="12">
        <f>countifs(Sheet1!F:F,"0",Sheet1!G:G,"0",Sheet1!H:H,"",Sheet1!Z:Z,"&lt;&gt;",Sheet1!AD:AD,"&gt;0")</f>
        <v>22</v>
      </c>
      <c r="D14" s="12">
        <f>countifs(Sheet1!F:F,"40",Sheet1!G:G,"1",Sheet1!H:H,"",Sheet1!Z:Z,"&lt;&gt;")</f>
        <v>36</v>
      </c>
      <c r="E14" s="12">
        <f>countifs(Sheet1!F:F,"40",Sheet1!G:G,"2",Sheet1!H:H,"",Sheet1!Z:Z,"&lt;&gt;")</f>
        <v>26</v>
      </c>
      <c r="F14" s="12">
        <f>countifs(Sheet1!F:F,"40",Sheet1!G:G,"3",Sheet1!H:H,"",Sheet1!Z:Z,"&lt;&gt;")</f>
        <v>7</v>
      </c>
      <c r="G14" s="12">
        <f>countifs(Sheet1!F:F,"40",Sheet1!G:G,"4",Sheet1!H:H,"",Sheet1!Z:Z,"&lt;&gt;")</f>
        <v>4</v>
      </c>
      <c r="H14" s="12">
        <f>countifs(Sheet1!F:F,"42",Sheet1!G:G,"1",Sheet1!H:H,"",Sheet1!Z:Z,"&lt;&gt;")</f>
        <v>32</v>
      </c>
      <c r="I14" s="12">
        <f>countifs(Sheet1!F:F,"42",Sheet1!G:G,"2",Sheet1!H:H,"",Sheet1!Z:Z,"&lt;&gt;")</f>
        <v>3</v>
      </c>
      <c r="J14" s="12">
        <f>countifs(Sheet1!F:F,"42",Sheet1!G:G,"3",Sheet1!H:H,"",Sheet1!Z:Z,"&lt;&gt;")</f>
        <v>0</v>
      </c>
      <c r="K14" s="12">
        <f>countifs(Sheet1!F:F,"42",Sheet1!G:G,"4",Sheet1!H:H,"",Sheet1!Z:Z,"&lt;&gt;")</f>
        <v>1</v>
      </c>
    </row>
    <row r="15">
      <c r="B15" s="2" t="s">
        <v>44</v>
      </c>
      <c r="C15">
        <f>countifs(Sheet1!F:F,"0",Sheet1!G:G,"0",Sheet1!H:H,"",Sheet1!AO:AO,"1")</f>
        <v>0</v>
      </c>
      <c r="D15" s="12">
        <f>countifs(Sheet1!F:F,"40",Sheet1!G:G,"1",Sheet1!H:H,"",Sheet1!AO:AO,"1")</f>
        <v>0</v>
      </c>
      <c r="E15" s="12">
        <f>countifs(Sheet1!F:F,"40",Sheet1!G:G,"2",Sheet1!H:H,"",Sheet1!AO:AO,"1")</f>
        <v>4</v>
      </c>
      <c r="F15" s="12">
        <f>countifs(Sheet1!F:F,"40",Sheet1!G:G,"3",Sheet1!H:H,"",Sheet1!AO:AO,"1")</f>
        <v>12</v>
      </c>
      <c r="G15" s="12">
        <f>countifs(Sheet1!F:F,"40",Sheet1!G:G,"4",Sheet1!H:H,"",Sheet1!AO:AO,"1")</f>
        <v>11</v>
      </c>
      <c r="H15" s="12">
        <f>countifs(Sheet1!F:F,"42",Sheet1!G:G,"1",Sheet1!H:H,"",Sheet1!AO:AO,"1")</f>
        <v>0</v>
      </c>
      <c r="I15" s="12">
        <f>countifs(Sheet1!F:F,"42",Sheet1!G:G,"2",Sheet1!H:H,"",Sheet1!AO:AO,"1")</f>
        <v>10</v>
      </c>
      <c r="J15" s="12">
        <f>countifs(Sheet1!F:F,"42",Sheet1!G:G,"3",Sheet1!H:H,"",Sheet1!AO:AO,"1")</f>
        <v>18</v>
      </c>
      <c r="K15" s="12">
        <f>countifs(Sheet1!F:F,"42",Sheet1!G:G,"4",Sheet1!H:H,"",Sheet1!AO:AO,"1")</f>
        <v>19</v>
      </c>
    </row>
    <row r="16">
      <c r="B16" s="2" t="s">
        <v>43</v>
      </c>
      <c r="C16">
        <f>countifs(Sheet1!F:F,"0",Sheet1!G:G,"0",Sheet1!H:H,"",Sheet1!AN:AN,"1")</f>
        <v>0</v>
      </c>
      <c r="D16" s="12">
        <f>countifs(Sheet1!F:F,"40",Sheet1!G:G,"1",Sheet1!H:H,"",Sheet1!AN:AN,"1")</f>
        <v>11</v>
      </c>
      <c r="E16" s="12">
        <f>countifs(Sheet1!F:F,"40",Sheet1!G:G,"2",Sheet1!H:H,"",Sheet1!AN:AN,"1")</f>
        <v>19</v>
      </c>
      <c r="F16" s="12">
        <f>countifs(Sheet1!F:F,"40",Sheet1!G:G,"3",Sheet1!H:H,"",Sheet1!AN:AN,"1")</f>
        <v>38</v>
      </c>
      <c r="G16" s="12">
        <f>countifs(Sheet1!F:F,"40",Sheet1!G:G,"4",Sheet1!H:H,"",Sheet1!AN:AN,"1")</f>
        <v>40</v>
      </c>
      <c r="H16" s="12">
        <f>countifs(Sheet1!F:F,"42",Sheet1!G:G,"1",Sheet1!H:H,"",Sheet1!AN:AN,"1")</f>
        <v>13</v>
      </c>
      <c r="I16" s="12">
        <f>countifs(Sheet1!F:F,"42",Sheet1!G:G,"2",Sheet1!H:H,"",Sheet1!AN:AN,"1")</f>
        <v>38</v>
      </c>
      <c r="J16" s="12">
        <f>countifs(Sheet1!F:F,"42",Sheet1!G:G,"3",Sheet1!H:H,"",Sheet1!AN:AN,"1")</f>
        <v>45</v>
      </c>
      <c r="K16">
        <f>countifs(Sheet1!F:F,"42",Sheet1!G:G,"4",Sheet1!H:H,"",Sheet1!AN:AN,"1")</f>
        <v>45</v>
      </c>
    </row>
    <row r="17">
      <c r="B17" s="2" t="s">
        <v>110</v>
      </c>
      <c r="C17">
        <f>countifs(Sheet1!F:F,"0",Sheet1!G:G,"0",Sheet1!H:H,"",Sheet1!AN:AN,"1",Sheet1!AO:AO,"1")</f>
        <v>0</v>
      </c>
      <c r="D17" s="12">
        <f>countifs(Sheet1!F:F,"40",Sheet1!G:G,"1",Sheet1!H:H,"",Sheet1!AN:AN,"1",Sheet1!AO:AO,"1")</f>
        <v>0</v>
      </c>
      <c r="E17" s="12">
        <f>countifs(Sheet1!F:F,"40",Sheet1!G:G,"2",Sheet1!H:H,"",Sheet1!AN:AN,"1",Sheet1!AO:AO,"1")</f>
        <v>4</v>
      </c>
      <c r="F17" s="12">
        <f>countifs(Sheet1!F:F,"40",Sheet1!G:G,"3",Sheet1!H:H,"",Sheet1!AN:AN,"1",Sheet1!AO:AO,"1")</f>
        <v>12</v>
      </c>
      <c r="G17" s="12">
        <f>countifs(Sheet1!F:F,"40",Sheet1!G:G,"4",Sheet1!H:H,"",Sheet1!AN:AN,"1",Sheet1!AO:AO,"1")</f>
        <v>11</v>
      </c>
      <c r="H17" s="12">
        <f>countifs(Sheet1!F:F,"42",Sheet1!G:G,"1",Sheet1!H:H,"",Sheet1!AN:AN,"1",Sheet1!AO:AO,"1")</f>
        <v>0</v>
      </c>
      <c r="I17" s="12">
        <f>countifs(Sheet1!F:F,"42",Sheet1!G:G,"2",Sheet1!H:H,"",Sheet1!AN:AN,"1",Sheet1!AO:AO,"1")</f>
        <v>10</v>
      </c>
      <c r="J17" s="12">
        <f>countifs(Sheet1!F:F,"42",Sheet1!G:G,"3",Sheet1!H:H,"",Sheet1!AN:AN,"1",Sheet1!AO:AO,"1")</f>
        <v>18</v>
      </c>
      <c r="K17" s="12">
        <f>countifs(Sheet1!F:F,"42",Sheet1!G:G,"4",Sheet1!H:H,"",Sheet1!AN:AN,"1",Sheet1!AO:AO,"1")</f>
        <v>19</v>
      </c>
    </row>
    <row r="18">
      <c r="B18" s="1"/>
    </row>
    <row r="19">
      <c r="B19" s="2" t="s">
        <v>115</v>
      </c>
      <c r="C19">
        <f>countifs(Sheet1!F:F,"0",Sheet1!G:G,"0")</f>
        <v>30</v>
      </c>
      <c r="D19" s="12">
        <f>countifs(Sheet1!F:F,"40",Sheet1!G:G,"1")</f>
        <v>59</v>
      </c>
      <c r="E19" s="12">
        <f>countifs(Sheet1!F:F,"40",Sheet1!G:G,"2")</f>
        <v>54</v>
      </c>
      <c r="F19" s="12">
        <f>countifs(Sheet1!F:F,"40",Sheet1!G:G,"3")</f>
        <v>61</v>
      </c>
      <c r="G19" s="12">
        <f>countifs(Sheet1!F:F,"40",Sheet1!G:G,"4")</f>
        <v>67</v>
      </c>
      <c r="H19" s="12">
        <f>countifs(Sheet1!F:F,"42",Sheet1!G:G,"1")</f>
        <v>58</v>
      </c>
      <c r="I19" s="12">
        <f>countifs(Sheet1!F:F,"42",Sheet1!G:G,"2")</f>
        <v>65</v>
      </c>
      <c r="J19" s="12">
        <f>countifs(Sheet1!F:F,"42",Sheet1!G:G,"3")</f>
        <v>54</v>
      </c>
      <c r="K19" s="12">
        <f>countifs(Sheet1!F:F,"42",Sheet1!G:G,"4")</f>
        <v>64</v>
      </c>
    </row>
    <row r="20">
      <c r="B20" s="2" t="s">
        <v>120</v>
      </c>
      <c r="C20">
        <f>countifs(Sheet1!F:F,"0",Sheet1!G:G,"0",Sheet1!H:H,"&lt;&gt;")</f>
        <v>5</v>
      </c>
      <c r="D20" s="12">
        <f>countifs(Sheet1!F:F,"40",Sheet1!G:G,"1",Sheet1!H:H,"&lt;&gt;")</f>
        <v>8</v>
      </c>
      <c r="E20" s="12">
        <f>countifs(Sheet1!F:F,"40",Sheet1!G:G,"2",Sheet1!H:H,"&lt;&gt;")</f>
        <v>4</v>
      </c>
      <c r="F20" s="12">
        <f>countifs(Sheet1!F:F,"40",Sheet1!G:G,"3",Sheet1!H:H,"&lt;&gt;")</f>
        <v>10</v>
      </c>
      <c r="G20" s="12">
        <f>countifs(Sheet1!F:F,"40",Sheet1!G:G,"4",Sheet1!H:H,"&lt;&gt;")</f>
        <v>13</v>
      </c>
      <c r="H20" s="12">
        <f>countifs(Sheet1!F:F,"42",Sheet1!G:G,"1",Sheet1!H:H,"&lt;&gt;")</f>
        <v>11</v>
      </c>
      <c r="I20" s="12">
        <f>countifs(Sheet1!F:F,"42",Sheet1!G:G,"2",Sheet1!H:H,"&lt;&gt;")</f>
        <v>17</v>
      </c>
      <c r="J20" s="12">
        <f>countifs(Sheet1!F:F,"42",Sheet1!G:G,"3",Sheet1!H:H,"&lt;&gt;")</f>
        <v>5</v>
      </c>
      <c r="K20" s="12">
        <f>countifs(Sheet1!F:F,"42",Sheet1!G:G,"4",Sheet1!H:H,"&lt;&gt;")</f>
        <v>11</v>
      </c>
    </row>
    <row r="21">
      <c r="B21" s="2" t="s">
        <v>124</v>
      </c>
      <c r="C21">
        <f t="shared" ref="C21:K21" si="5">1-C20/C19</f>
        <v>0.8333333333</v>
      </c>
      <c r="D21">
        <f t="shared" si="5"/>
        <v>0.8644067797</v>
      </c>
      <c r="E21">
        <f t="shared" si="5"/>
        <v>0.9259259259</v>
      </c>
      <c r="F21">
        <f t="shared" si="5"/>
        <v>0.8360655738</v>
      </c>
      <c r="G21">
        <f t="shared" si="5"/>
        <v>0.8059701493</v>
      </c>
      <c r="H21">
        <f t="shared" si="5"/>
        <v>0.8103448276</v>
      </c>
      <c r="I21">
        <f t="shared" si="5"/>
        <v>0.7384615385</v>
      </c>
      <c r="J21">
        <f t="shared" si="5"/>
        <v>0.9074074074</v>
      </c>
      <c r="K21">
        <f t="shared" si="5"/>
        <v>0.828125</v>
      </c>
    </row>
    <row r="23">
      <c r="B23" s="2" t="s">
        <v>125</v>
      </c>
      <c r="C23">
        <f>countifs(Sheet1!F:F,"0",Sheet1!G:G,"0",Sheet1!AI:AI,"",Sheet1!AN:AN,"",Sheet1!AO:AO,"",Sheet1!H:H,"",Sheet1!AU:AU,"")</f>
        <v>2</v>
      </c>
      <c r="D23" s="12">
        <f>countifs(Sheet1!F:F,"40",Sheet1!G:G,"1",Sheet1!AI:AI,"",Sheet1!AN:AN,"",Sheet1!AO:AO,"",Sheet1!H:H,"",Sheet1!AU:AU,"")</f>
        <v>8</v>
      </c>
      <c r="E23" s="12">
        <f>countifs(Sheet1!F:F,"40",Sheet1!G:G,"2",Sheet1!AI:AI,"",Sheet1!AN:AN,"",Sheet1!AO:AO,"",Sheet1!H:H,"",Sheet1!AU:AU,"")</f>
        <v>4</v>
      </c>
      <c r="F23" s="12">
        <f>countifs(Sheet1!F:F,"40",Sheet1!G:G,"3",Sheet1!AI:AI,"",Sheet1!AN:AN,"",Sheet1!AO:AO,"",Sheet1!H:H,"",Sheet1!AU:AU,"")</f>
        <v>1</v>
      </c>
      <c r="G23" s="12">
        <f>countifs(Sheet1!F:F,"40",Sheet1!G:G,"4",Sheet1!AI:AI,"",Sheet1!AN:AN,"",Sheet1!AO:AO,"",Sheet1!H:H,"",Sheet1!AU:AU,"")</f>
        <v>1</v>
      </c>
      <c r="H23" s="12">
        <f>countifs(Sheet1!F:F,"42",Sheet1!G:G,"1",Sheet1!AI:AI,"",Sheet1!AN:AN,"",Sheet1!AO:AO,"",Sheet1!H:H,"",Sheet1!AU:AU,"")</f>
        <v>3</v>
      </c>
      <c r="I23" s="12">
        <f>countifs(Sheet1!F:F,"42",Sheet1!G:G,"2",Sheet1!AI:AI,"",Sheet1!AN:AN,"",Sheet1!AO:AO,"",Sheet1!H:H,"",Sheet1!AU:AU,"")</f>
        <v>0</v>
      </c>
      <c r="J23" s="12">
        <f>countifs(Sheet1!F:F,"42",Sheet1!G:G,"3",Sheet1!AI:AI,"",Sheet1!AN:AN,"",Sheet1!AO:AO,"",Sheet1!H:H,"",Sheet1!AU:AU,"")</f>
        <v>0</v>
      </c>
      <c r="K23" s="12">
        <f>countifs(Sheet1!F:F,"42",Sheet1!G:G,"4",Sheet1!AI:AI,"",Sheet1!AN:AN,"",Sheet1!AO:AO,"",Sheet1!H:H,"",Sheet1!AU:AU,"")</f>
        <v>0</v>
      </c>
      <c r="L23">
        <f>sum(C23:K23)</f>
        <v>19</v>
      </c>
    </row>
    <row r="24">
      <c r="B24" s="2" t="s">
        <v>129</v>
      </c>
      <c r="C24">
        <f>countifs(Sheet1!F:F,"0",Sheet1!G:G,"0",Sheet1!H:H,"",Sheet1!AI:AI,"&lt;&gt;")</f>
        <v>20</v>
      </c>
      <c r="D24" s="16">
        <f>countifs(Sheet1!F:F,"40",Sheet1!G:G,"1",Sheet1!H:H,"",Sheet1!AI:AI,"&lt;&gt;")</f>
        <v>29</v>
      </c>
      <c r="E24" s="16">
        <f>countifs(Sheet1!F:F,"40",Sheet1!G:G,"2",Sheet1!H:H,"",Sheet1!AI:AI,"&lt;&gt;")</f>
        <v>23</v>
      </c>
      <c r="F24" s="16">
        <f>countifs(Sheet1!F:F,"40",Sheet1!G:G,"3",Sheet1!H:H,"",Sheet1!AI:AI,"&lt;&gt;")</f>
        <v>6</v>
      </c>
      <c r="G24" s="16">
        <f>countifs(Sheet1!F:F,"40",Sheet1!G:G,"4",Sheet1!H:H,"",Sheet1!AI:AI,"&lt;&gt;")</f>
        <v>3</v>
      </c>
      <c r="H24" s="16">
        <f>countifs(Sheet1!F:F,"42",Sheet1!G:G,"1",Sheet1!H:H,"",Sheet1!AI:AI,"&lt;&gt;")</f>
        <v>31</v>
      </c>
      <c r="I24" s="16">
        <f>countifs(Sheet1!F:F,"42",Sheet1!G:G,"2",Sheet1!H:H,"",Sheet1!AI:AI,"&lt;&gt;")</f>
        <v>3</v>
      </c>
      <c r="J24" s="16">
        <f>countifs(Sheet1!F:F,"42",Sheet1!G:G,"3",Sheet1!H:H,"",Sheet1!AI:AI,"&lt;&gt;")</f>
        <v>0</v>
      </c>
      <c r="K24" s="16">
        <f>countifs(Sheet1!F:F,"42",Sheet1!G:G,"4",Sheet1!H:H,"",Sheet1!AI:AI,"&lt;&gt;")</f>
        <v>1</v>
      </c>
    </row>
    <row r="26">
      <c r="B26" s="2" t="s">
        <v>133</v>
      </c>
      <c r="C26">
        <f>countifs(Sheet1!H:H,"",Sheet1!Z:Z,"&lt;&gt;",Sheet1!AI:AI,"")</f>
        <v>19</v>
      </c>
      <c r="E26" s="2" t="s">
        <v>135</v>
      </c>
      <c r="F26">
        <f>countifs(Sheet1!H:H,"",Sheet1!AL:AL,"&lt;&gt;",Sheet1!AQ:AQ,"",Sheet1!AX:AX,"")</f>
        <v>229</v>
      </c>
    </row>
    <row r="33">
      <c r="B33" s="1" t="s">
        <v>48</v>
      </c>
      <c r="C33" s="1" t="s">
        <v>136</v>
      </c>
    </row>
  </sheetData>
  <drawing r:id="rId1"/>
</worksheet>
</file>