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counts" sheetId="2" r:id="rId4"/>
    <sheet state="visible" name="readme" sheetId="3" r:id="rId5"/>
  </sheets>
  <definedNames/>
  <calcPr/>
</workbook>
</file>

<file path=xl/sharedStrings.xml><?xml version="1.0" encoding="utf-8"?>
<sst xmlns="http://schemas.openxmlformats.org/spreadsheetml/2006/main" count="851" uniqueCount="333">
  <si>
    <t>rearing chamber: BB8</t>
  </si>
  <si>
    <t>id</t>
  </si>
  <si>
    <t>shock chamber: R2D2</t>
  </si>
  <si>
    <t>Control</t>
  </si>
  <si>
    <t>shock.stage</t>
  </si>
  <si>
    <t>Early</t>
  </si>
  <si>
    <t>Middle</t>
  </si>
  <si>
    <t>Late</t>
  </si>
  <si>
    <t>3rds</t>
  </si>
  <si>
    <t>temp.avg</t>
  </si>
  <si>
    <t>temp.var</t>
  </si>
  <si>
    <t>hs.temp</t>
  </si>
  <si>
    <t>hs.num</t>
  </si>
  <si>
    <t>date.died</t>
  </si>
  <si>
    <t>date.hatch</t>
  </si>
  <si>
    <t>date.ovp</t>
  </si>
  <si>
    <t>time.ovp</t>
  </si>
  <si>
    <t>num.ovp</t>
  </si>
  <si>
    <t>date.3</t>
  </si>
  <si>
    <t>mass.3</t>
  </si>
  <si>
    <t>mass.in.hs</t>
  </si>
  <si>
    <t>inst.in.hs</t>
  </si>
  <si>
    <t>date.in.hs</t>
  </si>
  <si>
    <t>time.in.hs</t>
  </si>
  <si>
    <t>date.out.hs</t>
  </si>
  <si>
    <t>time.out.hs</t>
  </si>
  <si>
    <t>date.4</t>
  </si>
  <si>
    <t>mass.4</t>
  </si>
  <si>
    <t>date.5</t>
  </si>
  <si>
    <t>mass.5</t>
  </si>
  <si>
    <t>date.p5.1</t>
  </si>
  <si>
    <t>mass.p5.1</t>
  </si>
  <si>
    <t>instar.p5.1</t>
  </si>
  <si>
    <t>date.p5.2</t>
  </si>
  <si>
    <t>mass.p5.2</t>
  </si>
  <si>
    <t>inst.p5.2</t>
  </si>
  <si>
    <t>date.p5.3</t>
  </si>
  <si>
    <t>mass.p5.3</t>
  </si>
  <si>
    <t>inst.p5.3</t>
  </si>
  <si>
    <t>date.p5.4</t>
  </si>
  <si>
    <t>mass.p5.4</t>
  </si>
  <si>
    <t>inst.p5.4</t>
  </si>
  <si>
    <t>date.cull</t>
  </si>
  <si>
    <t>mass.cull</t>
  </si>
  <si>
    <t>date.wand</t>
  </si>
  <si>
    <t>mass.wand</t>
  </si>
  <si>
    <t>date.em</t>
  </si>
  <si>
    <t>instar.em</t>
  </si>
  <si>
    <t>wasp larvae classified as "mature 2nds" may actually be 3rd instars--most literature says that they molt concurrently with emergence, but many of the larvae that I dissect do not have anal vesicles present, and do not have 2nd instar exuvial cuticle (that I can tell). See Beckage et al 2002 for description and image. Therefor, wasp larvae classified as "immature 2nds" may just be pharate 3rds. Not sure how to delve into this more, or if it is important to. May just need to make mention of of it in results/discussion</t>
  </si>
  <si>
    <t>bled.em</t>
  </si>
  <si>
    <t>mass.48em</t>
  </si>
  <si>
    <t>num.em</t>
  </si>
  <si>
    <t>4ths</t>
  </si>
  <si>
    <t>num.coc</t>
  </si>
  <si>
    <t>num.fail.spin</t>
  </si>
  <si>
    <t>date.ecl</t>
  </si>
  <si>
    <t>num.ecl</t>
  </si>
  <si>
    <t>fem.ecl</t>
  </si>
  <si>
    <t>male.ecl</t>
  </si>
  <si>
    <t>fem.mass</t>
  </si>
  <si>
    <t>male.mass</t>
  </si>
  <si>
    <t>num.unem.mat</t>
  </si>
  <si>
    <t>num.unem.im</t>
  </si>
  <si>
    <t>mat.load</t>
  </si>
  <si>
    <t>tot.load</t>
  </si>
  <si>
    <t>mass.unem</t>
  </si>
  <si>
    <t>mass.fail.spin</t>
  </si>
  <si>
    <t>pup</t>
  </si>
  <si>
    <t>moth.ecl</t>
  </si>
  <si>
    <t>pv.dna</t>
  </si>
  <si>
    <t>gen.notes</t>
  </si>
  <si>
    <t>diss.notes</t>
  </si>
  <si>
    <t>early</t>
  </si>
  <si>
    <t>individual caterpillar id</t>
  </si>
  <si>
    <t>wasp stage during heat shock (early--day of ovp; middle--5 days after ovp; late--the day after host's molt to 5th)</t>
  </si>
  <si>
    <t>rearing temperature average (25)</t>
  </si>
  <si>
    <t>rearing temperature variation (10)</t>
  </si>
  <si>
    <t>heat shock temp (42)</t>
  </si>
  <si>
    <t>heat shock number (3)</t>
  </si>
  <si>
    <t>date of death during experiment</t>
  </si>
  <si>
    <t>date of hatching</t>
  </si>
  <si>
    <t>date of oviposition</t>
  </si>
  <si>
    <t>time of oviposition</t>
  </si>
  <si>
    <t>number of oviposition</t>
  </si>
  <si>
    <t>classifying wasp larvae as "immature 2nds" (pharate 3rds?) ONLY if they have a fully extended anal vesicle. If there is small/flat tissue at end of abdomen, count as mature 2nd (potential 3rds)</t>
  </si>
  <si>
    <t>date of molt to 3rd</t>
  </si>
  <si>
    <t>mass of molt to 3rd</t>
  </si>
  <si>
    <t>5ths</t>
  </si>
  <si>
    <t xml:space="preserve">mass when put in heat shock--will be mass at 3rd for early treatment--check to make sure this autofills. </t>
  </si>
  <si>
    <t>Emergence at 4th</t>
  </si>
  <si>
    <t>emergence</t>
  </si>
  <si>
    <t>the instar during which they went into heat shock</t>
  </si>
  <si>
    <t>wasp colony density low at ovp</t>
  </si>
  <si>
    <t>mid</t>
  </si>
  <si>
    <t>date in heat shock</t>
  </si>
  <si>
    <t>wasp colony density low at ovp. removed cuticle from 4-5th prolegs at molt to 4th</t>
  </si>
  <si>
    <t>late</t>
  </si>
  <si>
    <t>time in heat shock</t>
  </si>
  <si>
    <t>date out heat shock</t>
  </si>
  <si>
    <t>mongo</t>
  </si>
  <si>
    <t>time out heat shock</t>
  </si>
  <si>
    <t>date of molt to 4th</t>
  </si>
  <si>
    <t>control</t>
  </si>
  <si>
    <t>mass at molt to 4th</t>
  </si>
  <si>
    <t>date of molt to 5th</t>
  </si>
  <si>
    <t>mass at molt to 5th</t>
  </si>
  <si>
    <t>date of the 1st post 5th measurement (1 week after molt to 5th)</t>
  </si>
  <si>
    <t>mass of the 1st post 5th measurement (1 week after molt to 5th)</t>
  </si>
  <si>
    <t>inst.p5.1</t>
  </si>
  <si>
    <t>instar of the 1st post 5th measurement (5, 6, 7, em, wand, cull, died)</t>
  </si>
  <si>
    <t>date of the 2nd post 5th measurement (2 weeks after molt to 5th)</t>
  </si>
  <si>
    <t>mass of the 2nd post 5th measurement (2 weeks after molt to 5th)</t>
  </si>
  <si>
    <t>instar of the 2nd post 5th measurement (5, 6, 7, em, wand, cull, died)</t>
  </si>
  <si>
    <t>date of the 3rd post 5th measurement (3 weeks after molt to 5th)</t>
  </si>
  <si>
    <t>mass of the 3rd post 5th measurement (3 weeks after molt to 5th)</t>
  </si>
  <si>
    <t>instar of the 3rd post 5th measurement (5, 6, 7, em, wand, cull, died)</t>
  </si>
  <si>
    <t>date of the 4th post 5th measurement (4 weeks after molt to 5th--last measurement, cull if still alive)</t>
  </si>
  <si>
    <t>mass of the 4th post 5th measurement (4 weeks after molt to 5th--last measurement, cull if still alive)</t>
  </si>
  <si>
    <t>instar of the 4th post 5th measurement (5, 6, 7, em, wand, cull, died)</t>
  </si>
  <si>
    <t>date of culling (should auto fill from p5 columns)</t>
  </si>
  <si>
    <t>mass of culling (should autofill from p5 columns)</t>
  </si>
  <si>
    <t>on 11/23/18, all heat shock bugs removed from heat shock chamber were dead. Checked chamber temp with thermocouple on 11/24/18, and the chamber seemed to be running 2 degrees too hot. recalibrated chamber to match thermocouple temp. Made note of this for the appropriate experimental caterpillars in the "gen.notes" column</t>
  </si>
  <si>
    <t>wander</t>
  </si>
  <si>
    <t>date of wandering (should autofill from p5 columns)</t>
  </si>
  <si>
    <t>mass of wandering (should autofill from p5 columns)</t>
  </si>
  <si>
    <t>8 immature 2nds of various sizes. at least 1 1st. several distinct melanized plaques</t>
  </si>
  <si>
    <t>date of wasp emergence (should autofill from p5 columns)</t>
  </si>
  <si>
    <t>instar of wasp emergence (4,5,6, etc)</t>
  </si>
  <si>
    <t>wasp colony density low at ovp. was supposed to be weighed as P5.1 on 11/4/18. found with wasp emergence on 11/5/18, didn't weigh for fear of loosing wasp larvae.</t>
  </si>
  <si>
    <t>7 immature 2nds, mostly larger, no 1sts seen</t>
  </si>
  <si>
    <t>late hosts that had heat shocks after 11/24/18 seem to have higher numbers of wasp larvae emerging. Could be that I calibrated the chamber so that it was cooler than 42 at the highest point (hard to accurately calibrate a fluctuating chamber). Will analyze this once the data is fully collected, and will turn on chamber again to test</t>
  </si>
  <si>
    <t>total</t>
  </si>
  <si>
    <t>did the host bleed profusely at wasp emergence--0 if no, 1 if yes</t>
  </si>
  <si>
    <t>lots of diffuse mel</t>
  </si>
  <si>
    <t>mass 48 hours post emergence (should autofill from p5 columns)</t>
  </si>
  <si>
    <t>4ths above 350</t>
  </si>
  <si>
    <t>number of emerged waps larvae (should autofill num.coc+num.fail.spin)</t>
  </si>
  <si>
    <t>number of wasp larvae that successfully spun cocoons</t>
  </si>
  <si>
    <t>number of wasp larvae that failed to spin cocoons</t>
  </si>
  <si>
    <t>date of wasp eclosion</t>
  </si>
  <si>
    <t>number of adult wasps that eclosed after 48 hours (should autofill from fem.ecl and male.ecl</t>
  </si>
  <si>
    <t>number of females that eclosed</t>
  </si>
  <si>
    <t>number of males that eclosed</t>
  </si>
  <si>
    <t>1 immature 2nd, no 1sts seen</t>
  </si>
  <si>
    <t>total mass of all females that eclosed (24 hrs after removal from freezer)</t>
  </si>
  <si>
    <t>total mass of all males that eclosed (24 hrs after removal from freezer)</t>
  </si>
  <si>
    <t>cull</t>
  </si>
  <si>
    <t>number of wasp larvae that did not emerge (determined through dissection) and are mautre 2nds/molted 3rds. Determined by lack of anal vesicle</t>
  </si>
  <si>
    <t>number of wasp larvae that did not emerge (determined through dissection) and are immature 2nds (maybe pharate 3rds)--determined by defined, distinct anal vesicle. Do not count 1st instars, but note in diss.notes</t>
  </si>
  <si>
    <t>total number of mature wasp larvae in host (num.em + num.unem.mat)</t>
  </si>
  <si>
    <t>total number of 2nd instar and above wasp larvae (num.em + num.unem.mat + num.unem.im)</t>
  </si>
  <si>
    <t>5ths above 2000</t>
  </si>
  <si>
    <t>binary indicating if parasitized host that wandered successfully pupated (1=yes, 0=no)</t>
  </si>
  <si>
    <t>em</t>
  </si>
  <si>
    <t>presence of polydnavirus dna in host tissues (1=yes, 0=no)</t>
  </si>
  <si>
    <t>general rearing notes during the experiment</t>
  </si>
  <si>
    <t>notes about host dissections. indicate presence of first instar wasp larvae here</t>
  </si>
  <si>
    <t>2 immature 2nds, no 1sts seen</t>
  </si>
  <si>
    <t xml:space="preserve">38 immature 2nds, 2 1sts. </t>
  </si>
  <si>
    <t>died</t>
  </si>
  <si>
    <t>wasp colony density low at ovp. removed cuticle from 4-5th prolegs at molt to 4th. removed cuticle from 4th proleg after molt into 5th.</t>
  </si>
  <si>
    <t>24 immature 2nds, not counted, stored separately. at least 16 1sts</t>
  </si>
  <si>
    <t>set up</t>
  </si>
  <si>
    <t>wasp colony density low at ovp. purple and dying on 11/24/18, marked last p5 measurement as cull</t>
  </si>
  <si>
    <t>surv</t>
  </si>
  <si>
    <t>left to dissect</t>
  </si>
  <si>
    <t>1 immature 2nd, saved in the same tube as the 1 mature 2nd. some large plaques, the 1 mature 2nd was covered in melanin</t>
  </si>
  <si>
    <t>17 immature 2nds, mostly small. some could have been 1sts. at least 3 1sts</t>
  </si>
  <si>
    <t>1 small immature 2nd, not saved</t>
  </si>
  <si>
    <t>dissected</t>
  </si>
  <si>
    <t>wasp colony density low at ovp. removed cuticle from all prolegs at molt to 4th--proleg damaged, bled. removed cuticle from 3rd-5th prolegs at molt to 5th</t>
  </si>
  <si>
    <t>47 mature 2nds, 20 immature 2nds, 15 1sts</t>
  </si>
  <si>
    <t>wasps left to count</t>
  </si>
  <si>
    <t>mostly mature 2nds, 1 large 1st not counted</t>
  </si>
  <si>
    <t>wasp colony density low at ovp. removed cuticle from thoracic legs and prolegs at molt to 4th. did not molt over thoracic legs at molt to 5th--removed</t>
  </si>
  <si>
    <t>wasps counted</t>
  </si>
  <si>
    <t>19 immature 2nds of various sizes. 1 1st</t>
  </si>
  <si>
    <t>9 immature 2nds, some could have been 1sts</t>
  </si>
  <si>
    <t>num late shocked after 11/24/18</t>
  </si>
  <si>
    <t>wasp colony density low at ovp. did not shed over thoracic legs at molt to 4th, could not remove</t>
  </si>
  <si>
    <t>51 immature 2nds of various sizes. at least 8 1sts</t>
  </si>
  <si>
    <t>1 immature 2nd, not saved</t>
  </si>
  <si>
    <t>mostly mature 2nds, 2 immature 2nds not counted, saved in separate tube</t>
  </si>
  <si>
    <t>wasp colony density low at ovp. counted 16 fts at cocoon couting, but could only find 15 at dissection to save. replaced fts column so that mass per larvae is not affected</t>
  </si>
  <si>
    <t>23 immature 2nds of various sizes. no 1sts</t>
  </si>
  <si>
    <t>could only find 15 fts wasp larvae</t>
  </si>
  <si>
    <t>wasp colony density low at ovp. removed cuticle from 5th prolegs at molt to 4th</t>
  </si>
  <si>
    <t>wasp colony density low at ovp. did not shed over thoracic legs at molt to 4th, could not remove. died during heat shock</t>
  </si>
  <si>
    <t>almost all mature 2nds, 1 or 2 smaller, included in unem tube. 1 large first for small 2nd, not counted</t>
  </si>
  <si>
    <t>wasp colony density low at ovp. removed cuticle from all prolegs at molt to 4th</t>
  </si>
  <si>
    <t xml:space="preserve">1 immture 2nd. 1 small 1st </t>
  </si>
  <si>
    <t>wasp colony density low at ovp. did not shed over thoracic legs at molt to 4th, could not remove. was left one night longer in the heat shock than supposed to be. removed cuticle from 3-5th prolegs at molt to 5th</t>
  </si>
  <si>
    <t>14 immature 2nds of various sizes, all saved together in separate tube. 1 1st</t>
  </si>
  <si>
    <t>found 1 small 1st instar. Otherwise, all mature 2nds. Found 4 oval structures that did not seem to be eggs. Unsure what they were. took pictures</t>
  </si>
  <si>
    <t>wasp colony density low at ovp. removed cuticle from 4-5th prolegs at molt to 4th. removed cuticle from 4th proleg after molt into 5th. date 6: 11/11/18. mass 6: 1017.07. purple and dying on 11/24/18, marked last p5 measurement as cull</t>
  </si>
  <si>
    <t>Mostly mature 2nds. 6 immature 2nds, saved in separate tube. 2 1st instars</t>
  </si>
  <si>
    <t>1 1st instar, no immature 2nds</t>
  </si>
  <si>
    <t>dead</t>
  </si>
  <si>
    <t xml:space="preserve">wasp colony density low at ovp.  was left one night longer in the heat shock than supposed to be. </t>
  </si>
  <si>
    <t>found a second that appeared to be stuck in it's cuticle. pic available</t>
  </si>
  <si>
    <t>did not shed over 5th prolegs at molt to 3rd--removed. wasp colony density low at ovp</t>
  </si>
  <si>
    <t>wasp colony density low at ovp. removed cuticle from last prolegs after molt into 5th. labeled as late in dish, but control in data sheet. Think it's actually a control, changed labels when dissected 11/29/18. maybe toss from data just in case</t>
  </si>
  <si>
    <t>3 immature 2nds, fairly large. at least 3 1sts</t>
  </si>
  <si>
    <t>mostly large 2nds, a few small seconds, no 1sts seen</t>
  </si>
  <si>
    <t>found more than 10 late first wasp larvae</t>
  </si>
  <si>
    <t xml:space="preserve">mid </t>
  </si>
  <si>
    <t>2 wasp larvae that looked caught in cuticle at molt to 3rd. 1 1st, not counted</t>
  </si>
  <si>
    <t>found 1 giant egg, 1 immat 2nd instar</t>
  </si>
  <si>
    <t>mostly mature 2nds, 1 immature 2nd, not kept</t>
  </si>
  <si>
    <t>there were no cocoons or wasp larvae in petri dish at 48 hr post em. Maybe eaten by caterpillar? weighed 2 days late for P5.1, P5.2 &amp; P5.3</t>
  </si>
  <si>
    <t>8 immature 2nds, saved separately. 3 1st instars</t>
  </si>
  <si>
    <t>removed cuticle from 4-5th prolegs at molt to 5th. died during heat shock</t>
  </si>
  <si>
    <t>dish marked as "late", but all the data matches for this row, which is control. 2 immature 2nds, no 1sts seen</t>
  </si>
  <si>
    <t>removed cuticle from 3rd-5th prolegs at molt to 5th</t>
  </si>
  <si>
    <t>removed cuticle from 4-5th prolegs at molt to 4th. removed cuticle from 4-5th prolegs at molt to 5th. died during heat shock</t>
  </si>
  <si>
    <t>removed cuticle from 4-5th prolegs at molt to 4th</t>
  </si>
  <si>
    <t>3 young immature 2nds, no 1sts seen</t>
  </si>
  <si>
    <t>mostly mature 2nds, a few younger 2nds. 1 middling 1st, not counted in unem</t>
  </si>
  <si>
    <t>2 ovp by same wasp</t>
  </si>
  <si>
    <t>had just begun to molt into 4th, headcap off but cuticle remained. did not remove cuticle, removed 4th cuticle on 10/30/18. removed cuticle from 2nd proleg after molt into 5th.</t>
  </si>
  <si>
    <t>at least 2 1st instars</t>
  </si>
  <si>
    <t>34 mature 2nds, 11 immature 2nds, 5 1sts</t>
  </si>
  <si>
    <t>2nds in various stages, mostly mature 2nds, but some younger, multiple 1st instars, not counted</t>
  </si>
  <si>
    <t>horn damaged at ovp</t>
  </si>
  <si>
    <t>27 immature 2nds of various sizes, at least 11 1sts</t>
  </si>
  <si>
    <t>all mature 2nds</t>
  </si>
  <si>
    <t>65 immature 2nds of various sizes. at least 3 1sts</t>
  </si>
  <si>
    <t>3 small immatue 2nds. at least 1 small 1st. at least 1 well defined melanized plaque</t>
  </si>
  <si>
    <t>had melanized circles on dorsal cuticle--looks like wasp larvae had tried to chew through and failed? Marking 11/13/18 as date of emergence. Putting small piece of food in clean dish to see if it will still eat. 11/15/18, caterpllar did not eat. Treated as had emergence and froze.</t>
  </si>
  <si>
    <t>27 mature 2nds, 9 immature 2nds, 4 1sts that I found</t>
  </si>
  <si>
    <t>horn damaged at ovp. removed cuticle from 4th proleg after molt into 4th.</t>
  </si>
  <si>
    <t>4 immature 2nds of various sizes. 1 small 1st</t>
  </si>
  <si>
    <t>removed cuticle from 5th prolegs at molt to 5th</t>
  </si>
  <si>
    <t>52 immature 2nds of various sizes, mostly small--some could have been 1sts. at least 7 1sts. most larvae were small and had whiteish spots in abdomen, have seen in other specimens as well</t>
  </si>
  <si>
    <t>attempted to remove cutcile after molt into 4th and caterpillar died.</t>
  </si>
  <si>
    <t>mostly mature 2nds, 1 or 2 that looked like they had not shed their cuticle when molting to 3rd. a few 1st instars, not counted</t>
  </si>
  <si>
    <t>removed cuticle from all prolegs at molt to 5th</t>
  </si>
  <si>
    <t>on 11/20/18 found a melanized spot that seems like a larvae tried to chew through cuticle. waiting to cull at p5.3.</t>
  </si>
  <si>
    <t>died during heat shock</t>
  </si>
  <si>
    <t>removed cuticle from 4th proleg and headcap after molt into 5th.</t>
  </si>
  <si>
    <t>3 immature 2nds. at least 1 1st</t>
  </si>
  <si>
    <t>removed cuticle from 5th proleg after molt into 4th.</t>
  </si>
  <si>
    <t>4 immature 2nds of various sizes. no 1sts seen. a few mature 2nds that had cuticle stuck to them</t>
  </si>
  <si>
    <t>had just begun to molt into 4th, headcap off but cuticle remained. did not remove cuticle, removed 4th cuticle on 10/30/18. had wasp emergence the afternoon of its p5.1 date</t>
  </si>
  <si>
    <t>at least 1 large distinct mel plaque. at least 2 first instars</t>
  </si>
  <si>
    <t>all 2nd instars, mostly mature</t>
  </si>
  <si>
    <t>6th instar 11/12/18, mass = 2306.76. removed cuticle from entire body after molt into 6th.</t>
  </si>
  <si>
    <t>did not shed over thoracic legs at 5th, could not remove. had wasp emergence the afternoon of its p5.1 date</t>
  </si>
  <si>
    <t>died during heat shock.</t>
  </si>
  <si>
    <t>5 immature 2nds saved separately, 1 1st, not saved</t>
  </si>
  <si>
    <t>wand</t>
  </si>
  <si>
    <t>removed cuticle from all prolegs after molt into 5th. pupated but didn't fully shed pupal cuticle and had some abnormalities as a pupae</t>
  </si>
  <si>
    <t>mass at 4th was missing. removed cuticle from 3rd proleg after molt into 5th.</t>
  </si>
  <si>
    <t>weight at 4th missing. found on 11/5/18 at 5th molt.</t>
  </si>
  <si>
    <t>90 mature 2nds, counted in num.unem. Also were 25 immature 2nds, saved in separate tube. Did not see any 1sts.</t>
  </si>
  <si>
    <t xml:space="preserve">removed cuticle from 5th proleg after molt into 4th </t>
  </si>
  <si>
    <t>24 immature 2nds of various sizes. at least 1 small 1st. Several 2nds that half shed cuticle</t>
  </si>
  <si>
    <t>removed cuticle from 4th proleg after molt into 4th, caterpillar bleed. died during heat shock, possibly due to the cuticle removal.</t>
  </si>
  <si>
    <t>did not shed over thoracic legs at molt to 5th, removed partially. removed head cap at molt to 5th. looks poorly prior to going into heat shock, may not survive Heat shock. died during heat shock</t>
  </si>
  <si>
    <t>wasp cup dropped out of freezer--loss of many antennae, some heads. Could affect mass</t>
  </si>
  <si>
    <t>removed cuticle from 5th proleg after molt into 5th.</t>
  </si>
  <si>
    <t>removed cuticle from 5th proleg during molt into 5th</t>
  </si>
  <si>
    <t>removed cuticle from 3rd proleg after molt into 4th. removed cuticle from all prolegs after molt into 5th.</t>
  </si>
  <si>
    <t>weighed 2 days late for P5.1, P5.2 &amp; P5.3</t>
  </si>
  <si>
    <t>40 immature 2nds of various sizes. Several 1sts of various sizes, not counted. 1 or 2 2nds that look like they failed to molt to 3rd</t>
  </si>
  <si>
    <t>mostly mature 2nds. 1 immature 2nds, not counted and not saved</t>
  </si>
  <si>
    <t>21 immature 2nds of various sizes. at least 3 small 1sts. large unhatched egg found as well</t>
  </si>
  <si>
    <t>removed cuticle from 4-5th prolegs at molt to 4th. removed cuticle from 4-5th prolegs at molt to 5th. Died prior to being put in HS.</t>
  </si>
  <si>
    <t>40 immature 2nds of various sizes. 4 1st instars</t>
  </si>
  <si>
    <t xml:space="preserve">removed cuticle from 4th proleg after molt into 4th. </t>
  </si>
  <si>
    <t>removed cuticle from 4th proleg after molt into 4th. died during heat shock</t>
  </si>
  <si>
    <t>27 immature 2nds of various sizes--some large, some very small. No 1sts seen. a few mature 2nds that looked caught in shed cuticle--took picture of one</t>
  </si>
  <si>
    <t>immature 2nds many diff sizes. at least 1 1st instar</t>
  </si>
  <si>
    <t>alls 2nds, no 1sts</t>
  </si>
  <si>
    <t>purple and dying on 11/24/18, marked last p5 measurement as cull</t>
  </si>
  <si>
    <t>70 immature 2nds of various sizes. Some may have been large 1sts. Roughly 100 larvae that were either 1sts or small 2nds--was impractical to try and stage all of them. All were very small and translucent, none approached the size of a mid or immature 2nd</t>
  </si>
  <si>
    <t>molted to 6th instar 11/13/18. Mass: 4749.76. purple and dying on 11/24/18, marked last p5 measurement as cull</t>
  </si>
  <si>
    <t>6 immature 2nds of various sizes. at least 5 small 1sts</t>
  </si>
  <si>
    <t>54 immature 2nds of various sizes. no 1sts seen</t>
  </si>
  <si>
    <t>37 immature 2nds or various sizes, at least 3 3rds</t>
  </si>
  <si>
    <t>5 immature 2nds of various sizes. at least 3 firsts</t>
  </si>
  <si>
    <t>37 immature 2nds of various sizes, at least 2 1sts</t>
  </si>
  <si>
    <t>died during Heat shock</t>
  </si>
  <si>
    <t>30 immature 2nds of various sizes. no 1sts seen. several 2nds had not finished shedding cuticle</t>
  </si>
  <si>
    <t>was bleeding badly and nearly dead upon cocoon counting.</t>
  </si>
  <si>
    <t>42 immature 2nds, mostly small--some could have been 1sts. at least 4 1sts</t>
  </si>
  <si>
    <t>19 immature 2nds of various sizes. several mature 2nds that had partially shed their cuticle</t>
  </si>
  <si>
    <t xml:space="preserve">54 immature 2nds of various sizes. 8 small larvae that were either large 1sts or small 2nds, could not tell </t>
  </si>
  <si>
    <t>over 2 g at molt to 5th, but very obviously freshly molted, maybe a wanderer(characteristic pink near head and dorsal vessical showing but hasn't destroyed food) on 12/6/18 at P5.2 but am leaving one more day to observe. disturbed food and had clear dorsal clearing on 12/7/18, frozen as wanderer for dna extraction</t>
  </si>
  <si>
    <t>molted into 4th but had not shed cuticle, was not able to remove. removed cuticle from all prolegs 1 day after molt to 4th. did not shed over thoracic legs at molt to 5th. could not remove</t>
  </si>
  <si>
    <t>died during heat shock, possibly due to over heating chamber</t>
  </si>
  <si>
    <t>some mat 2nd instars looked stuck in cuticle</t>
  </si>
  <si>
    <t>experienced at least 1 day of chamber running 2 degrees too host</t>
  </si>
  <si>
    <t>removed cuticle from 3rd-5th prolegs after molt to 4th</t>
  </si>
  <si>
    <t>removed cuticle from 5th prolegs at molt to 4th</t>
  </si>
  <si>
    <t>died in heat shock</t>
  </si>
  <si>
    <t>experienced at least 1 day of chamber running 2 degrees too hot. had emergence in the afternoon of P5.1. wasp never eclosed were culled on 12/14, 17 days after emergence</t>
  </si>
  <si>
    <t>was left in heat shock chamber for approximately 15 extra hours</t>
  </si>
  <si>
    <t>experienced at least 1 day of chamber running 2 degrees too hot. had emergence in the afternoon of their P5.1.</t>
  </si>
  <si>
    <t xml:space="preserve">lots of fat body, some mat 2nd instars looked stuck in cuticle. </t>
  </si>
  <si>
    <t>did not molt over prolegs at molt to 5th, head and jaws malformed, may not be able to eat. unshed cuticle removed</t>
  </si>
  <si>
    <t>left in lab over night after heat shock (~25C). date and mass at 4th were not recorded.</t>
  </si>
  <si>
    <t>removed entire cuticle from caterpillar after molt into 4th.</t>
  </si>
  <si>
    <t>above 2 g at molt to 5ths, but freshly moltedd</t>
  </si>
  <si>
    <t>left in lab over night after heat shock (~25C)</t>
  </si>
  <si>
    <t>some 2nd instars looked stuck in cuticle. at least 1 1st instar</t>
  </si>
  <si>
    <t>at least 1 first instar</t>
  </si>
  <si>
    <t>over 2 g at molt to 5th, but freshly molted</t>
  </si>
  <si>
    <t>wandered froze in -80.</t>
  </si>
  <si>
    <t>some mat 2nds instars look stuck in cuticle</t>
  </si>
  <si>
    <t>had wasp emergence in afternoon of P5.2</t>
  </si>
  <si>
    <t>at least 14 1st instar larvae, not counted in load</t>
  </si>
  <si>
    <t>removed cuticle from 4th proleg after molt into 4th.</t>
  </si>
  <si>
    <t>found 1 1st instar</t>
  </si>
  <si>
    <t>removed cuticle from the final proleg after molt into 4th</t>
  </si>
  <si>
    <t>wandered froze in -80</t>
  </si>
  <si>
    <t>molted to 4th during heat shock, did not molt over thoracic legs, could not remove</t>
  </si>
  <si>
    <t>several mat 2nds looks stuck in cuticle</t>
  </si>
  <si>
    <t>molted to 4th during heat shock, removed cuticle from 3rd-5th prolegs</t>
  </si>
  <si>
    <t>several small, distinct plaques</t>
  </si>
  <si>
    <t>was purple and very sad two days prior to P5.1 so I culled it. put in freezer for dissection.</t>
  </si>
  <si>
    <t>removed cuticle from final proleg after molt into 4th.</t>
  </si>
  <si>
    <t>some mat 2nds look stuck in cuticle</t>
  </si>
  <si>
    <t>above 2g at molt to 5th, but freshly molted</t>
  </si>
  <si>
    <t>lost 1 wasp when couting, sex unknown</t>
  </si>
  <si>
    <t>some 2nd instars looked stuck in cuticle</t>
  </si>
  <si>
    <t>had wasp emergence in the afternoon of P5.2. wasp never eclosed were culled on 12/14, 15 days after emergence.</t>
  </si>
  <si>
    <t>was left in the heat shock chamber for 15 extra hours. weighed 1 day late for P5.1. culled one day early at p5.3, was supposed to  be on 12/15 but was culled on 12/14.</t>
  </si>
  <si>
    <t>several mat 2nds looked caught in cuticle. immat 2nds of various sizes</t>
  </si>
  <si>
    <t>removed cuticle from 4th-5th prolegs after molt to 4th</t>
  </si>
  <si>
    <t>wasp likely eclosed before 12/11/18, most adults were dead on 12/11/18, but haven't been checked for 2 days due to snow storm.</t>
  </si>
  <si>
    <t xml:space="preserve">removed head cap at molt to 5th. was not weighed on 12/2 for P5.1, had emergence on 12/3 so couldn't weigh then either. Died between emergence and counting cocoons, was very gross so did not weigh, did freeze but doubt that you will see much. after eclosion, when weighing and counting wasps, found 2 extra males that may have come from this cup. will weigh in case of oddity </t>
  </si>
  <si>
    <t>had wasp emergence in the afternoon of P5.2</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</si>
</sst>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quot;:&quot;mm"/>
    <numFmt numFmtId="165" formatCode="m&quot;/&quot;d&quot;/&quot;yy"/>
    <numFmt numFmtId="166" formatCode="m/d/yy"/>
    <numFmt numFmtId="167" formatCode="m/d"/>
  </numFmts>
  <fonts count="12">
    <font>
      <sz val="10.0"/>
      <color rgb="FF000000"/>
      <name val="Arial"/>
    </font>
    <font/>
    <font>
      <b/>
      <name val="Arial"/>
    </font>
    <font>
      <b/>
    </font>
    <font>
      <sz val="11.0"/>
      <color rgb="FFA61D4C"/>
    </font>
    <font>
      <sz val="11.0"/>
      <color rgb="FFF4B400"/>
    </font>
    <font>
      <sz val="11.0"/>
      <color rgb="FF11A9CC"/>
    </font>
    <font>
      <sz val="9.0"/>
      <color rgb="FF000000"/>
      <name val="Arial"/>
    </font>
    <font>
      <sz val="11.0"/>
      <color rgb="FF000000"/>
      <name val="Inconsolata"/>
    </font>
    <font>
      <sz val="11.0"/>
      <color rgb="FF7E3794"/>
    </font>
    <font>
      <sz val="11.0"/>
      <color rgb="FFF7981D"/>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readingOrder="0"/>
    </xf>
    <xf borderId="0" fillId="0" fontId="2" numFmtId="0" xfId="0" applyAlignment="1" applyFont="1">
      <alignment readingOrder="0" vertical="bottom"/>
    </xf>
    <xf borderId="0" fillId="0" fontId="2" numFmtId="2" xfId="0" applyAlignment="1" applyFont="1" applyNumberFormat="1">
      <alignment readingOrder="0" vertical="bottom"/>
    </xf>
    <xf borderId="0" fillId="0" fontId="4" numFmtId="0" xfId="0" applyFont="1"/>
    <xf borderId="0" fillId="0" fontId="2" numFmtId="0" xfId="0" applyAlignment="1" applyFont="1">
      <alignment readingOrder="0" vertical="bottom"/>
    </xf>
    <xf borderId="0" fillId="0" fontId="2" numFmtId="164" xfId="0" applyAlignment="1" applyFont="1" applyNumberFormat="1">
      <alignment vertical="bottom"/>
    </xf>
    <xf borderId="0" fillId="0" fontId="2" numFmtId="165" xfId="0" applyAlignment="1" applyFont="1" applyNumberFormat="1">
      <alignment vertical="bottom"/>
    </xf>
    <xf borderId="0" fillId="0" fontId="2" numFmtId="2" xfId="0" applyAlignment="1" applyFont="1" applyNumberFormat="1">
      <alignment readingOrder="0" vertical="bottom"/>
    </xf>
    <xf borderId="0" fillId="0" fontId="2" numFmtId="165" xfId="0" applyAlignment="1" applyFont="1" applyNumberFormat="1">
      <alignment readingOrder="0" vertical="bottom"/>
    </xf>
    <xf borderId="0" fillId="0" fontId="3" numFmtId="0" xfId="0" applyFont="1"/>
    <xf borderId="0" fillId="0" fontId="1" numFmtId="166" xfId="0" applyAlignment="1" applyFont="1" applyNumberFormat="1">
      <alignment readingOrder="0"/>
    </xf>
    <xf borderId="0" fillId="0" fontId="1" numFmtId="20" xfId="0" applyAlignment="1" applyFont="1" applyNumberFormat="1">
      <alignment readingOrder="0"/>
    </xf>
    <xf borderId="0" fillId="0" fontId="1" numFmtId="2" xfId="0" applyAlignment="1" applyFont="1" applyNumberFormat="1">
      <alignment readingOrder="0"/>
    </xf>
    <xf borderId="0" fillId="2" fontId="0" numFmtId="166" xfId="0" applyAlignment="1" applyFill="1" applyFont="1" applyNumberFormat="1">
      <alignment readingOrder="0"/>
    </xf>
    <xf borderId="0" fillId="0" fontId="5" numFmtId="0" xfId="0" applyFont="1"/>
    <xf borderId="0" fillId="0" fontId="3" numFmtId="0" xfId="0" applyAlignment="1" applyFont="1">
      <alignment readingOrder="0"/>
    </xf>
    <xf borderId="0" fillId="0" fontId="1" numFmtId="165" xfId="0" applyAlignment="1" applyFont="1" applyNumberFormat="1">
      <alignment readingOrder="0"/>
    </xf>
    <xf borderId="0" fillId="0" fontId="1" numFmtId="0" xfId="0" applyAlignment="1" applyFont="1">
      <alignment readingOrder="0"/>
    </xf>
    <xf borderId="0" fillId="0" fontId="1" numFmtId="0" xfId="0" applyFont="1"/>
    <xf borderId="0" fillId="0" fontId="1" numFmtId="165" xfId="0" applyFont="1" applyNumberFormat="1"/>
    <xf borderId="0" fillId="0" fontId="1" numFmtId="2" xfId="0" applyFont="1" applyNumberFormat="1"/>
    <xf borderId="0" fillId="0" fontId="6" numFmtId="0" xfId="0" applyFont="1"/>
    <xf borderId="0" fillId="2" fontId="7" numFmtId="166" xfId="0" applyAlignment="1" applyFont="1" applyNumberFormat="1">
      <alignment horizontal="right" readingOrder="0"/>
    </xf>
    <xf borderId="0" fillId="2" fontId="8" numFmtId="166" xfId="0" applyFont="1" applyNumberFormat="1"/>
    <xf borderId="0" fillId="0" fontId="1" numFmtId="167" xfId="0" applyAlignment="1" applyFont="1" applyNumberFormat="1">
      <alignment readingOrder="0"/>
    </xf>
    <xf borderId="0" fillId="0" fontId="9" numFmtId="0" xfId="0" applyFont="1"/>
    <xf borderId="0" fillId="0" fontId="10" numFmtId="0" xfId="0" applyFont="1"/>
    <xf borderId="0" fillId="0" fontId="11" numFmtId="0" xfId="0" applyAlignment="1" applyFont="1">
      <alignment readingOrder="0"/>
    </xf>
    <xf borderId="0" fillId="0" fontId="0"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mass.in.hs" TargetMode="External"/><Relationship Id="rId2" Type="http://schemas.openxmlformats.org/officeDocument/2006/relationships/hyperlink" Target="http://inst.in.hs" TargetMode="External"/><Relationship Id="rId3" Type="http://schemas.openxmlformats.org/officeDocument/2006/relationships/hyperlink" Target="http://num.unem.i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instar.em" TargetMode="External"/><Relationship Id="rId10" Type="http://schemas.openxmlformats.org/officeDocument/2006/relationships/hyperlink" Target="http://date.em" TargetMode="External"/><Relationship Id="rId13" Type="http://schemas.openxmlformats.org/officeDocument/2006/relationships/hyperlink" Target="http://num.em" TargetMode="External"/><Relationship Id="rId12" Type="http://schemas.openxmlformats.org/officeDocument/2006/relationships/hyperlink" Target="http://bled.em" TargetMode="External"/><Relationship Id="rId1" Type="http://schemas.openxmlformats.org/officeDocument/2006/relationships/hyperlink" Target="http://mass.in.hs" TargetMode="External"/><Relationship Id="rId2" Type="http://schemas.openxmlformats.org/officeDocument/2006/relationships/hyperlink" Target="http://inst.in.hs" TargetMode="External"/><Relationship Id="rId3" Type="http://schemas.openxmlformats.org/officeDocument/2006/relationships/hyperlink" Target="http://num.unem.im" TargetMode="External"/><Relationship Id="rId4" Type="http://schemas.openxmlformats.org/officeDocument/2006/relationships/hyperlink" Target="http://mass.in.hs" TargetMode="External"/><Relationship Id="rId9" Type="http://schemas.openxmlformats.org/officeDocument/2006/relationships/hyperlink" Target="http://time.out.hs" TargetMode="External"/><Relationship Id="rId15" Type="http://schemas.openxmlformats.org/officeDocument/2006/relationships/drawing" Target="../drawings/drawing3.xml"/><Relationship Id="rId14" Type="http://schemas.openxmlformats.org/officeDocument/2006/relationships/hyperlink" Target="http://num.unem.im" TargetMode="External"/><Relationship Id="rId5" Type="http://schemas.openxmlformats.org/officeDocument/2006/relationships/hyperlink" Target="http://inst.in.hs" TargetMode="External"/><Relationship Id="rId6" Type="http://schemas.openxmlformats.org/officeDocument/2006/relationships/hyperlink" Target="http://date.in.hs" TargetMode="External"/><Relationship Id="rId7" Type="http://schemas.openxmlformats.org/officeDocument/2006/relationships/hyperlink" Target="http://time.in.hs" TargetMode="External"/><Relationship Id="rId8" Type="http://schemas.openxmlformats.org/officeDocument/2006/relationships/hyperlink" Target="http://date.out.h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sheetData>
    <row r="1">
      <c r="A1" s="2" t="s">
        <v>1</v>
      </c>
      <c r="B1" s="4" t="s">
        <v>4</v>
      </c>
      <c r="C1" s="2" t="s">
        <v>9</v>
      </c>
      <c r="D1" s="2" t="s">
        <v>10</v>
      </c>
      <c r="E1" s="2" t="s">
        <v>11</v>
      </c>
      <c r="F1" s="2" t="s">
        <v>12</v>
      </c>
      <c r="G1" s="2" t="s">
        <v>13</v>
      </c>
      <c r="H1" s="2" t="s">
        <v>14</v>
      </c>
      <c r="I1" s="2" t="s">
        <v>15</v>
      </c>
      <c r="J1" s="2" t="s">
        <v>16</v>
      </c>
      <c r="K1" s="2" t="s">
        <v>17</v>
      </c>
      <c r="L1" s="2" t="s">
        <v>18</v>
      </c>
      <c r="M1" s="2" t="s">
        <v>19</v>
      </c>
      <c r="N1" s="5" t="s">
        <v>20</v>
      </c>
      <c r="O1" s="7" t="s">
        <v>21</v>
      </c>
      <c r="P1" s="2" t="s">
        <v>22</v>
      </c>
      <c r="Q1" s="8" t="s">
        <v>23</v>
      </c>
      <c r="R1" s="2" t="s">
        <v>24</v>
      </c>
      <c r="S1" s="2" t="s">
        <v>25</v>
      </c>
      <c r="T1" s="2" t="s">
        <v>26</v>
      </c>
      <c r="U1" s="2" t="s">
        <v>27</v>
      </c>
      <c r="V1" s="9" t="s">
        <v>28</v>
      </c>
      <c r="W1" s="2" t="s">
        <v>29</v>
      </c>
      <c r="X1" s="4" t="s">
        <v>30</v>
      </c>
      <c r="Y1" s="4" t="s">
        <v>31</v>
      </c>
      <c r="Z1" s="4" t="s">
        <v>32</v>
      </c>
      <c r="AA1" s="4" t="s">
        <v>33</v>
      </c>
      <c r="AB1" s="4" t="s">
        <v>34</v>
      </c>
      <c r="AC1" s="4" t="s">
        <v>35</v>
      </c>
      <c r="AD1" s="4" t="s">
        <v>36</v>
      </c>
      <c r="AE1" s="4" t="s">
        <v>37</v>
      </c>
      <c r="AF1" s="4" t="s">
        <v>38</v>
      </c>
      <c r="AG1" s="4" t="s">
        <v>39</v>
      </c>
      <c r="AH1" s="4" t="s">
        <v>40</v>
      </c>
      <c r="AI1" s="4" t="s">
        <v>41</v>
      </c>
      <c r="AJ1" s="4" t="s">
        <v>42</v>
      </c>
      <c r="AK1" s="10" t="s">
        <v>43</v>
      </c>
      <c r="AL1" s="11" t="s">
        <v>44</v>
      </c>
      <c r="AM1" s="10" t="s">
        <v>45</v>
      </c>
      <c r="AN1" s="9" t="s">
        <v>46</v>
      </c>
      <c r="AO1" s="2" t="s">
        <v>47</v>
      </c>
      <c r="AP1" s="2" t="s">
        <v>49</v>
      </c>
      <c r="AQ1" s="2" t="s">
        <v>50</v>
      </c>
      <c r="AR1" s="2" t="s">
        <v>51</v>
      </c>
      <c r="AS1" s="2" t="s">
        <v>53</v>
      </c>
      <c r="AT1" s="2" t="s">
        <v>54</v>
      </c>
      <c r="AU1" s="2" t="s">
        <v>55</v>
      </c>
      <c r="AV1" s="2" t="s">
        <v>56</v>
      </c>
      <c r="AW1" s="4" t="s">
        <v>57</v>
      </c>
      <c r="AX1" s="4" t="s">
        <v>58</v>
      </c>
      <c r="AY1" s="4" t="s">
        <v>59</v>
      </c>
      <c r="AZ1" s="4" t="s">
        <v>60</v>
      </c>
      <c r="BA1" s="4" t="s">
        <v>61</v>
      </c>
      <c r="BB1" s="7" t="s">
        <v>62</v>
      </c>
      <c r="BC1" s="4" t="s">
        <v>63</v>
      </c>
      <c r="BD1" s="4" t="s">
        <v>64</v>
      </c>
      <c r="BE1" s="4" t="s">
        <v>65</v>
      </c>
      <c r="BF1" s="4" t="s">
        <v>66</v>
      </c>
      <c r="BG1" s="2" t="s">
        <v>67</v>
      </c>
      <c r="BH1" s="4" t="s">
        <v>68</v>
      </c>
      <c r="BI1" s="4" t="s">
        <v>69</v>
      </c>
      <c r="BJ1" s="2" t="s">
        <v>70</v>
      </c>
      <c r="BK1" s="2" t="s">
        <v>71</v>
      </c>
    </row>
    <row r="2">
      <c r="A2" s="1">
        <v>1.0</v>
      </c>
      <c r="B2" s="1" t="s">
        <v>72</v>
      </c>
      <c r="C2" s="1">
        <v>25.0</v>
      </c>
      <c r="D2" s="1">
        <v>10.0</v>
      </c>
      <c r="E2" s="1">
        <v>42.0</v>
      </c>
      <c r="F2" s="1">
        <v>3.0</v>
      </c>
      <c r="H2" s="13">
        <v>43389.0</v>
      </c>
      <c r="I2" s="13">
        <v>43394.0</v>
      </c>
      <c r="J2" s="14">
        <v>0.4756944444444444</v>
      </c>
      <c r="K2" s="1">
        <v>2.0</v>
      </c>
      <c r="L2" s="13">
        <v>43394.0</v>
      </c>
      <c r="M2" s="1">
        <v>72.82</v>
      </c>
      <c r="N2" s="15">
        <f>if(B2="early",M2)</f>
        <v>72.82</v>
      </c>
      <c r="O2" s="1">
        <v>3.0</v>
      </c>
      <c r="P2" s="13">
        <v>43394.0</v>
      </c>
      <c r="Q2" s="14">
        <v>0.5256944444444445</v>
      </c>
      <c r="R2" s="13">
        <v>43396.0</v>
      </c>
      <c r="S2" s="14">
        <v>0.6826388888888889</v>
      </c>
      <c r="T2" s="13">
        <v>43399.0</v>
      </c>
      <c r="U2" s="1">
        <v>278.18</v>
      </c>
      <c r="V2" s="13">
        <v>43404.0</v>
      </c>
      <c r="W2" s="1">
        <v>1453.49</v>
      </c>
      <c r="X2" s="13">
        <v>43411.0</v>
      </c>
      <c r="Y2" s="1">
        <v>11887.71</v>
      </c>
      <c r="Z2" s="1">
        <v>5.0</v>
      </c>
      <c r="AA2" s="16">
        <v>43418.0</v>
      </c>
      <c r="AB2" s="1">
        <v>15029.05</v>
      </c>
      <c r="AC2" s="1">
        <v>5.0</v>
      </c>
      <c r="AD2" s="13"/>
      <c r="AG2" s="13"/>
      <c r="AJ2" s="19">
        <v>43424.0</v>
      </c>
      <c r="AK2" s="1">
        <v>12083.86</v>
      </c>
      <c r="AL2" s="22" t="e">
        <v>#N/A</v>
      </c>
      <c r="AM2" s="23" t="e">
        <v>#N/A</v>
      </c>
      <c r="AN2" s="22" t="e">
        <v>#N/A</v>
      </c>
      <c r="AQ2" t="e">
        <v>#N/A</v>
      </c>
      <c r="AR2">
        <f t="shared" ref="AR2:AR287" si="1">AS2+AT2</f>
        <v>0</v>
      </c>
      <c r="AV2">
        <f t="shared" ref="AV2:AV286" si="2">AW2+AX2</f>
        <v>0</v>
      </c>
      <c r="BC2">
        <f t="shared" ref="BC2:BC286" si="3">AR2+BA2</f>
        <v>0</v>
      </c>
      <c r="BD2">
        <f t="shared" ref="BD2:BD286" si="4">BC2+BB2</f>
        <v>0</v>
      </c>
      <c r="BJ2" s="1" t="s">
        <v>92</v>
      </c>
    </row>
    <row r="3">
      <c r="A3" s="1">
        <v>2.0</v>
      </c>
      <c r="B3" s="1" t="s">
        <v>93</v>
      </c>
      <c r="C3" s="1">
        <v>25.0</v>
      </c>
      <c r="D3" s="1">
        <v>10.0</v>
      </c>
      <c r="E3" s="1">
        <v>42.0</v>
      </c>
      <c r="F3" s="1">
        <v>3.0</v>
      </c>
      <c r="G3" s="13">
        <v>43401.0</v>
      </c>
      <c r="H3" s="13">
        <v>43389.0</v>
      </c>
      <c r="I3" s="13">
        <v>43394.0</v>
      </c>
      <c r="J3" s="14">
        <v>0.47152777777777777</v>
      </c>
      <c r="K3" s="1">
        <v>1.0</v>
      </c>
      <c r="L3" s="13">
        <v>43394.0</v>
      </c>
      <c r="M3" s="1">
        <v>53.78</v>
      </c>
      <c r="N3" s="15">
        <v>265.66</v>
      </c>
      <c r="O3" s="13"/>
      <c r="P3" s="13">
        <v>43398.0</v>
      </c>
      <c r="Q3" s="14">
        <v>0.4340277777777778</v>
      </c>
      <c r="T3" s="13">
        <v>43400.0</v>
      </c>
      <c r="U3" s="1">
        <v>193.59</v>
      </c>
      <c r="AJ3" s="22" t="e">
        <v>#N/A</v>
      </c>
      <c r="AK3" s="23" t="e">
        <v>#N/A</v>
      </c>
      <c r="AL3" s="22" t="e">
        <v>#N/A</v>
      </c>
      <c r="AM3" s="23" t="e">
        <v>#N/A</v>
      </c>
      <c r="AN3" s="22" t="e">
        <v>#N/A</v>
      </c>
      <c r="AQ3" t="e">
        <v>#N/A</v>
      </c>
      <c r="AR3">
        <f t="shared" si="1"/>
        <v>0</v>
      </c>
      <c r="AV3">
        <f t="shared" si="2"/>
        <v>0</v>
      </c>
      <c r="BC3">
        <f t="shared" si="3"/>
        <v>0</v>
      </c>
      <c r="BD3">
        <f t="shared" si="4"/>
        <v>0</v>
      </c>
      <c r="BJ3" s="1" t="s">
        <v>95</v>
      </c>
    </row>
    <row r="4">
      <c r="A4" s="1">
        <v>3.0</v>
      </c>
      <c r="B4" s="1" t="s">
        <v>96</v>
      </c>
      <c r="C4" s="1">
        <v>25.0</v>
      </c>
      <c r="D4" s="1">
        <v>10.0</v>
      </c>
      <c r="E4" s="1">
        <v>42.0</v>
      </c>
      <c r="F4" s="1">
        <v>3.0</v>
      </c>
      <c r="H4" s="13">
        <v>43389.0</v>
      </c>
      <c r="I4" s="13">
        <v>43394.0</v>
      </c>
      <c r="J4" s="14">
        <v>0.46875</v>
      </c>
      <c r="K4" s="1">
        <v>2.0</v>
      </c>
      <c r="L4" s="13">
        <v>43394.0</v>
      </c>
      <c r="M4" s="1">
        <v>42.37</v>
      </c>
      <c r="N4" s="15">
        <v>1673.19</v>
      </c>
      <c r="O4" s="1">
        <v>5.0</v>
      </c>
      <c r="P4" s="13">
        <v>43406.0</v>
      </c>
      <c r="Q4" s="14">
        <v>0.3854166666666667</v>
      </c>
      <c r="R4" s="13">
        <v>43408.0</v>
      </c>
      <c r="S4" s="14">
        <v>0.7395833333333334</v>
      </c>
      <c r="T4" s="13">
        <v>43399.0</v>
      </c>
      <c r="U4" s="1">
        <v>168.93</v>
      </c>
      <c r="V4" s="13">
        <v>43405.0</v>
      </c>
      <c r="W4" s="1">
        <v>995.19</v>
      </c>
      <c r="AJ4" s="22" t="e">
        <v>#N/A</v>
      </c>
      <c r="AK4" s="23" t="e">
        <v>#N/A</v>
      </c>
      <c r="AL4" s="22" t="e">
        <v>#N/A</v>
      </c>
      <c r="AM4" s="23" t="e">
        <v>#N/A</v>
      </c>
      <c r="AN4" s="25">
        <v>43411.0</v>
      </c>
      <c r="AO4" s="1">
        <v>5.0</v>
      </c>
      <c r="AP4" s="1">
        <v>0.0</v>
      </c>
      <c r="AQ4" s="1">
        <v>2921.66</v>
      </c>
      <c r="AR4">
        <f t="shared" si="1"/>
        <v>11</v>
      </c>
      <c r="AS4" s="1">
        <v>5.0</v>
      </c>
      <c r="AT4" s="1">
        <v>6.0</v>
      </c>
      <c r="AU4" s="13">
        <v>43418.0</v>
      </c>
      <c r="AV4">
        <f t="shared" si="2"/>
        <v>3</v>
      </c>
      <c r="AW4" s="1">
        <v>0.0</v>
      </c>
      <c r="AX4" s="1">
        <v>3.0</v>
      </c>
      <c r="AY4" s="1">
        <v>0.0</v>
      </c>
      <c r="AZ4" s="1">
        <v>0.88</v>
      </c>
      <c r="BA4" s="1">
        <v>86.0</v>
      </c>
      <c r="BB4" s="1">
        <v>34.0</v>
      </c>
      <c r="BC4">
        <f t="shared" si="3"/>
        <v>97</v>
      </c>
      <c r="BD4">
        <f t="shared" si="4"/>
        <v>131</v>
      </c>
      <c r="BJ4" s="1" t="s">
        <v>92</v>
      </c>
    </row>
    <row r="5">
      <c r="A5" s="1">
        <v>4.0</v>
      </c>
      <c r="B5" s="1" t="s">
        <v>102</v>
      </c>
      <c r="C5" s="1">
        <v>25.0</v>
      </c>
      <c r="D5" s="1">
        <v>10.0</v>
      </c>
      <c r="E5" s="1">
        <v>0.0</v>
      </c>
      <c r="F5" s="1">
        <v>0.0</v>
      </c>
      <c r="H5" s="13">
        <v>43389.0</v>
      </c>
      <c r="I5" s="13">
        <v>43394.0</v>
      </c>
      <c r="J5" s="14">
        <v>0.47847222222222224</v>
      </c>
      <c r="K5" s="1">
        <v>1.0</v>
      </c>
      <c r="L5" s="13">
        <v>43394.0</v>
      </c>
      <c r="M5" s="1">
        <v>68.99</v>
      </c>
      <c r="N5" s="15" t="b">
        <f t="shared" ref="N5:N6" si="5">if(B5="early",M5)</f>
        <v>0</v>
      </c>
      <c r="O5" s="13"/>
      <c r="P5" s="13"/>
      <c r="Q5" s="14"/>
      <c r="T5" s="13">
        <v>43398.0</v>
      </c>
      <c r="U5" s="1">
        <v>341.74</v>
      </c>
      <c r="X5" s="13"/>
      <c r="AJ5" s="22" t="e">
        <v>#N/A</v>
      </c>
      <c r="AK5" s="23" t="e">
        <v>#N/A</v>
      </c>
      <c r="AL5" s="22" t="e">
        <v>#N/A</v>
      </c>
      <c r="AM5" s="23" t="e">
        <v>#N/A</v>
      </c>
      <c r="AN5" s="19">
        <v>43406.0</v>
      </c>
      <c r="AO5" s="1">
        <v>4.0</v>
      </c>
      <c r="AP5" s="1">
        <v>0.0</v>
      </c>
      <c r="AQ5" s="1">
        <v>1780.79</v>
      </c>
      <c r="AR5">
        <f t="shared" si="1"/>
        <v>42</v>
      </c>
      <c r="AS5" s="1">
        <v>40.0</v>
      </c>
      <c r="AT5" s="1">
        <v>2.0</v>
      </c>
      <c r="AU5" s="13">
        <v>43412.0</v>
      </c>
      <c r="AV5">
        <f t="shared" si="2"/>
        <v>37</v>
      </c>
      <c r="AW5" s="1">
        <v>4.0</v>
      </c>
      <c r="AX5" s="1">
        <v>33.0</v>
      </c>
      <c r="AY5" s="1">
        <v>1.34</v>
      </c>
      <c r="AZ5" s="1">
        <v>7.65</v>
      </c>
      <c r="BA5" s="1">
        <v>7.0</v>
      </c>
      <c r="BB5" s="1">
        <v>0.0</v>
      </c>
      <c r="BC5">
        <f t="shared" si="3"/>
        <v>49</v>
      </c>
      <c r="BD5">
        <f t="shared" si="4"/>
        <v>49</v>
      </c>
      <c r="BJ5" s="1" t="s">
        <v>92</v>
      </c>
    </row>
    <row r="6">
      <c r="A6" s="1">
        <v>5.0</v>
      </c>
      <c r="B6" s="1" t="s">
        <v>72</v>
      </c>
      <c r="C6" s="1">
        <v>25.0</v>
      </c>
      <c r="D6" s="1">
        <v>10.0</v>
      </c>
      <c r="E6" s="1">
        <v>42.0</v>
      </c>
      <c r="F6" s="1">
        <v>3.0</v>
      </c>
      <c r="H6" s="13">
        <v>43389.0</v>
      </c>
      <c r="I6" s="13">
        <v>43394.0</v>
      </c>
      <c r="J6" s="14">
        <v>0.4736111111111111</v>
      </c>
      <c r="K6" s="1">
        <v>1.0</v>
      </c>
      <c r="L6" s="13">
        <v>43394.0</v>
      </c>
      <c r="M6" s="1">
        <v>51.93</v>
      </c>
      <c r="N6" s="15">
        <f t="shared" si="5"/>
        <v>51.93</v>
      </c>
      <c r="O6" s="1">
        <v>3.0</v>
      </c>
      <c r="P6" s="13">
        <v>43394.0</v>
      </c>
      <c r="Q6" s="14">
        <v>0.5256944444444445</v>
      </c>
      <c r="R6" s="13">
        <v>43396.0</v>
      </c>
      <c r="S6" s="14">
        <v>0.6826388888888889</v>
      </c>
      <c r="T6" s="13">
        <v>43399.0</v>
      </c>
      <c r="U6" s="1">
        <v>277.47</v>
      </c>
      <c r="V6" s="13">
        <v>43404.0</v>
      </c>
      <c r="W6" s="1">
        <v>1348.35</v>
      </c>
      <c r="X6" s="13">
        <v>43411.0</v>
      </c>
      <c r="Y6" s="1">
        <v>10236.42</v>
      </c>
      <c r="Z6" s="1">
        <v>5.0</v>
      </c>
      <c r="AA6" s="16">
        <v>43418.0</v>
      </c>
      <c r="AB6" s="1">
        <v>13659.73</v>
      </c>
      <c r="AC6" s="1">
        <v>5.0</v>
      </c>
      <c r="AD6" s="13">
        <v>43425.0</v>
      </c>
      <c r="AE6" s="1">
        <v>13932.73</v>
      </c>
      <c r="AF6" s="1">
        <v>5.0</v>
      </c>
      <c r="AG6" s="13"/>
      <c r="AJ6" s="19">
        <v>43431.0</v>
      </c>
      <c r="AK6" s="1">
        <v>12878.23</v>
      </c>
      <c r="AL6" s="22" t="e">
        <v>#N/A</v>
      </c>
      <c r="AM6" s="23" t="e">
        <v>#N/A</v>
      </c>
      <c r="AN6" s="22" t="e">
        <v>#N/A</v>
      </c>
      <c r="AQ6" t="e">
        <v>#N/A</v>
      </c>
      <c r="AR6">
        <f t="shared" si="1"/>
        <v>0</v>
      </c>
      <c r="AV6">
        <f t="shared" si="2"/>
        <v>0</v>
      </c>
      <c r="BC6">
        <f t="shared" si="3"/>
        <v>0</v>
      </c>
      <c r="BD6">
        <f t="shared" si="4"/>
        <v>0</v>
      </c>
      <c r="BJ6" s="1" t="s">
        <v>92</v>
      </c>
    </row>
    <row r="7">
      <c r="A7" s="1">
        <v>6.0</v>
      </c>
      <c r="B7" s="1" t="s">
        <v>93</v>
      </c>
      <c r="C7" s="1">
        <v>25.0</v>
      </c>
      <c r="D7" s="1">
        <v>10.0</v>
      </c>
      <c r="E7" s="1">
        <v>42.0</v>
      </c>
      <c r="F7" s="1">
        <v>3.0</v>
      </c>
      <c r="H7" s="13">
        <v>43389.0</v>
      </c>
      <c r="I7" s="13">
        <v>43394.0</v>
      </c>
      <c r="J7" s="14">
        <v>0.4701388888888889</v>
      </c>
      <c r="K7" s="1">
        <v>1.0</v>
      </c>
      <c r="L7" s="13">
        <v>43394.0</v>
      </c>
      <c r="M7" s="1">
        <v>63.73</v>
      </c>
      <c r="N7" s="15">
        <v>344.41</v>
      </c>
      <c r="O7" s="13"/>
      <c r="P7" s="13">
        <v>43398.0</v>
      </c>
      <c r="Q7" s="14">
        <v>0.4340277777777778</v>
      </c>
      <c r="R7" s="13">
        <v>43400.0</v>
      </c>
      <c r="S7" s="14">
        <v>0.6979166666666666</v>
      </c>
      <c r="T7" s="13">
        <v>43399.0</v>
      </c>
      <c r="U7" s="1">
        <v>359.81</v>
      </c>
      <c r="V7" s="13">
        <v>43406.0</v>
      </c>
      <c r="W7" s="1">
        <v>1241.02</v>
      </c>
      <c r="AJ7" s="22" t="e">
        <v>#N/A</v>
      </c>
      <c r="AK7" s="23" t="e">
        <v>#N/A</v>
      </c>
      <c r="AL7" s="22" t="e">
        <v>#N/A</v>
      </c>
      <c r="AM7" s="23" t="e">
        <v>#N/A</v>
      </c>
      <c r="AN7" s="25">
        <v>43411.0</v>
      </c>
      <c r="AO7" s="1">
        <v>5.0</v>
      </c>
      <c r="AP7" s="1">
        <v>0.0</v>
      </c>
      <c r="AQ7" s="1">
        <v>2056.66</v>
      </c>
      <c r="AR7">
        <f t="shared" si="1"/>
        <v>116</v>
      </c>
      <c r="AS7" s="1">
        <v>113.0</v>
      </c>
      <c r="AT7" s="1">
        <v>3.0</v>
      </c>
      <c r="AU7" s="13">
        <v>43417.0</v>
      </c>
      <c r="AV7">
        <f t="shared" si="2"/>
        <v>111</v>
      </c>
      <c r="AW7" s="1">
        <v>25.0</v>
      </c>
      <c r="AX7" s="1">
        <v>86.0</v>
      </c>
      <c r="AY7" s="1">
        <v>9.3</v>
      </c>
      <c r="AZ7" s="1">
        <v>23.65</v>
      </c>
      <c r="BA7" s="1">
        <v>14.0</v>
      </c>
      <c r="BB7" s="1">
        <v>8.0</v>
      </c>
      <c r="BC7">
        <f t="shared" si="3"/>
        <v>130</v>
      </c>
      <c r="BD7">
        <f t="shared" si="4"/>
        <v>138</v>
      </c>
      <c r="BJ7" s="1" t="s">
        <v>92</v>
      </c>
      <c r="BK7" s="1" t="s">
        <v>125</v>
      </c>
    </row>
    <row r="8">
      <c r="A8" s="1">
        <v>7.0</v>
      </c>
      <c r="B8" s="1" t="s">
        <v>96</v>
      </c>
      <c r="C8" s="1">
        <v>25.0</v>
      </c>
      <c r="D8" s="1">
        <v>10.0</v>
      </c>
      <c r="E8" s="1">
        <v>42.0</v>
      </c>
      <c r="F8" s="1">
        <v>3.0</v>
      </c>
      <c r="H8" s="13">
        <v>43389.0</v>
      </c>
      <c r="I8" s="13">
        <v>43394.0</v>
      </c>
      <c r="J8" s="14">
        <v>0.46805555555555556</v>
      </c>
      <c r="K8" s="1">
        <v>2.0</v>
      </c>
      <c r="L8" s="13">
        <v>43394.0</v>
      </c>
      <c r="M8" s="1">
        <v>73.89</v>
      </c>
      <c r="N8" s="15">
        <v>2193.93</v>
      </c>
      <c r="O8" s="1">
        <v>5.0</v>
      </c>
      <c r="P8" s="13">
        <v>43402.0</v>
      </c>
      <c r="Q8" s="14">
        <v>0.375</v>
      </c>
      <c r="R8" s="13">
        <v>43404.0</v>
      </c>
      <c r="S8" s="14">
        <v>0.68125</v>
      </c>
      <c r="T8" s="13">
        <v>43398.0</v>
      </c>
      <c r="U8" s="1">
        <v>500.63</v>
      </c>
      <c r="V8" s="13">
        <v>43401.0</v>
      </c>
      <c r="W8" s="1">
        <v>1926.13</v>
      </c>
      <c r="AJ8" s="22" t="e">
        <v>#N/A</v>
      </c>
      <c r="AK8" s="23" t="e">
        <v>#N/A</v>
      </c>
      <c r="AL8" s="22" t="e">
        <v>#N/A</v>
      </c>
      <c r="AM8" s="23" t="e">
        <v>#N/A</v>
      </c>
      <c r="AN8" s="13">
        <v>43409.0</v>
      </c>
      <c r="AO8" s="1">
        <v>5.0</v>
      </c>
      <c r="AP8" s="1">
        <v>0.0</v>
      </c>
      <c r="AQ8" s="1">
        <v>6222.72</v>
      </c>
      <c r="AR8">
        <f t="shared" si="1"/>
        <v>134</v>
      </c>
      <c r="AS8" s="1">
        <v>75.0</v>
      </c>
      <c r="AT8" s="1">
        <v>59.0</v>
      </c>
      <c r="AU8" s="13">
        <v>43415.0</v>
      </c>
      <c r="AV8">
        <f t="shared" si="2"/>
        <v>24</v>
      </c>
      <c r="AW8" s="1">
        <v>8.0</v>
      </c>
      <c r="AX8" s="1">
        <v>16.0</v>
      </c>
      <c r="AY8" s="1">
        <v>2.4</v>
      </c>
      <c r="AZ8" s="1">
        <v>2.97</v>
      </c>
      <c r="BA8" s="1">
        <v>111.0</v>
      </c>
      <c r="BB8" s="1">
        <v>7.0</v>
      </c>
      <c r="BC8">
        <f t="shared" si="3"/>
        <v>245</v>
      </c>
      <c r="BD8">
        <f t="shared" si="4"/>
        <v>252</v>
      </c>
      <c r="BJ8" s="1" t="s">
        <v>128</v>
      </c>
      <c r="BK8" s="1" t="s">
        <v>129</v>
      </c>
    </row>
    <row r="9">
      <c r="A9" s="1">
        <v>8.0</v>
      </c>
      <c r="B9" s="1" t="s">
        <v>102</v>
      </c>
      <c r="C9" s="1">
        <v>25.0</v>
      </c>
      <c r="D9" s="1">
        <v>10.0</v>
      </c>
      <c r="E9" s="1">
        <v>0.0</v>
      </c>
      <c r="F9" s="1">
        <v>0.0</v>
      </c>
      <c r="H9" s="13">
        <v>43389.0</v>
      </c>
      <c r="I9" s="13">
        <v>43394.0</v>
      </c>
      <c r="J9" s="14">
        <v>0.47708333333333336</v>
      </c>
      <c r="K9" s="1">
        <v>1.0</v>
      </c>
      <c r="L9" s="13">
        <v>43394.0</v>
      </c>
      <c r="M9" s="1">
        <v>59.05</v>
      </c>
      <c r="N9" s="15"/>
      <c r="O9" s="13"/>
      <c r="P9" s="13"/>
      <c r="Q9" s="14"/>
      <c r="T9" s="13">
        <v>43399.0</v>
      </c>
      <c r="U9" s="1">
        <v>191.27</v>
      </c>
      <c r="X9" s="13"/>
      <c r="AJ9" s="22" t="e">
        <v>#N/A</v>
      </c>
      <c r="AK9" s="23" t="e">
        <v>#N/A</v>
      </c>
      <c r="AL9" s="22" t="e">
        <v>#N/A</v>
      </c>
      <c r="AM9" s="23" t="e">
        <v>#N/A</v>
      </c>
      <c r="AN9" s="13">
        <v>43407.0</v>
      </c>
      <c r="AO9" s="1">
        <v>4.0</v>
      </c>
      <c r="AP9" s="1">
        <v>1.0</v>
      </c>
      <c r="AQ9" s="1">
        <v>624.48</v>
      </c>
      <c r="AR9">
        <f t="shared" si="1"/>
        <v>6</v>
      </c>
      <c r="AS9" s="1">
        <v>4.0</v>
      </c>
      <c r="AT9" s="1">
        <v>2.0</v>
      </c>
      <c r="AU9" s="13">
        <v>43414.0</v>
      </c>
      <c r="AV9">
        <f t="shared" si="2"/>
        <v>4</v>
      </c>
      <c r="AW9" s="1">
        <v>0.0</v>
      </c>
      <c r="AX9" s="1">
        <v>4.0</v>
      </c>
      <c r="AY9" s="1">
        <v>0.0</v>
      </c>
      <c r="AZ9" s="1">
        <v>0.98</v>
      </c>
      <c r="BA9" s="1">
        <v>2.0</v>
      </c>
      <c r="BB9" s="1">
        <v>0.0</v>
      </c>
      <c r="BC9">
        <f t="shared" si="3"/>
        <v>8</v>
      </c>
      <c r="BD9">
        <f t="shared" si="4"/>
        <v>8</v>
      </c>
      <c r="BJ9" s="1" t="s">
        <v>92</v>
      </c>
      <c r="BK9" s="1" t="s">
        <v>133</v>
      </c>
    </row>
    <row r="10">
      <c r="A10" s="1">
        <v>9.0</v>
      </c>
      <c r="B10" s="1" t="s">
        <v>72</v>
      </c>
      <c r="C10" s="1">
        <v>25.0</v>
      </c>
      <c r="D10" s="1">
        <v>10.0</v>
      </c>
      <c r="E10" s="1">
        <v>42.0</v>
      </c>
      <c r="F10" s="1">
        <v>3.0</v>
      </c>
      <c r="H10" s="13">
        <v>43389.0</v>
      </c>
      <c r="I10" s="13">
        <v>43394.0</v>
      </c>
      <c r="J10" s="14">
        <v>0.47291666666666665</v>
      </c>
      <c r="K10" s="1">
        <v>1.0</v>
      </c>
      <c r="L10" s="13">
        <v>43394.0</v>
      </c>
      <c r="M10" s="1">
        <v>56.79</v>
      </c>
      <c r="N10" s="15">
        <f>if(B10="early",M10)</f>
        <v>56.79</v>
      </c>
      <c r="O10" s="1">
        <v>3.0</v>
      </c>
      <c r="P10" s="13">
        <v>43394.0</v>
      </c>
      <c r="Q10" s="14">
        <v>0.5256944444444445</v>
      </c>
      <c r="R10" s="13">
        <v>43396.0</v>
      </c>
      <c r="S10" s="14">
        <v>0.6826388888888889</v>
      </c>
      <c r="T10" s="13">
        <v>43398.0</v>
      </c>
      <c r="U10" s="1">
        <v>240.27</v>
      </c>
      <c r="V10" s="13">
        <v>43404.0</v>
      </c>
      <c r="W10" s="1">
        <v>1584.37</v>
      </c>
      <c r="X10" s="13">
        <v>43411.0</v>
      </c>
      <c r="Y10" s="1">
        <v>1254.47</v>
      </c>
      <c r="Z10" s="1">
        <v>5.0</v>
      </c>
      <c r="AA10" s="16">
        <v>43418.0</v>
      </c>
      <c r="AB10" s="1">
        <v>15879.73</v>
      </c>
      <c r="AC10" s="1">
        <v>5.0</v>
      </c>
      <c r="AD10" s="13"/>
      <c r="AJ10" s="19">
        <v>43423.0</v>
      </c>
      <c r="AK10" s="1">
        <v>10533.16</v>
      </c>
      <c r="AL10" s="22" t="e">
        <v>#N/A</v>
      </c>
      <c r="AM10" s="23" t="e">
        <v>#N/A</v>
      </c>
      <c r="AN10" s="22" t="e">
        <v>#N/A</v>
      </c>
      <c r="AQ10" t="e">
        <v>#N/A</v>
      </c>
      <c r="AR10">
        <f t="shared" si="1"/>
        <v>0</v>
      </c>
      <c r="AV10">
        <f t="shared" si="2"/>
        <v>0</v>
      </c>
      <c r="BC10">
        <f t="shared" si="3"/>
        <v>0</v>
      </c>
      <c r="BD10">
        <f t="shared" si="4"/>
        <v>0</v>
      </c>
      <c r="BJ10" s="1" t="s">
        <v>92</v>
      </c>
    </row>
    <row r="11">
      <c r="A11" s="1">
        <v>10.0</v>
      </c>
      <c r="B11" s="1" t="s">
        <v>93</v>
      </c>
      <c r="C11" s="1">
        <v>25.0</v>
      </c>
      <c r="D11" s="1">
        <v>10.0</v>
      </c>
      <c r="E11" s="1">
        <v>42.0</v>
      </c>
      <c r="F11" s="1">
        <v>3.0</v>
      </c>
      <c r="H11" s="13">
        <v>43389.0</v>
      </c>
      <c r="I11" s="13">
        <v>43394.0</v>
      </c>
      <c r="J11" s="14">
        <v>0.46944444444444444</v>
      </c>
      <c r="K11" s="1">
        <v>1.0</v>
      </c>
      <c r="L11" s="13">
        <v>43394.0</v>
      </c>
      <c r="M11" s="1">
        <v>59.04</v>
      </c>
      <c r="N11" s="15">
        <v>384.17</v>
      </c>
      <c r="O11" s="13"/>
      <c r="P11" s="13">
        <v>43398.0</v>
      </c>
      <c r="Q11" s="14">
        <v>0.4340277777777778</v>
      </c>
      <c r="R11" s="13">
        <v>43400.0</v>
      </c>
      <c r="S11" s="14">
        <v>0.6979166666666666</v>
      </c>
      <c r="T11" s="13">
        <v>43398.0</v>
      </c>
      <c r="U11" s="1">
        <v>384.17</v>
      </c>
      <c r="V11" s="13">
        <v>43404.0</v>
      </c>
      <c r="W11" s="1">
        <v>1464.09</v>
      </c>
      <c r="AJ11" s="22" t="e">
        <v>#N/A</v>
      </c>
      <c r="AK11" s="23" t="e">
        <v>#N/A</v>
      </c>
      <c r="AL11" s="22" t="e">
        <v>#N/A</v>
      </c>
      <c r="AM11" s="23" t="e">
        <v>#N/A</v>
      </c>
      <c r="AN11" s="19">
        <v>43409.0</v>
      </c>
      <c r="AO11" s="1">
        <v>5.0</v>
      </c>
      <c r="AP11" s="1">
        <v>0.0</v>
      </c>
      <c r="AQ11" s="1">
        <v>3928.75</v>
      </c>
      <c r="AR11">
        <f t="shared" si="1"/>
        <v>135</v>
      </c>
      <c r="AS11" s="1">
        <v>127.0</v>
      </c>
      <c r="AT11" s="1">
        <v>8.0</v>
      </c>
      <c r="AU11" s="13">
        <v>43415.0</v>
      </c>
      <c r="AV11">
        <f t="shared" si="2"/>
        <v>110</v>
      </c>
      <c r="AW11" s="1">
        <v>11.0</v>
      </c>
      <c r="AX11" s="1">
        <v>99.0</v>
      </c>
      <c r="AY11" s="1">
        <v>3.06</v>
      </c>
      <c r="AZ11" s="1">
        <v>22.53</v>
      </c>
      <c r="BA11" s="1">
        <v>18.0</v>
      </c>
      <c r="BB11" s="1">
        <v>1.0</v>
      </c>
      <c r="BC11">
        <f t="shared" si="3"/>
        <v>153</v>
      </c>
      <c r="BD11">
        <f t="shared" si="4"/>
        <v>154</v>
      </c>
      <c r="BJ11" s="1" t="s">
        <v>92</v>
      </c>
      <c r="BK11" s="1" t="s">
        <v>143</v>
      </c>
    </row>
    <row r="12">
      <c r="A12" s="1">
        <v>11.0</v>
      </c>
      <c r="B12" s="1" t="s">
        <v>96</v>
      </c>
      <c r="C12" s="1">
        <v>25.0</v>
      </c>
      <c r="D12" s="1">
        <v>10.0</v>
      </c>
      <c r="E12" s="1">
        <v>42.0</v>
      </c>
      <c r="F12" s="1">
        <v>3.0</v>
      </c>
      <c r="H12" s="13">
        <v>43389.0</v>
      </c>
      <c r="I12" s="13">
        <v>43394.0</v>
      </c>
      <c r="J12" s="14">
        <v>0.4666666666666667</v>
      </c>
      <c r="K12" s="1">
        <v>1.0</v>
      </c>
      <c r="L12" s="13">
        <v>43394.0</v>
      </c>
      <c r="M12" s="1">
        <v>52.12</v>
      </c>
      <c r="N12" s="15">
        <v>2141.16</v>
      </c>
      <c r="O12" s="1">
        <v>5.0</v>
      </c>
      <c r="P12" s="13">
        <v>43404.0</v>
      </c>
      <c r="Q12" s="14">
        <v>0.3784722222222222</v>
      </c>
      <c r="R12" s="13">
        <v>43406.0</v>
      </c>
      <c r="S12" s="14">
        <v>0.6805555555555556</v>
      </c>
      <c r="T12" s="13">
        <v>43398.0</v>
      </c>
      <c r="U12" s="1">
        <v>274.12</v>
      </c>
      <c r="V12" s="13">
        <v>43403.0</v>
      </c>
      <c r="W12" s="1">
        <v>1539.96</v>
      </c>
      <c r="X12" s="13">
        <v>43410.0</v>
      </c>
      <c r="Y12" s="1">
        <v>3863.16</v>
      </c>
      <c r="Z12" s="1">
        <v>5.0</v>
      </c>
      <c r="AA12" s="13">
        <v>43417.0</v>
      </c>
      <c r="AB12" s="1">
        <v>3856.16</v>
      </c>
      <c r="AC12" s="1">
        <v>5.0</v>
      </c>
      <c r="AD12" s="13">
        <v>43424.0</v>
      </c>
      <c r="AE12" s="1">
        <v>3498.16</v>
      </c>
      <c r="AF12" s="1" t="s">
        <v>146</v>
      </c>
      <c r="AJ12" s="22">
        <v>43424.0</v>
      </c>
      <c r="AK12" s="23">
        <v>3498.16</v>
      </c>
      <c r="AL12" s="22" t="e">
        <v>#N/A</v>
      </c>
      <c r="AM12" s="23" t="e">
        <v>#N/A</v>
      </c>
      <c r="AN12" s="26" t="e">
        <v>#N/A</v>
      </c>
      <c r="AQ12" t="e">
        <v>#N/A</v>
      </c>
      <c r="AR12">
        <f t="shared" si="1"/>
        <v>0</v>
      </c>
      <c r="AV12">
        <f t="shared" si="2"/>
        <v>0</v>
      </c>
      <c r="BC12">
        <f t="shared" si="3"/>
        <v>0</v>
      </c>
      <c r="BD12">
        <f t="shared" si="4"/>
        <v>0</v>
      </c>
      <c r="BJ12" s="1" t="s">
        <v>92</v>
      </c>
    </row>
    <row r="13">
      <c r="A13" s="1">
        <v>12.0</v>
      </c>
      <c r="B13" s="1" t="s">
        <v>102</v>
      </c>
      <c r="C13" s="1">
        <v>25.0</v>
      </c>
      <c r="D13" s="1">
        <v>10.0</v>
      </c>
      <c r="E13" s="1">
        <v>0.0</v>
      </c>
      <c r="F13" s="1">
        <v>0.0</v>
      </c>
      <c r="H13" s="13">
        <v>43389.0</v>
      </c>
      <c r="I13" s="13">
        <v>43394.0</v>
      </c>
      <c r="J13" s="14">
        <v>0.47638888888888886</v>
      </c>
      <c r="K13" s="1">
        <v>1.0</v>
      </c>
      <c r="L13" s="13">
        <v>43394.0</v>
      </c>
      <c r="M13" s="1">
        <v>59.6</v>
      </c>
      <c r="N13" s="15" t="b">
        <f>if(B13="early",M13)</f>
        <v>0</v>
      </c>
      <c r="O13" s="13"/>
      <c r="P13" s="13"/>
      <c r="Q13" s="14"/>
      <c r="T13" s="13">
        <v>43398.0</v>
      </c>
      <c r="U13" s="1">
        <v>303.29</v>
      </c>
      <c r="V13" s="13">
        <v>43403.0</v>
      </c>
      <c r="W13" s="1">
        <v>1495.44</v>
      </c>
      <c r="X13" s="13">
        <v>43410.0</v>
      </c>
      <c r="Y13" s="1">
        <v>3146.79</v>
      </c>
      <c r="Z13" s="1" t="s">
        <v>153</v>
      </c>
      <c r="AJ13" s="22" t="e">
        <v>#N/A</v>
      </c>
      <c r="AK13" s="23" t="e">
        <v>#N/A</v>
      </c>
      <c r="AL13" s="22" t="e">
        <v>#N/A</v>
      </c>
      <c r="AM13" s="23" t="e">
        <v>#N/A</v>
      </c>
      <c r="AN13" s="13">
        <v>43408.0</v>
      </c>
      <c r="AO13" s="1">
        <v>5.0</v>
      </c>
      <c r="AP13" s="1">
        <v>0.0</v>
      </c>
      <c r="AQ13">
        <v>3146.79</v>
      </c>
      <c r="AR13">
        <f t="shared" si="1"/>
        <v>125</v>
      </c>
      <c r="AS13" s="1">
        <v>84.0</v>
      </c>
      <c r="AT13" s="1">
        <v>41.0</v>
      </c>
      <c r="AU13" s="13">
        <v>43414.0</v>
      </c>
      <c r="AV13">
        <f t="shared" si="2"/>
        <v>65</v>
      </c>
      <c r="AW13" s="1">
        <v>39.0</v>
      </c>
      <c r="AX13" s="1">
        <v>26.0</v>
      </c>
      <c r="AY13" s="1">
        <v>12.97</v>
      </c>
      <c r="AZ13" s="1">
        <v>6.09</v>
      </c>
      <c r="BA13" s="1">
        <v>12.0</v>
      </c>
      <c r="BB13" s="1">
        <v>2.0</v>
      </c>
      <c r="BC13">
        <f t="shared" si="3"/>
        <v>137</v>
      </c>
      <c r="BD13">
        <f t="shared" si="4"/>
        <v>139</v>
      </c>
      <c r="BJ13" s="1" t="s">
        <v>92</v>
      </c>
      <c r="BK13" s="1" t="s">
        <v>157</v>
      </c>
    </row>
    <row r="14">
      <c r="A14" s="1">
        <v>13.0</v>
      </c>
      <c r="B14" s="1" t="s">
        <v>96</v>
      </c>
      <c r="C14" s="1">
        <v>25.0</v>
      </c>
      <c r="D14" s="1">
        <v>10.0</v>
      </c>
      <c r="E14" s="1">
        <v>42.0</v>
      </c>
      <c r="F14" s="1">
        <v>3.0</v>
      </c>
      <c r="H14" s="13">
        <v>43389.0</v>
      </c>
      <c r="I14" s="13">
        <v>43394.0</v>
      </c>
      <c r="J14" s="14">
        <v>0.46458333333333335</v>
      </c>
      <c r="K14" s="1">
        <v>2.0</v>
      </c>
      <c r="L14" s="13">
        <v>43394.0</v>
      </c>
      <c r="M14" s="1">
        <v>50.26</v>
      </c>
      <c r="N14" s="15">
        <v>1605.14</v>
      </c>
      <c r="O14" s="1">
        <v>5.0</v>
      </c>
      <c r="P14" s="13">
        <v>43404.0</v>
      </c>
      <c r="Q14" s="14">
        <v>0.3784722222222222</v>
      </c>
      <c r="R14" s="13">
        <v>43406.0</v>
      </c>
      <c r="S14" s="14">
        <v>0.6805555555555556</v>
      </c>
      <c r="T14" s="13">
        <v>43398.0</v>
      </c>
      <c r="U14" s="1">
        <v>208.06</v>
      </c>
      <c r="V14" s="13">
        <v>43403.0</v>
      </c>
      <c r="W14" s="1">
        <v>1132.25</v>
      </c>
      <c r="X14" s="13">
        <v>43410.0</v>
      </c>
      <c r="Y14" s="1">
        <v>3654.76</v>
      </c>
      <c r="Z14" s="1">
        <v>5.0</v>
      </c>
      <c r="AJ14" s="22" t="e">
        <v>#N/A</v>
      </c>
      <c r="AK14" s="23" t="e">
        <v>#N/A</v>
      </c>
      <c r="AL14" s="22" t="e">
        <v>#N/A</v>
      </c>
      <c r="AM14" s="23" t="e">
        <v>#N/A</v>
      </c>
      <c r="AN14" s="13">
        <v>43410.0</v>
      </c>
      <c r="AO14" s="1">
        <v>5.0</v>
      </c>
      <c r="AP14" s="1">
        <v>0.0</v>
      </c>
      <c r="AQ14" s="1">
        <v>3425.61</v>
      </c>
      <c r="AR14">
        <f t="shared" si="1"/>
        <v>4</v>
      </c>
      <c r="AS14" s="1">
        <v>1.0</v>
      </c>
      <c r="AT14" s="1">
        <v>3.0</v>
      </c>
      <c r="AV14">
        <f t="shared" si="2"/>
        <v>0</v>
      </c>
      <c r="AW14" s="1">
        <v>0.0</v>
      </c>
      <c r="AX14" s="1">
        <v>0.0</v>
      </c>
      <c r="AY14" s="1">
        <v>0.0</v>
      </c>
      <c r="AZ14" s="1">
        <v>0.0</v>
      </c>
      <c r="BA14" s="1">
        <v>146.0</v>
      </c>
      <c r="BB14" s="1">
        <v>38.0</v>
      </c>
      <c r="BC14">
        <f t="shared" si="3"/>
        <v>150</v>
      </c>
      <c r="BD14">
        <f t="shared" si="4"/>
        <v>188</v>
      </c>
      <c r="BJ14" s="1" t="s">
        <v>92</v>
      </c>
      <c r="BK14" s="1" t="s">
        <v>158</v>
      </c>
    </row>
    <row r="15">
      <c r="A15" s="1">
        <v>14.0</v>
      </c>
      <c r="B15" s="1" t="s">
        <v>72</v>
      </c>
      <c r="C15" s="1">
        <v>25.0</v>
      </c>
      <c r="D15" s="1">
        <v>10.0</v>
      </c>
      <c r="E15" s="1">
        <v>42.0</v>
      </c>
      <c r="F15" s="1">
        <v>3.0</v>
      </c>
      <c r="G15" s="13">
        <v>43397.0</v>
      </c>
      <c r="H15" s="13">
        <v>43391.0</v>
      </c>
      <c r="I15" s="13">
        <v>43395.0</v>
      </c>
      <c r="J15" s="14">
        <v>0.5159722222222223</v>
      </c>
      <c r="K15" s="1">
        <v>1.0</v>
      </c>
      <c r="L15" s="13">
        <v>43395.0</v>
      </c>
      <c r="M15" s="1">
        <v>44.82</v>
      </c>
      <c r="N15" s="15">
        <f>if(B15="early",M15)</f>
        <v>44.82</v>
      </c>
      <c r="O15" s="1">
        <v>3.0</v>
      </c>
      <c r="P15" s="13">
        <v>43395.0</v>
      </c>
      <c r="Q15" s="14">
        <v>0.5208333333333334</v>
      </c>
      <c r="R15" s="13"/>
      <c r="S15" s="14"/>
      <c r="AJ15" s="22" t="e">
        <v>#N/A</v>
      </c>
      <c r="AK15" s="23" t="e">
        <v>#N/A</v>
      </c>
      <c r="AL15" s="22" t="e">
        <v>#N/A</v>
      </c>
      <c r="AM15" s="23" t="e">
        <v>#N/A</v>
      </c>
      <c r="AN15" s="22" t="e">
        <v>#N/A</v>
      </c>
      <c r="AQ15" t="e">
        <v>#N/A</v>
      </c>
      <c r="AR15">
        <f t="shared" si="1"/>
        <v>0</v>
      </c>
      <c r="AV15">
        <f t="shared" si="2"/>
        <v>0</v>
      </c>
      <c r="BC15">
        <f t="shared" si="3"/>
        <v>0</v>
      </c>
      <c r="BD15">
        <f t="shared" si="4"/>
        <v>0</v>
      </c>
      <c r="BJ15" s="1" t="s">
        <v>92</v>
      </c>
    </row>
    <row r="16">
      <c r="A16" s="1">
        <v>15.0</v>
      </c>
      <c r="B16" s="1" t="s">
        <v>93</v>
      </c>
      <c r="C16" s="1">
        <v>25.0</v>
      </c>
      <c r="D16" s="1">
        <v>10.0</v>
      </c>
      <c r="E16" s="1">
        <v>42.0</v>
      </c>
      <c r="F16" s="1">
        <v>3.0</v>
      </c>
      <c r="H16" s="13">
        <v>43391.0</v>
      </c>
      <c r="I16" s="13">
        <v>43395.0</v>
      </c>
      <c r="J16" s="14">
        <v>0.5270833333333333</v>
      </c>
      <c r="K16" s="1">
        <v>1.0</v>
      </c>
      <c r="L16" s="13">
        <v>43395.0</v>
      </c>
      <c r="M16" s="1">
        <v>44.74</v>
      </c>
      <c r="N16" s="15">
        <v>210.55</v>
      </c>
      <c r="O16" s="1">
        <v>3.0</v>
      </c>
      <c r="P16" s="13">
        <v>43399.0</v>
      </c>
      <c r="Q16" s="14">
        <v>0.4305555555555556</v>
      </c>
      <c r="R16" s="13">
        <v>43401.0</v>
      </c>
      <c r="S16" s="14">
        <v>0.8645833333333334</v>
      </c>
      <c r="T16" s="13">
        <v>43400.0</v>
      </c>
      <c r="U16" s="1">
        <v>157.68</v>
      </c>
      <c r="V16" s="13">
        <v>43406.0</v>
      </c>
      <c r="W16" s="1">
        <v>336.96</v>
      </c>
      <c r="AJ16" s="22" t="e">
        <v>#N/A</v>
      </c>
      <c r="AK16" s="23" t="e">
        <v>#N/A</v>
      </c>
      <c r="AL16" s="22" t="e">
        <v>#N/A</v>
      </c>
      <c r="AM16" s="23" t="e">
        <v>#N/A</v>
      </c>
      <c r="AN16" s="13">
        <v>43413.0</v>
      </c>
      <c r="AO16" s="1">
        <v>5.0</v>
      </c>
      <c r="AP16" s="1">
        <v>0.0</v>
      </c>
      <c r="AQ16" s="1">
        <v>2137.75</v>
      </c>
      <c r="AR16">
        <f t="shared" si="1"/>
        <v>54</v>
      </c>
      <c r="AS16" s="1">
        <v>45.0</v>
      </c>
      <c r="AT16" s="1">
        <v>9.0</v>
      </c>
      <c r="AU16" s="13">
        <v>43419.0</v>
      </c>
      <c r="AV16">
        <f t="shared" si="2"/>
        <v>37</v>
      </c>
      <c r="AW16" s="1">
        <v>16.0</v>
      </c>
      <c r="AX16" s="1">
        <v>21.0</v>
      </c>
      <c r="AY16" s="1">
        <v>3.49</v>
      </c>
      <c r="AZ16" s="1">
        <v>3.64</v>
      </c>
      <c r="BA16" s="1">
        <v>52.0</v>
      </c>
      <c r="BB16" s="1">
        <v>24.0</v>
      </c>
      <c r="BC16">
        <f t="shared" si="3"/>
        <v>106</v>
      </c>
      <c r="BD16">
        <f t="shared" si="4"/>
        <v>130</v>
      </c>
      <c r="BJ16" s="1" t="s">
        <v>160</v>
      </c>
      <c r="BK16" s="1" t="s">
        <v>161</v>
      </c>
    </row>
    <row r="17">
      <c r="A17" s="1">
        <v>16.0</v>
      </c>
      <c r="B17" s="1" t="s">
        <v>96</v>
      </c>
      <c r="C17" s="1">
        <v>25.0</v>
      </c>
      <c r="D17" s="1">
        <v>10.0</v>
      </c>
      <c r="E17" s="1">
        <v>42.0</v>
      </c>
      <c r="F17" s="1">
        <v>3.0</v>
      </c>
      <c r="G17" s="13">
        <v>43397.0</v>
      </c>
      <c r="H17" s="13">
        <v>43391.0</v>
      </c>
      <c r="I17" s="13">
        <v>43395.0</v>
      </c>
      <c r="J17" s="14">
        <v>0.5354166666666667</v>
      </c>
      <c r="K17" s="1">
        <v>1.0</v>
      </c>
      <c r="L17" s="13">
        <v>43395.0</v>
      </c>
      <c r="M17" s="1">
        <v>37.81</v>
      </c>
      <c r="N17" s="15" t="b">
        <f t="shared" ref="N17:N19" si="6">if(B17="early",M17)</f>
        <v>0</v>
      </c>
      <c r="AJ17" s="22" t="e">
        <v>#N/A</v>
      </c>
      <c r="AK17" s="23" t="e">
        <v>#N/A</v>
      </c>
      <c r="AL17" s="22" t="e">
        <v>#N/A</v>
      </c>
      <c r="AM17" s="23" t="e">
        <v>#N/A</v>
      </c>
      <c r="AN17" s="22" t="e">
        <v>#N/A</v>
      </c>
      <c r="AQ17" t="e">
        <v>#N/A</v>
      </c>
      <c r="AR17">
        <f t="shared" si="1"/>
        <v>0</v>
      </c>
      <c r="AV17">
        <f t="shared" si="2"/>
        <v>0</v>
      </c>
      <c r="BC17">
        <f t="shared" si="3"/>
        <v>0</v>
      </c>
      <c r="BD17">
        <f t="shared" si="4"/>
        <v>0</v>
      </c>
      <c r="BJ17" s="1" t="s">
        <v>92</v>
      </c>
    </row>
    <row r="18">
      <c r="A18" s="1">
        <v>17.0</v>
      </c>
      <c r="B18" s="1" t="s">
        <v>102</v>
      </c>
      <c r="C18" s="1">
        <v>25.0</v>
      </c>
      <c r="D18" s="1">
        <v>10.0</v>
      </c>
      <c r="E18" s="1">
        <v>0.0</v>
      </c>
      <c r="F18" s="1">
        <v>0.0</v>
      </c>
      <c r="H18" s="13">
        <v>43391.0</v>
      </c>
      <c r="I18" s="13">
        <v>43395.0</v>
      </c>
      <c r="J18" s="14">
        <v>0.5243055555555556</v>
      </c>
      <c r="K18" s="1">
        <v>2.0</v>
      </c>
      <c r="L18" s="13">
        <v>43395.0</v>
      </c>
      <c r="M18" s="1">
        <v>41.1</v>
      </c>
      <c r="N18" s="15" t="b">
        <f t="shared" si="6"/>
        <v>0</v>
      </c>
      <c r="T18" s="13">
        <v>43399.0</v>
      </c>
      <c r="U18" s="1">
        <v>225.37</v>
      </c>
      <c r="V18" s="13">
        <v>43404.0</v>
      </c>
      <c r="W18" s="1">
        <v>1299.26</v>
      </c>
      <c r="AJ18" s="22" t="e">
        <v>#N/A</v>
      </c>
      <c r="AK18" s="23" t="e">
        <v>#N/A</v>
      </c>
      <c r="AL18" s="22" t="e">
        <v>#N/A</v>
      </c>
      <c r="AM18" s="23" t="e">
        <v>#N/A</v>
      </c>
      <c r="AN18" s="13">
        <v>43409.0</v>
      </c>
      <c r="AO18" s="1">
        <v>5.0</v>
      </c>
      <c r="AP18" s="1">
        <v>0.0</v>
      </c>
      <c r="AQ18" s="1">
        <v>3231.41</v>
      </c>
      <c r="AR18">
        <f t="shared" si="1"/>
        <v>160</v>
      </c>
      <c r="AS18" s="1">
        <v>138.0</v>
      </c>
      <c r="AT18" s="1">
        <v>22.0</v>
      </c>
      <c r="AU18" s="13">
        <v>43415.0</v>
      </c>
      <c r="AV18">
        <f t="shared" si="2"/>
        <v>98</v>
      </c>
      <c r="AW18" s="1">
        <v>19.0</v>
      </c>
      <c r="AX18" s="1">
        <v>79.0</v>
      </c>
      <c r="AY18" s="1">
        <v>4.88</v>
      </c>
      <c r="AZ18" s="1">
        <v>16.36</v>
      </c>
      <c r="BA18" s="1">
        <v>11.0</v>
      </c>
      <c r="BB18" s="1">
        <v>0.0</v>
      </c>
      <c r="BC18">
        <f t="shared" si="3"/>
        <v>171</v>
      </c>
      <c r="BD18">
        <f t="shared" si="4"/>
        <v>171</v>
      </c>
      <c r="BJ18" s="1" t="s">
        <v>92</v>
      </c>
    </row>
    <row r="19">
      <c r="A19" s="1">
        <v>18.0</v>
      </c>
      <c r="B19" s="1" t="s">
        <v>72</v>
      </c>
      <c r="C19" s="1">
        <v>25.0</v>
      </c>
      <c r="D19" s="1">
        <v>10.0</v>
      </c>
      <c r="E19" s="1">
        <v>42.0</v>
      </c>
      <c r="F19" s="1">
        <v>3.0</v>
      </c>
      <c r="H19" s="13">
        <v>43391.0</v>
      </c>
      <c r="I19" s="13">
        <v>43395.0</v>
      </c>
      <c r="J19" s="14">
        <v>0.5152777777777777</v>
      </c>
      <c r="K19" s="1">
        <v>1.0</v>
      </c>
      <c r="L19" s="13">
        <v>43395.0</v>
      </c>
      <c r="M19" s="1">
        <v>46.12</v>
      </c>
      <c r="N19" s="15">
        <f t="shared" si="6"/>
        <v>46.12</v>
      </c>
      <c r="O19" s="1">
        <v>3.0</v>
      </c>
      <c r="P19" s="13">
        <v>43395.0</v>
      </c>
      <c r="Q19" s="14">
        <v>0.5208333333333334</v>
      </c>
      <c r="R19" s="13">
        <v>43397.0</v>
      </c>
      <c r="S19" s="14">
        <v>0.6840277777777778</v>
      </c>
      <c r="T19" s="13">
        <v>43400.0</v>
      </c>
      <c r="U19" s="1">
        <v>286.86</v>
      </c>
      <c r="V19" s="13">
        <v>43405.0</v>
      </c>
      <c r="W19" s="1">
        <v>1150.47</v>
      </c>
      <c r="X19" s="13">
        <v>43412.0</v>
      </c>
      <c r="Y19" s="1">
        <v>10901.34</v>
      </c>
      <c r="Z19" s="1">
        <v>5.0</v>
      </c>
      <c r="AA19" s="13">
        <v>43419.0</v>
      </c>
      <c r="AB19" s="1">
        <v>13988.54</v>
      </c>
      <c r="AC19" s="1">
        <v>5.0</v>
      </c>
      <c r="AD19" s="13">
        <v>43426.0</v>
      </c>
      <c r="AE19" s="1">
        <v>13671.77</v>
      </c>
      <c r="AF19" s="1" t="s">
        <v>146</v>
      </c>
      <c r="AJ19" s="22">
        <v>43426.0</v>
      </c>
      <c r="AK19" s="23">
        <v>13671.77</v>
      </c>
      <c r="AL19" s="22" t="e">
        <v>#N/A</v>
      </c>
      <c r="AM19" s="23" t="e">
        <v>#N/A</v>
      </c>
      <c r="AN19" s="22" t="e">
        <v>#N/A</v>
      </c>
      <c r="AQ19" t="e">
        <v>#N/A</v>
      </c>
      <c r="AR19">
        <f t="shared" si="1"/>
        <v>0</v>
      </c>
      <c r="AV19">
        <f t="shared" si="2"/>
        <v>0</v>
      </c>
      <c r="BC19">
        <f t="shared" si="3"/>
        <v>0</v>
      </c>
      <c r="BD19">
        <f t="shared" si="4"/>
        <v>0</v>
      </c>
      <c r="BJ19" s="1" t="s">
        <v>163</v>
      </c>
    </row>
    <row r="20">
      <c r="A20" s="1">
        <v>19.0</v>
      </c>
      <c r="B20" s="1" t="s">
        <v>93</v>
      </c>
      <c r="C20" s="1">
        <v>25.0</v>
      </c>
      <c r="D20" s="1">
        <v>10.0</v>
      </c>
      <c r="E20" s="1">
        <v>42.0</v>
      </c>
      <c r="F20" s="1">
        <v>3.0</v>
      </c>
      <c r="H20" s="13">
        <v>43390.0</v>
      </c>
      <c r="I20" s="13">
        <v>43395.0</v>
      </c>
      <c r="J20" s="14">
        <v>0.5263888888888889</v>
      </c>
      <c r="K20" s="1">
        <v>1.0</v>
      </c>
      <c r="L20" s="13">
        <v>43395.0</v>
      </c>
      <c r="M20" s="1">
        <v>52.13</v>
      </c>
      <c r="N20" s="15">
        <v>255.76</v>
      </c>
      <c r="O20" s="1">
        <v>3.0</v>
      </c>
      <c r="P20" s="13">
        <v>43399.0</v>
      </c>
      <c r="Q20" s="14">
        <v>0.4305555555555556</v>
      </c>
      <c r="R20" s="13">
        <v>43401.0</v>
      </c>
      <c r="S20" s="14">
        <v>0.8645833333333334</v>
      </c>
      <c r="T20" s="13">
        <v>43399.0</v>
      </c>
      <c r="U20" s="1">
        <v>235.53</v>
      </c>
      <c r="V20" s="13">
        <v>43406.0</v>
      </c>
      <c r="W20" s="1">
        <v>798.05</v>
      </c>
      <c r="AJ20" s="22" t="e">
        <v>#N/A</v>
      </c>
      <c r="AK20" s="23" t="e">
        <v>#N/A</v>
      </c>
      <c r="AL20" s="22" t="e">
        <v>#N/A</v>
      </c>
      <c r="AM20" s="23" t="e">
        <v>#N/A</v>
      </c>
      <c r="AN20" s="13">
        <v>43410.0</v>
      </c>
      <c r="AO20" s="1">
        <v>5.0</v>
      </c>
      <c r="AP20" s="1">
        <v>0.0</v>
      </c>
      <c r="AQ20" s="1">
        <v>1600.24</v>
      </c>
      <c r="AR20">
        <f t="shared" si="1"/>
        <v>20</v>
      </c>
      <c r="AS20" s="1">
        <v>20.0</v>
      </c>
      <c r="AT20" s="1">
        <v>0.0</v>
      </c>
      <c r="AU20" s="13">
        <v>43416.0</v>
      </c>
      <c r="AV20">
        <f t="shared" si="2"/>
        <v>19</v>
      </c>
      <c r="AW20" s="1">
        <v>2.0</v>
      </c>
      <c r="AX20" s="1">
        <v>17.0</v>
      </c>
      <c r="AY20" s="1">
        <v>0.89</v>
      </c>
      <c r="AZ20" s="1">
        <v>3.78</v>
      </c>
      <c r="BA20" s="1">
        <v>1.0</v>
      </c>
      <c r="BB20" s="1">
        <v>1.0</v>
      </c>
      <c r="BC20">
        <f t="shared" si="3"/>
        <v>21</v>
      </c>
      <c r="BD20">
        <f t="shared" si="4"/>
        <v>22</v>
      </c>
      <c r="BJ20" s="1" t="s">
        <v>92</v>
      </c>
      <c r="BK20" s="1" t="s">
        <v>166</v>
      </c>
    </row>
    <row r="21">
      <c r="A21" s="1">
        <v>20.0</v>
      </c>
      <c r="B21" s="1" t="s">
        <v>96</v>
      </c>
      <c r="C21" s="1">
        <v>25.0</v>
      </c>
      <c r="D21" s="1">
        <v>10.0</v>
      </c>
      <c r="E21" s="1">
        <v>42.0</v>
      </c>
      <c r="F21" s="1">
        <v>3.0</v>
      </c>
      <c r="H21" s="13">
        <v>43390.0</v>
      </c>
      <c r="I21" s="13">
        <v>43395.0</v>
      </c>
      <c r="J21" s="14">
        <v>0.5347222222222222</v>
      </c>
      <c r="K21" s="1">
        <v>1.0</v>
      </c>
      <c r="L21" s="13">
        <v>43395.0</v>
      </c>
      <c r="M21" s="1">
        <v>47.45</v>
      </c>
      <c r="N21" s="15" t="b">
        <f t="shared" ref="N21:N23" si="7">if(B21="early",M21)</f>
        <v>0</v>
      </c>
      <c r="T21" s="13">
        <v>43401.0</v>
      </c>
      <c r="U21" s="1">
        <v>296.97</v>
      </c>
      <c r="AJ21" s="22" t="e">
        <v>#N/A</v>
      </c>
      <c r="AK21" s="23" t="e">
        <v>#N/A</v>
      </c>
      <c r="AL21" s="22" t="e">
        <v>#N/A</v>
      </c>
      <c r="AM21" s="23" t="e">
        <v>#N/A</v>
      </c>
      <c r="AN21" s="13">
        <v>43408.0</v>
      </c>
      <c r="AO21" s="1">
        <v>4.0</v>
      </c>
      <c r="AP21" s="1">
        <v>0.0</v>
      </c>
      <c r="AQ21" s="1">
        <v>1552.74</v>
      </c>
      <c r="AR21">
        <f t="shared" si="1"/>
        <v>49</v>
      </c>
      <c r="AS21" s="1">
        <v>22.0</v>
      </c>
      <c r="AT21" s="1">
        <v>27.0</v>
      </c>
      <c r="AU21" s="13">
        <v>43414.0</v>
      </c>
      <c r="AV21">
        <f t="shared" si="2"/>
        <v>17</v>
      </c>
      <c r="AW21" s="1">
        <v>4.0</v>
      </c>
      <c r="AX21" s="1">
        <v>13.0</v>
      </c>
      <c r="AY21" s="1">
        <v>1.06</v>
      </c>
      <c r="AZ21" s="1">
        <v>2.31</v>
      </c>
      <c r="BA21" s="1">
        <v>33.0</v>
      </c>
      <c r="BB21" s="1">
        <v>17.0</v>
      </c>
      <c r="BC21">
        <f t="shared" si="3"/>
        <v>82</v>
      </c>
      <c r="BD21">
        <f t="shared" si="4"/>
        <v>99</v>
      </c>
      <c r="BJ21" s="1" t="s">
        <v>92</v>
      </c>
      <c r="BK21" s="1" t="s">
        <v>167</v>
      </c>
    </row>
    <row r="22">
      <c r="A22" s="1">
        <v>21.0</v>
      </c>
      <c r="B22" s="1" t="s">
        <v>102</v>
      </c>
      <c r="C22" s="1">
        <v>25.0</v>
      </c>
      <c r="D22" s="1">
        <v>10.0</v>
      </c>
      <c r="E22" s="1">
        <v>0.0</v>
      </c>
      <c r="F22" s="1">
        <v>0.0</v>
      </c>
      <c r="H22" s="13">
        <v>43390.0</v>
      </c>
      <c r="I22" s="13">
        <v>43395.0</v>
      </c>
      <c r="J22" s="14">
        <v>0.5138888888888888</v>
      </c>
      <c r="K22" s="1">
        <v>1.0</v>
      </c>
      <c r="L22" s="13">
        <v>43395.0</v>
      </c>
      <c r="M22" s="1">
        <v>56.32</v>
      </c>
      <c r="N22" s="15" t="b">
        <f t="shared" si="7"/>
        <v>0</v>
      </c>
      <c r="T22" s="13">
        <v>43399.0</v>
      </c>
      <c r="U22" s="1">
        <v>209.41</v>
      </c>
      <c r="V22" s="13">
        <v>43405.0</v>
      </c>
      <c r="W22" s="1">
        <v>1335.67</v>
      </c>
      <c r="AJ22" s="22" t="e">
        <v>#N/A</v>
      </c>
      <c r="AK22" s="23" t="e">
        <v>#N/A</v>
      </c>
      <c r="AL22" s="22" t="e">
        <v>#N/A</v>
      </c>
      <c r="AM22" s="23" t="e">
        <v>#N/A</v>
      </c>
      <c r="AN22" s="13">
        <v>43409.0</v>
      </c>
      <c r="AO22" s="1">
        <v>5.0</v>
      </c>
      <c r="AP22" s="1">
        <v>0.0</v>
      </c>
      <c r="AQ22" s="1">
        <v>3028.13</v>
      </c>
      <c r="AR22">
        <f t="shared" si="1"/>
        <v>63</v>
      </c>
      <c r="AS22" s="1">
        <v>59.0</v>
      </c>
      <c r="AT22" s="1">
        <v>4.0</v>
      </c>
      <c r="AU22" s="13">
        <v>43416.0</v>
      </c>
      <c r="AV22">
        <f t="shared" si="2"/>
        <v>51</v>
      </c>
      <c r="AW22" s="1">
        <v>11.0</v>
      </c>
      <c r="AX22" s="1">
        <v>40.0</v>
      </c>
      <c r="AY22" s="1">
        <v>3.49</v>
      </c>
      <c r="AZ22" s="1">
        <v>10.06</v>
      </c>
      <c r="BA22" s="1">
        <v>16.0</v>
      </c>
      <c r="BB22" s="1">
        <v>1.0</v>
      </c>
      <c r="BC22">
        <f t="shared" si="3"/>
        <v>79</v>
      </c>
      <c r="BD22">
        <f t="shared" si="4"/>
        <v>80</v>
      </c>
      <c r="BJ22" s="1" t="s">
        <v>92</v>
      </c>
      <c r="BK22" s="1" t="s">
        <v>168</v>
      </c>
    </row>
    <row r="23">
      <c r="A23" s="1">
        <v>22.0</v>
      </c>
      <c r="B23" s="1" t="s">
        <v>72</v>
      </c>
      <c r="C23" s="1">
        <v>25.0</v>
      </c>
      <c r="D23" s="1">
        <v>10.0</v>
      </c>
      <c r="E23" s="1">
        <v>42.0</v>
      </c>
      <c r="F23" s="1">
        <v>3.0</v>
      </c>
      <c r="H23" s="13">
        <v>43390.0</v>
      </c>
      <c r="I23" s="13">
        <v>43395.0</v>
      </c>
      <c r="J23" s="14">
        <v>0.5145833333333333</v>
      </c>
      <c r="K23" s="1">
        <v>1.0</v>
      </c>
      <c r="L23" s="13">
        <v>43395.0</v>
      </c>
      <c r="M23" s="1">
        <v>43.37</v>
      </c>
      <c r="N23" s="15">
        <f t="shared" si="7"/>
        <v>43.37</v>
      </c>
      <c r="O23" s="1">
        <v>3.0</v>
      </c>
      <c r="P23" s="13">
        <v>43395.0</v>
      </c>
      <c r="Q23" s="14">
        <v>0.5208333333333334</v>
      </c>
      <c r="R23" s="13">
        <v>43397.0</v>
      </c>
      <c r="S23" s="14">
        <v>0.6840277777777778</v>
      </c>
      <c r="T23" s="13">
        <v>43401.0</v>
      </c>
      <c r="U23" s="1">
        <v>139.7</v>
      </c>
      <c r="V23" s="13">
        <v>43405.0</v>
      </c>
      <c r="W23" s="1">
        <v>602.01</v>
      </c>
      <c r="X23" s="13">
        <v>43412.0</v>
      </c>
      <c r="Y23" s="1">
        <v>4773.28</v>
      </c>
      <c r="Z23" s="1">
        <v>5.0</v>
      </c>
      <c r="AA23" s="13">
        <v>43419.0</v>
      </c>
      <c r="AB23" s="1">
        <v>9586.41</v>
      </c>
      <c r="AC23" s="1">
        <v>5.0</v>
      </c>
      <c r="AD23" s="13">
        <v>43426.0</v>
      </c>
      <c r="AE23" s="1">
        <v>14821.11</v>
      </c>
      <c r="AF23" s="1" t="s">
        <v>146</v>
      </c>
      <c r="AJ23" s="22">
        <v>43426.0</v>
      </c>
      <c r="AK23" s="23">
        <v>14821.11</v>
      </c>
      <c r="AL23" s="22" t="e">
        <v>#N/A</v>
      </c>
      <c r="AM23" s="23" t="e">
        <v>#N/A</v>
      </c>
      <c r="AN23" s="22" t="e">
        <v>#N/A</v>
      </c>
      <c r="AQ23" t="e">
        <v>#N/A</v>
      </c>
      <c r="AR23">
        <f t="shared" si="1"/>
        <v>0</v>
      </c>
      <c r="AV23">
        <f t="shared" si="2"/>
        <v>0</v>
      </c>
      <c r="BC23">
        <f t="shared" si="3"/>
        <v>0</v>
      </c>
      <c r="BD23">
        <f t="shared" si="4"/>
        <v>0</v>
      </c>
      <c r="BJ23" s="1" t="s">
        <v>163</v>
      </c>
    </row>
    <row r="24">
      <c r="A24" s="1">
        <v>23.0</v>
      </c>
      <c r="B24" s="1" t="s">
        <v>93</v>
      </c>
      <c r="C24" s="1">
        <v>25.0</v>
      </c>
      <c r="D24" s="1">
        <v>10.0</v>
      </c>
      <c r="E24" s="1">
        <v>42.0</v>
      </c>
      <c r="F24" s="1">
        <v>3.0</v>
      </c>
      <c r="H24" s="13">
        <v>43390.0</v>
      </c>
      <c r="I24" s="13">
        <v>43395.0</v>
      </c>
      <c r="J24" s="14">
        <v>0.5256944444444445</v>
      </c>
      <c r="K24" s="1">
        <v>1.0</v>
      </c>
      <c r="L24" s="13">
        <v>43395.0</v>
      </c>
      <c r="M24" s="1">
        <v>55.72</v>
      </c>
      <c r="N24" s="1">
        <v>307.89</v>
      </c>
      <c r="O24" s="1">
        <v>3.0</v>
      </c>
      <c r="P24" s="13">
        <v>43399.0</v>
      </c>
      <c r="Q24" s="14">
        <v>0.4305555555555556</v>
      </c>
      <c r="R24" s="13">
        <v>43401.0</v>
      </c>
      <c r="S24" s="14">
        <v>0.8645833333333334</v>
      </c>
      <c r="T24" s="13">
        <v>43400.0</v>
      </c>
      <c r="U24" s="1">
        <v>230.97</v>
      </c>
      <c r="V24" s="13">
        <v>43407.0</v>
      </c>
      <c r="W24" s="1">
        <v>730.63</v>
      </c>
      <c r="AJ24" s="22" t="e">
        <v>#N/A</v>
      </c>
      <c r="AK24" s="23" t="e">
        <v>#N/A</v>
      </c>
      <c r="AL24" s="22" t="e">
        <v>#N/A</v>
      </c>
      <c r="AM24" s="23" t="e">
        <v>#N/A</v>
      </c>
      <c r="AN24" s="13">
        <v>43412.0</v>
      </c>
      <c r="AO24" s="1">
        <v>5.0</v>
      </c>
      <c r="AP24" s="1">
        <v>0.0</v>
      </c>
      <c r="AQ24" s="1">
        <v>1589.03</v>
      </c>
      <c r="AR24">
        <f t="shared" si="1"/>
        <v>57</v>
      </c>
      <c r="AS24" s="1">
        <v>52.0</v>
      </c>
      <c r="AT24" s="1">
        <v>5.0</v>
      </c>
      <c r="AU24" s="16">
        <v>43418.0</v>
      </c>
      <c r="AV24">
        <f t="shared" si="2"/>
        <v>43</v>
      </c>
      <c r="AW24" s="1">
        <v>10.0</v>
      </c>
      <c r="AX24" s="1">
        <v>33.0</v>
      </c>
      <c r="AY24" s="1">
        <v>3.01</v>
      </c>
      <c r="AZ24" s="1">
        <v>7.24</v>
      </c>
      <c r="BA24" s="1">
        <v>47.0</v>
      </c>
      <c r="BB24" s="1">
        <v>20.0</v>
      </c>
      <c r="BC24">
        <f t="shared" si="3"/>
        <v>104</v>
      </c>
      <c r="BD24">
        <f t="shared" si="4"/>
        <v>124</v>
      </c>
      <c r="BJ24" s="1" t="s">
        <v>170</v>
      </c>
      <c r="BK24" s="1" t="s">
        <v>171</v>
      </c>
    </row>
    <row r="25">
      <c r="A25" s="1">
        <v>24.0</v>
      </c>
      <c r="B25" s="1" t="s">
        <v>96</v>
      </c>
      <c r="C25" s="1">
        <v>25.0</v>
      </c>
      <c r="D25" s="1">
        <v>10.0</v>
      </c>
      <c r="E25" s="1">
        <v>42.0</v>
      </c>
      <c r="F25" s="1">
        <v>3.0</v>
      </c>
      <c r="H25" s="13">
        <v>43390.0</v>
      </c>
      <c r="I25" s="13">
        <v>43395.0</v>
      </c>
      <c r="J25" s="14">
        <v>0.5333333333333333</v>
      </c>
      <c r="K25" s="1">
        <v>1.0</v>
      </c>
      <c r="L25" s="13">
        <v>43395.0</v>
      </c>
      <c r="M25" s="1">
        <v>57.46</v>
      </c>
      <c r="N25" s="15">
        <v>1001.26</v>
      </c>
      <c r="O25" s="1">
        <v>5.0</v>
      </c>
      <c r="P25" s="13">
        <v>43406.0</v>
      </c>
      <c r="Q25" s="14">
        <v>0.3854166666666667</v>
      </c>
      <c r="R25" s="13">
        <v>43408.0</v>
      </c>
      <c r="S25" s="14">
        <v>0.7395833333333334</v>
      </c>
      <c r="T25" s="13">
        <v>43401.0</v>
      </c>
      <c r="U25" s="1">
        <v>331.72</v>
      </c>
      <c r="V25" s="13">
        <v>43405.0</v>
      </c>
      <c r="W25" s="1">
        <v>793.56</v>
      </c>
      <c r="X25" s="13">
        <v>43412.0</v>
      </c>
      <c r="Y25" s="1">
        <v>2433.63</v>
      </c>
      <c r="Z25" s="1">
        <v>5.0</v>
      </c>
      <c r="AJ25" s="22" t="e">
        <v>#N/A</v>
      </c>
      <c r="AK25" s="23" t="e">
        <v>#N/A</v>
      </c>
      <c r="AL25" s="22" t="e">
        <v>#N/A</v>
      </c>
      <c r="AM25" s="23" t="e">
        <v>#N/A</v>
      </c>
      <c r="AN25" s="19">
        <v>43412.0</v>
      </c>
      <c r="AO25" s="1">
        <v>5.0</v>
      </c>
      <c r="AP25" s="1">
        <v>1.0</v>
      </c>
      <c r="AQ25" s="1">
        <v>1843.53</v>
      </c>
      <c r="AR25">
        <f t="shared" si="1"/>
        <v>42</v>
      </c>
      <c r="AS25" s="1">
        <v>28.0</v>
      </c>
      <c r="AT25" s="1">
        <v>14.0</v>
      </c>
      <c r="AU25" s="13">
        <v>43419.0</v>
      </c>
      <c r="AV25">
        <f t="shared" si="2"/>
        <v>16</v>
      </c>
      <c r="AW25" s="1">
        <v>0.0</v>
      </c>
      <c r="AX25" s="1">
        <v>16.0</v>
      </c>
      <c r="AY25" s="1">
        <v>0.0</v>
      </c>
      <c r="AZ25" s="1">
        <v>2.97</v>
      </c>
      <c r="BC25">
        <f t="shared" si="3"/>
        <v>42</v>
      </c>
      <c r="BD25">
        <f t="shared" si="4"/>
        <v>42</v>
      </c>
      <c r="BJ25" s="1" t="s">
        <v>92</v>
      </c>
    </row>
    <row r="26">
      <c r="A26" s="1">
        <v>25.0</v>
      </c>
      <c r="B26" s="1" t="s">
        <v>93</v>
      </c>
      <c r="C26" s="1">
        <v>25.0</v>
      </c>
      <c r="D26" s="1">
        <v>10.0</v>
      </c>
      <c r="E26" s="1">
        <v>42.0</v>
      </c>
      <c r="F26" s="1">
        <v>3.0</v>
      </c>
      <c r="H26" s="13">
        <v>43390.0</v>
      </c>
      <c r="I26" s="13">
        <v>43395.0</v>
      </c>
      <c r="J26" s="14">
        <v>0.525</v>
      </c>
      <c r="K26" s="1">
        <v>1.0</v>
      </c>
      <c r="L26" s="13">
        <v>43395.0</v>
      </c>
      <c r="M26" s="1">
        <v>57.93</v>
      </c>
      <c r="N26" s="1">
        <v>262.61</v>
      </c>
      <c r="O26" s="1">
        <v>4.0</v>
      </c>
      <c r="P26" s="13">
        <v>43399.0</v>
      </c>
      <c r="Q26" s="14">
        <v>0.4305555555555556</v>
      </c>
      <c r="R26" s="13">
        <v>43401.0</v>
      </c>
      <c r="S26" s="14">
        <v>0.8645833333333334</v>
      </c>
      <c r="T26" s="13">
        <v>43399.0</v>
      </c>
      <c r="U26" s="1">
        <v>262.61</v>
      </c>
      <c r="V26" s="13">
        <v>43405.0</v>
      </c>
      <c r="W26" s="1">
        <v>1101.02</v>
      </c>
      <c r="AJ26" s="22" t="e">
        <v>#N/A</v>
      </c>
      <c r="AK26" s="23" t="e">
        <v>#N/A</v>
      </c>
      <c r="AL26" s="22" t="e">
        <v>#N/A</v>
      </c>
      <c r="AM26" s="23" t="e">
        <v>#N/A</v>
      </c>
      <c r="AN26" s="13">
        <v>43410.0</v>
      </c>
      <c r="AO26" s="1">
        <v>5.0</v>
      </c>
      <c r="AP26" s="1">
        <v>0.0</v>
      </c>
      <c r="AQ26" s="1">
        <v>3179.6</v>
      </c>
      <c r="AR26">
        <f t="shared" si="1"/>
        <v>62</v>
      </c>
      <c r="AS26" s="1">
        <v>59.0</v>
      </c>
      <c r="AT26" s="1">
        <v>3.0</v>
      </c>
      <c r="AU26" s="13">
        <v>43416.0</v>
      </c>
      <c r="AV26">
        <f t="shared" si="2"/>
        <v>46</v>
      </c>
      <c r="AW26" s="1">
        <v>26.0</v>
      </c>
      <c r="AX26" s="1">
        <v>20.0</v>
      </c>
      <c r="AY26" s="1">
        <v>10.82</v>
      </c>
      <c r="AZ26" s="1">
        <v>5.92</v>
      </c>
      <c r="BA26" s="1">
        <v>10.0</v>
      </c>
      <c r="BC26">
        <f t="shared" si="3"/>
        <v>72</v>
      </c>
      <c r="BD26">
        <f t="shared" si="4"/>
        <v>72</v>
      </c>
      <c r="BJ26" s="1" t="s">
        <v>92</v>
      </c>
      <c r="BK26" s="1" t="s">
        <v>173</v>
      </c>
    </row>
    <row r="27">
      <c r="A27" s="1">
        <v>26.0</v>
      </c>
      <c r="B27" s="1" t="s">
        <v>96</v>
      </c>
      <c r="C27" s="1">
        <v>25.0</v>
      </c>
      <c r="D27" s="1">
        <v>10.0</v>
      </c>
      <c r="E27" s="1">
        <v>42.0</v>
      </c>
      <c r="F27" s="1">
        <v>3.0</v>
      </c>
      <c r="H27" s="13">
        <v>43390.0</v>
      </c>
      <c r="I27" s="13">
        <v>43395.0</v>
      </c>
      <c r="J27" s="14">
        <v>0.5381944444444444</v>
      </c>
      <c r="K27" s="1">
        <v>1.0</v>
      </c>
      <c r="L27" s="13">
        <v>43395.0</v>
      </c>
      <c r="M27" s="1">
        <v>60.43</v>
      </c>
      <c r="N27" s="15">
        <v>3816.33</v>
      </c>
      <c r="O27" s="1">
        <v>5.0</v>
      </c>
      <c r="P27" s="13">
        <v>43404.0</v>
      </c>
      <c r="Q27" s="14">
        <v>0.3784722222222222</v>
      </c>
      <c r="R27" s="13">
        <v>43406.0</v>
      </c>
      <c r="S27" s="14">
        <v>0.6805555555555556</v>
      </c>
      <c r="T27" s="13">
        <v>43398.0</v>
      </c>
      <c r="U27" s="1">
        <v>284.42</v>
      </c>
      <c r="V27" s="13">
        <v>43403.0</v>
      </c>
      <c r="W27" s="1">
        <v>2203.97</v>
      </c>
      <c r="X27" s="13"/>
      <c r="AJ27" s="22" t="e">
        <v>#N/A</v>
      </c>
      <c r="AK27" s="23" t="e">
        <v>#N/A</v>
      </c>
      <c r="AL27" s="19">
        <v>43409.0</v>
      </c>
      <c r="AM27" s="23" t="e">
        <v>#N/A</v>
      </c>
      <c r="AN27" s="22" t="e">
        <v>#N/A</v>
      </c>
      <c r="AQ27" t="e">
        <v>#N/A</v>
      </c>
      <c r="AR27">
        <f t="shared" si="1"/>
        <v>0</v>
      </c>
      <c r="AV27">
        <f t="shared" si="2"/>
        <v>0</v>
      </c>
      <c r="BC27">
        <f t="shared" si="3"/>
        <v>0</v>
      </c>
      <c r="BD27">
        <f t="shared" si="4"/>
        <v>0</v>
      </c>
      <c r="BG27" s="1">
        <v>1.0</v>
      </c>
      <c r="BJ27" s="1" t="s">
        <v>92</v>
      </c>
    </row>
    <row r="28">
      <c r="A28" s="1">
        <v>27.0</v>
      </c>
      <c r="B28" s="1" t="s">
        <v>93</v>
      </c>
      <c r="C28" s="1">
        <v>25.0</v>
      </c>
      <c r="D28" s="1">
        <v>10.0</v>
      </c>
      <c r="E28" s="1">
        <v>42.0</v>
      </c>
      <c r="F28" s="1">
        <v>3.0</v>
      </c>
      <c r="G28" s="13">
        <v>43410.0</v>
      </c>
      <c r="H28" s="13">
        <v>43390.0</v>
      </c>
      <c r="I28" s="13">
        <v>43395.0</v>
      </c>
      <c r="J28" s="14">
        <v>0.5277777777777778</v>
      </c>
      <c r="K28" s="1">
        <v>1.0</v>
      </c>
      <c r="L28" s="13">
        <v>43395.0</v>
      </c>
      <c r="M28" s="1">
        <v>52.94</v>
      </c>
      <c r="N28" s="15">
        <v>267.06</v>
      </c>
      <c r="O28" s="1">
        <v>3.0</v>
      </c>
      <c r="P28" s="13">
        <v>43399.0</v>
      </c>
      <c r="Q28" s="14">
        <v>0.4305555555555556</v>
      </c>
      <c r="R28" s="13">
        <v>43401.0</v>
      </c>
      <c r="S28" s="14">
        <v>0.8645833333333334</v>
      </c>
      <c r="T28" s="13">
        <v>43401.0</v>
      </c>
      <c r="U28" s="1">
        <v>220.65</v>
      </c>
      <c r="V28" s="13">
        <v>43407.0</v>
      </c>
      <c r="W28" s="1">
        <v>751.11</v>
      </c>
      <c r="X28" s="13"/>
      <c r="AJ28" s="22" t="e">
        <v>#N/A</v>
      </c>
      <c r="AK28" s="23" t="e">
        <v>#N/A</v>
      </c>
      <c r="AL28" s="22" t="e">
        <v>#N/A</v>
      </c>
      <c r="AM28" s="23" t="e">
        <v>#N/A</v>
      </c>
      <c r="AN28" s="22" t="e">
        <v>#N/A</v>
      </c>
      <c r="AQ28" t="e">
        <v>#N/A</v>
      </c>
      <c r="AR28">
        <f t="shared" si="1"/>
        <v>0</v>
      </c>
      <c r="AV28">
        <f t="shared" si="2"/>
        <v>0</v>
      </c>
      <c r="BC28">
        <f t="shared" si="3"/>
        <v>0</v>
      </c>
      <c r="BD28">
        <f t="shared" si="4"/>
        <v>0</v>
      </c>
      <c r="BJ28" s="1" t="s">
        <v>174</v>
      </c>
    </row>
    <row r="29">
      <c r="A29" s="1">
        <v>28.0</v>
      </c>
      <c r="B29" s="1" t="s">
        <v>96</v>
      </c>
      <c r="C29" s="1">
        <v>25.0</v>
      </c>
      <c r="D29" s="1">
        <v>10.0</v>
      </c>
      <c r="E29" s="1">
        <v>42.0</v>
      </c>
      <c r="F29" s="1">
        <v>3.0</v>
      </c>
      <c r="H29" s="13">
        <v>43390.0</v>
      </c>
      <c r="I29" s="13">
        <v>43395.0</v>
      </c>
      <c r="J29" s="14">
        <v>0.5375</v>
      </c>
      <c r="K29" s="1">
        <v>1.0</v>
      </c>
      <c r="L29" s="13">
        <v>43395.0</v>
      </c>
      <c r="M29" s="1">
        <v>60.27</v>
      </c>
      <c r="N29" s="15">
        <v>2082.12</v>
      </c>
      <c r="O29" s="1">
        <v>5.0</v>
      </c>
      <c r="P29" s="13">
        <v>43405.0</v>
      </c>
      <c r="Q29" s="14">
        <v>0.3402777777777778</v>
      </c>
      <c r="R29" s="13">
        <v>43407.0</v>
      </c>
      <c r="S29" s="14">
        <v>0.6979166666666666</v>
      </c>
      <c r="T29" s="13">
        <v>43399.0</v>
      </c>
      <c r="U29" s="1">
        <v>281.15</v>
      </c>
      <c r="V29" s="13">
        <v>43404.0</v>
      </c>
      <c r="W29" s="1">
        <v>1603.37</v>
      </c>
      <c r="AJ29" s="22" t="e">
        <v>#N/A</v>
      </c>
      <c r="AK29" s="23" t="e">
        <v>#N/A</v>
      </c>
      <c r="AL29" s="22" t="e">
        <v>#N/A</v>
      </c>
      <c r="AM29" s="23" t="e">
        <v>#N/A</v>
      </c>
      <c r="AN29" s="13">
        <v>43411.0</v>
      </c>
      <c r="AO29" s="1">
        <v>5.0</v>
      </c>
      <c r="AP29" s="1">
        <v>0.0</v>
      </c>
      <c r="AQ29" s="1">
        <v>3412.98</v>
      </c>
      <c r="AR29">
        <f t="shared" si="1"/>
        <v>14</v>
      </c>
      <c r="AS29" s="1">
        <v>10.0</v>
      </c>
      <c r="AT29" s="1">
        <v>4.0</v>
      </c>
      <c r="AU29" s="13">
        <v>43418.0</v>
      </c>
      <c r="AV29">
        <f t="shared" si="2"/>
        <v>5</v>
      </c>
      <c r="AW29" s="1">
        <v>0.0</v>
      </c>
      <c r="AX29" s="1">
        <v>5.0</v>
      </c>
      <c r="AY29" s="1">
        <v>0.0</v>
      </c>
      <c r="AZ29" s="1">
        <v>1.45</v>
      </c>
      <c r="BA29" s="1">
        <v>59.0</v>
      </c>
      <c r="BB29" s="1">
        <v>19.0</v>
      </c>
      <c r="BC29">
        <f t="shared" si="3"/>
        <v>73</v>
      </c>
      <c r="BD29">
        <f t="shared" si="4"/>
        <v>92</v>
      </c>
      <c r="BJ29" s="1" t="s">
        <v>92</v>
      </c>
      <c r="BK29" s="1" t="s">
        <v>176</v>
      </c>
    </row>
    <row r="30">
      <c r="A30" s="1">
        <v>29.0</v>
      </c>
      <c r="B30" s="1" t="s">
        <v>93</v>
      </c>
      <c r="C30" s="1">
        <v>25.0</v>
      </c>
      <c r="D30" s="1">
        <v>10.0</v>
      </c>
      <c r="E30" s="1">
        <v>42.0</v>
      </c>
      <c r="F30" s="1">
        <v>3.0</v>
      </c>
      <c r="H30" s="13">
        <v>43390.0</v>
      </c>
      <c r="I30" s="13">
        <v>43395.0</v>
      </c>
      <c r="J30" s="14">
        <v>0.5305555555555556</v>
      </c>
      <c r="K30" s="1">
        <v>3.0</v>
      </c>
      <c r="L30" s="13">
        <v>43395.0</v>
      </c>
      <c r="M30" s="1">
        <v>54.46</v>
      </c>
      <c r="N30" s="1">
        <v>333.89</v>
      </c>
      <c r="O30" s="1">
        <v>4.0</v>
      </c>
      <c r="P30" s="13">
        <v>43399.0</v>
      </c>
      <c r="Q30" s="14">
        <v>0.4305555555555556</v>
      </c>
      <c r="R30" s="13">
        <v>43401.0</v>
      </c>
      <c r="S30" s="14">
        <v>0.8645833333333334</v>
      </c>
      <c r="T30" s="13">
        <v>43399.0</v>
      </c>
      <c r="U30" s="1">
        <v>333.89</v>
      </c>
      <c r="V30" s="13">
        <v>43405.0</v>
      </c>
      <c r="W30" s="1">
        <v>2428.83</v>
      </c>
      <c r="AJ30" s="22" t="e">
        <v>#N/A</v>
      </c>
      <c r="AK30" s="23" t="e">
        <v>#N/A</v>
      </c>
      <c r="AL30" s="22" t="e">
        <v>#N/A</v>
      </c>
      <c r="AM30" s="23" t="e">
        <v>#N/A</v>
      </c>
      <c r="AN30" s="13">
        <v>43410.0</v>
      </c>
      <c r="AO30" s="1">
        <v>5.0</v>
      </c>
      <c r="AP30" s="1">
        <v>0.0</v>
      </c>
      <c r="AQ30" s="1">
        <v>6080.92</v>
      </c>
      <c r="AR30">
        <f t="shared" si="1"/>
        <v>280</v>
      </c>
      <c r="AS30" s="1">
        <v>216.0</v>
      </c>
      <c r="AT30" s="1">
        <v>64.0</v>
      </c>
      <c r="AU30" s="13">
        <v>43416.0</v>
      </c>
      <c r="AV30">
        <f t="shared" si="2"/>
        <v>125</v>
      </c>
      <c r="AW30" s="1">
        <v>49.0</v>
      </c>
      <c r="AX30" s="1">
        <v>76.0</v>
      </c>
      <c r="AY30" s="1">
        <v>11.24</v>
      </c>
      <c r="AZ30" s="1">
        <v>13.74</v>
      </c>
      <c r="BA30" s="1">
        <v>92.0</v>
      </c>
      <c r="BB30" s="1">
        <v>9.0</v>
      </c>
      <c r="BC30">
        <f t="shared" si="3"/>
        <v>372</v>
      </c>
      <c r="BD30">
        <f t="shared" si="4"/>
        <v>381</v>
      </c>
      <c r="BJ30" s="1" t="s">
        <v>92</v>
      </c>
      <c r="BK30" s="1" t="s">
        <v>177</v>
      </c>
    </row>
    <row r="31">
      <c r="A31" s="1">
        <v>30.0</v>
      </c>
      <c r="B31" s="1" t="s">
        <v>96</v>
      </c>
      <c r="C31" s="1">
        <v>25.0</v>
      </c>
      <c r="D31" s="1">
        <v>10.0</v>
      </c>
      <c r="E31" s="1">
        <v>42.0</v>
      </c>
      <c r="F31" s="1">
        <v>3.0</v>
      </c>
      <c r="G31" s="13">
        <v>43401.0</v>
      </c>
      <c r="H31" s="13">
        <v>43390.0</v>
      </c>
      <c r="I31" s="13">
        <v>43395.0</v>
      </c>
      <c r="J31" s="14">
        <v>0.5368055555555555</v>
      </c>
      <c r="K31" s="1">
        <v>2.0</v>
      </c>
      <c r="L31" s="13">
        <v>43395.0</v>
      </c>
      <c r="M31" s="1">
        <v>46.0</v>
      </c>
      <c r="N31" s="15" t="b">
        <f t="shared" ref="N31:N32" si="8">if(B31="early",M31)</f>
        <v>0</v>
      </c>
      <c r="AJ31" s="22" t="e">
        <v>#N/A</v>
      </c>
      <c r="AK31" s="23" t="e">
        <v>#N/A</v>
      </c>
      <c r="AL31" s="22" t="e">
        <v>#N/A</v>
      </c>
      <c r="AM31" s="23" t="e">
        <v>#N/A</v>
      </c>
      <c r="AN31" s="22" t="e">
        <v>#N/A</v>
      </c>
      <c r="AQ31" t="e">
        <v>#N/A</v>
      </c>
      <c r="AR31">
        <f t="shared" si="1"/>
        <v>0</v>
      </c>
      <c r="AV31">
        <f t="shared" si="2"/>
        <v>0</v>
      </c>
      <c r="BC31">
        <f t="shared" si="3"/>
        <v>0</v>
      </c>
      <c r="BD31">
        <f t="shared" si="4"/>
        <v>0</v>
      </c>
      <c r="BJ31" s="1" t="s">
        <v>92</v>
      </c>
    </row>
    <row r="32">
      <c r="A32" s="1">
        <v>31.0</v>
      </c>
      <c r="B32" s="1" t="s">
        <v>72</v>
      </c>
      <c r="C32" s="1">
        <v>25.0</v>
      </c>
      <c r="D32" s="1">
        <v>10.0</v>
      </c>
      <c r="E32" s="1">
        <v>42.0</v>
      </c>
      <c r="F32" s="1">
        <v>3.0</v>
      </c>
      <c r="G32" s="13">
        <v>43397.0</v>
      </c>
      <c r="H32" s="13">
        <v>43390.0</v>
      </c>
      <c r="I32" s="13">
        <v>43395.0</v>
      </c>
      <c r="J32" s="14">
        <v>0.5138888888888888</v>
      </c>
      <c r="K32" s="1">
        <v>1.0</v>
      </c>
      <c r="L32" s="13">
        <v>43395.0</v>
      </c>
      <c r="M32" s="1">
        <v>43.57</v>
      </c>
      <c r="N32" s="15">
        <f t="shared" si="8"/>
        <v>43.57</v>
      </c>
      <c r="O32" s="1">
        <v>3.0</v>
      </c>
      <c r="P32" s="13">
        <v>43395.0</v>
      </c>
      <c r="Q32" s="14">
        <v>0.5208333333333334</v>
      </c>
      <c r="R32" s="13"/>
      <c r="AJ32" s="22" t="e">
        <v>#N/A</v>
      </c>
      <c r="AK32" s="23" t="e">
        <v>#N/A</v>
      </c>
      <c r="AL32" s="22" t="e">
        <v>#N/A</v>
      </c>
      <c r="AM32" s="23" t="e">
        <v>#N/A</v>
      </c>
      <c r="AN32" s="22" t="e">
        <v>#N/A</v>
      </c>
      <c r="AQ32" t="e">
        <v>#N/A</v>
      </c>
      <c r="AR32">
        <f t="shared" si="1"/>
        <v>0</v>
      </c>
      <c r="AV32">
        <f t="shared" si="2"/>
        <v>0</v>
      </c>
      <c r="BC32">
        <f t="shared" si="3"/>
        <v>0</v>
      </c>
      <c r="BD32">
        <f t="shared" si="4"/>
        <v>0</v>
      </c>
      <c r="BJ32" s="1" t="s">
        <v>92</v>
      </c>
    </row>
    <row r="33">
      <c r="A33" s="1">
        <v>32.0</v>
      </c>
      <c r="B33" s="1" t="s">
        <v>93</v>
      </c>
      <c r="C33" s="1">
        <v>25.0</v>
      </c>
      <c r="D33" s="1">
        <v>10.0</v>
      </c>
      <c r="E33" s="1">
        <v>42.0</v>
      </c>
      <c r="F33" s="1">
        <v>3.0</v>
      </c>
      <c r="G33" s="13">
        <v>43402.0</v>
      </c>
      <c r="H33" s="13">
        <v>43390.0</v>
      </c>
      <c r="I33" s="13">
        <v>43395.0</v>
      </c>
      <c r="J33" s="14">
        <v>0.5291666666666667</v>
      </c>
      <c r="K33" s="1">
        <v>2.0</v>
      </c>
      <c r="L33" s="13">
        <v>43395.0</v>
      </c>
      <c r="M33" s="1">
        <v>56.31</v>
      </c>
      <c r="N33" s="15">
        <v>243.38</v>
      </c>
      <c r="O33" s="1">
        <v>3.0</v>
      </c>
      <c r="P33" s="13">
        <v>43399.0</v>
      </c>
      <c r="Q33" s="14">
        <v>0.4305555555555556</v>
      </c>
      <c r="R33" s="13">
        <v>43401.0</v>
      </c>
      <c r="S33" s="14">
        <v>0.8645833333333334</v>
      </c>
      <c r="T33" s="13">
        <v>43401.0</v>
      </c>
      <c r="U33" s="1">
        <v>204.51</v>
      </c>
      <c r="AJ33" s="22" t="e">
        <v>#N/A</v>
      </c>
      <c r="AK33" s="23" t="e">
        <v>#N/A</v>
      </c>
      <c r="AL33" s="22" t="e">
        <v>#N/A</v>
      </c>
      <c r="AM33" s="23" t="e">
        <v>#N/A</v>
      </c>
      <c r="AN33" s="22" t="e">
        <v>#N/A</v>
      </c>
      <c r="AQ33" t="e">
        <v>#N/A</v>
      </c>
      <c r="AR33">
        <f t="shared" si="1"/>
        <v>0</v>
      </c>
      <c r="AV33">
        <f t="shared" si="2"/>
        <v>0</v>
      </c>
      <c r="BC33">
        <f t="shared" si="3"/>
        <v>0</v>
      </c>
      <c r="BD33">
        <f t="shared" si="4"/>
        <v>0</v>
      </c>
      <c r="BJ33" s="1" t="s">
        <v>179</v>
      </c>
    </row>
    <row r="34">
      <c r="A34" s="1">
        <v>33.0</v>
      </c>
      <c r="B34" s="1" t="s">
        <v>96</v>
      </c>
      <c r="C34" s="1">
        <v>25.0</v>
      </c>
      <c r="D34" s="1">
        <v>10.0</v>
      </c>
      <c r="E34" s="1">
        <v>42.0</v>
      </c>
      <c r="F34" s="1">
        <v>3.0</v>
      </c>
      <c r="H34" s="13">
        <v>43390.0</v>
      </c>
      <c r="I34" s="13">
        <v>43395.0</v>
      </c>
      <c r="J34" s="14">
        <v>0.5361111111111111</v>
      </c>
      <c r="K34" s="1">
        <v>1.0</v>
      </c>
      <c r="L34" s="13">
        <v>43395.0</v>
      </c>
      <c r="M34" s="1">
        <v>68.18</v>
      </c>
      <c r="N34" s="15">
        <v>2403.21</v>
      </c>
      <c r="O34" s="1">
        <v>5.0</v>
      </c>
      <c r="P34" s="13">
        <v>43404.0</v>
      </c>
      <c r="Q34" s="14">
        <v>0.3784722222222222</v>
      </c>
      <c r="R34" s="13">
        <v>43406.0</v>
      </c>
      <c r="S34" s="14">
        <v>0.6805555555555556</v>
      </c>
      <c r="T34" s="13">
        <v>43398.0</v>
      </c>
      <c r="U34" s="1">
        <v>237.39</v>
      </c>
      <c r="V34" s="13">
        <v>43403.0</v>
      </c>
      <c r="W34" s="1">
        <v>1813.78</v>
      </c>
      <c r="X34" s="13">
        <v>43410.0</v>
      </c>
      <c r="Y34" s="1">
        <v>4581.04</v>
      </c>
      <c r="Z34" s="1">
        <v>5.0</v>
      </c>
      <c r="AJ34" s="22" t="e">
        <v>#N/A</v>
      </c>
      <c r="AK34" s="23" t="e">
        <v>#N/A</v>
      </c>
      <c r="AL34" s="22" t="e">
        <v>#N/A</v>
      </c>
      <c r="AM34" s="23" t="e">
        <v>#N/A</v>
      </c>
      <c r="AN34" s="13">
        <v>43410.0</v>
      </c>
      <c r="AO34" s="1">
        <v>5.0</v>
      </c>
      <c r="AP34" s="1">
        <v>0.0</v>
      </c>
      <c r="AQ34" s="1">
        <v>4379.77</v>
      </c>
      <c r="AR34">
        <f t="shared" si="1"/>
        <v>6</v>
      </c>
      <c r="AS34" s="1">
        <v>1.0</v>
      </c>
      <c r="AT34" s="1">
        <v>5.0</v>
      </c>
      <c r="AV34">
        <f t="shared" si="2"/>
        <v>0</v>
      </c>
      <c r="AW34" s="1">
        <v>0.0</v>
      </c>
      <c r="AX34" s="1">
        <v>0.0</v>
      </c>
      <c r="AY34" s="1">
        <v>0.0</v>
      </c>
      <c r="AZ34" s="1">
        <v>0.0</v>
      </c>
      <c r="BA34" s="1">
        <v>91.0</v>
      </c>
      <c r="BB34" s="1">
        <v>51.0</v>
      </c>
      <c r="BC34">
        <f t="shared" si="3"/>
        <v>97</v>
      </c>
      <c r="BD34">
        <f t="shared" si="4"/>
        <v>148</v>
      </c>
      <c r="BJ34" s="1" t="s">
        <v>92</v>
      </c>
      <c r="BK34" s="1" t="s">
        <v>180</v>
      </c>
    </row>
    <row r="35">
      <c r="A35" s="1">
        <v>34.0</v>
      </c>
      <c r="B35" s="1" t="s">
        <v>102</v>
      </c>
      <c r="C35" s="1">
        <v>25.0</v>
      </c>
      <c r="D35" s="1">
        <v>10.0</v>
      </c>
      <c r="E35" s="1">
        <v>0.0</v>
      </c>
      <c r="F35" s="1">
        <v>0.0</v>
      </c>
      <c r="H35" s="13">
        <v>43390.0</v>
      </c>
      <c r="I35" s="13">
        <v>43395.0</v>
      </c>
      <c r="J35" s="14">
        <v>0.5222222222222223</v>
      </c>
      <c r="K35" s="1">
        <v>2.0</v>
      </c>
      <c r="L35" s="13">
        <v>43395.0</v>
      </c>
      <c r="M35" s="1">
        <v>54.9</v>
      </c>
      <c r="N35" s="15" t="b">
        <f t="shared" ref="N35:N36" si="9">if(B35="early",M35)</f>
        <v>0</v>
      </c>
      <c r="P35" s="13"/>
      <c r="T35" s="13">
        <v>43399.0</v>
      </c>
      <c r="U35" s="1">
        <v>290.55</v>
      </c>
      <c r="V35" s="13">
        <v>43405.0</v>
      </c>
      <c r="W35" s="1">
        <v>1480.17</v>
      </c>
      <c r="AJ35" s="22" t="e">
        <v>#N/A</v>
      </c>
      <c r="AK35" s="23" t="e">
        <v>#N/A</v>
      </c>
      <c r="AL35" s="22" t="e">
        <v>#N/A</v>
      </c>
      <c r="AM35" s="23" t="e">
        <v>#N/A</v>
      </c>
      <c r="AN35" s="13">
        <v>43409.0</v>
      </c>
      <c r="AO35" s="1">
        <v>5.0</v>
      </c>
      <c r="AP35" s="1">
        <v>0.0</v>
      </c>
      <c r="AQ35" s="1">
        <v>4051.51</v>
      </c>
      <c r="AR35">
        <f t="shared" si="1"/>
        <v>102</v>
      </c>
      <c r="AS35" s="1">
        <v>97.0</v>
      </c>
      <c r="AT35" s="1">
        <v>5.0</v>
      </c>
      <c r="AU35" s="13">
        <v>43415.0</v>
      </c>
      <c r="AV35">
        <f t="shared" si="2"/>
        <v>90</v>
      </c>
      <c r="AW35" s="1">
        <v>26.0</v>
      </c>
      <c r="AX35" s="1">
        <v>64.0</v>
      </c>
      <c r="AY35" s="1">
        <v>9.29</v>
      </c>
      <c r="AZ35" s="1">
        <v>20.99</v>
      </c>
      <c r="BA35" s="1">
        <v>23.0</v>
      </c>
      <c r="BB35" s="1">
        <v>0.0</v>
      </c>
      <c r="BC35">
        <f t="shared" si="3"/>
        <v>125</v>
      </c>
      <c r="BD35">
        <f t="shared" si="4"/>
        <v>125</v>
      </c>
      <c r="BJ35" s="1" t="s">
        <v>92</v>
      </c>
    </row>
    <row r="36">
      <c r="A36" s="1">
        <v>35.0</v>
      </c>
      <c r="B36" s="1" t="s">
        <v>72</v>
      </c>
      <c r="C36" s="1">
        <v>25.0</v>
      </c>
      <c r="D36" s="1">
        <v>10.0</v>
      </c>
      <c r="E36" s="1">
        <v>42.0</v>
      </c>
      <c r="F36" s="1">
        <v>3.0</v>
      </c>
      <c r="H36" s="13">
        <v>43390.0</v>
      </c>
      <c r="I36" s="13">
        <v>43395.0</v>
      </c>
      <c r="J36" s="14">
        <v>0.5131944444444444</v>
      </c>
      <c r="K36" s="1">
        <v>2.0</v>
      </c>
      <c r="L36" s="13">
        <v>43395.0</v>
      </c>
      <c r="M36" s="1">
        <v>57.58</v>
      </c>
      <c r="N36" s="15">
        <f t="shared" si="9"/>
        <v>57.58</v>
      </c>
      <c r="O36" s="1">
        <v>3.0</v>
      </c>
      <c r="P36" s="13">
        <v>43395.0</v>
      </c>
      <c r="Q36" s="14">
        <v>0.5208333333333334</v>
      </c>
      <c r="R36" s="13">
        <v>43397.0</v>
      </c>
      <c r="S36" s="14">
        <v>0.6840277777777778</v>
      </c>
      <c r="T36" s="13">
        <v>43401.0</v>
      </c>
      <c r="U36" s="1">
        <v>492.15</v>
      </c>
      <c r="V36" s="13">
        <v>43405.0</v>
      </c>
      <c r="W36" s="1">
        <v>1614.11</v>
      </c>
      <c r="X36" s="13">
        <v>43412.0</v>
      </c>
      <c r="Y36" s="1">
        <v>13719.26</v>
      </c>
      <c r="Z36" s="1">
        <v>5.0</v>
      </c>
      <c r="AA36" s="13">
        <v>43419.0</v>
      </c>
      <c r="AB36" s="1">
        <v>15947.56</v>
      </c>
      <c r="AC36" s="1">
        <v>5.0</v>
      </c>
      <c r="AD36" s="13">
        <v>43426.0</v>
      </c>
      <c r="AE36" s="1">
        <v>15892.67</v>
      </c>
      <c r="AF36" s="1">
        <v>5.0</v>
      </c>
      <c r="AG36" s="13"/>
      <c r="AJ36" s="19">
        <v>43431.0</v>
      </c>
      <c r="AK36" s="1">
        <v>14741.79</v>
      </c>
      <c r="AL36" s="22" t="e">
        <v>#N/A</v>
      </c>
      <c r="AM36" s="23" t="e">
        <v>#N/A</v>
      </c>
      <c r="AN36" s="22" t="e">
        <v>#N/A</v>
      </c>
      <c r="AQ36" t="e">
        <v>#N/A</v>
      </c>
      <c r="AR36">
        <f t="shared" si="1"/>
        <v>0</v>
      </c>
      <c r="AV36">
        <f t="shared" si="2"/>
        <v>0</v>
      </c>
      <c r="BC36">
        <f t="shared" si="3"/>
        <v>0</v>
      </c>
      <c r="BD36">
        <f t="shared" si="4"/>
        <v>0</v>
      </c>
      <c r="BJ36" s="1" t="s">
        <v>92</v>
      </c>
    </row>
    <row r="37">
      <c r="A37" s="1">
        <v>36.0</v>
      </c>
      <c r="B37" s="1" t="s">
        <v>93</v>
      </c>
      <c r="C37" s="1">
        <v>25.0</v>
      </c>
      <c r="D37" s="1">
        <v>10.0</v>
      </c>
      <c r="E37" s="1">
        <v>42.0</v>
      </c>
      <c r="F37" s="1">
        <v>3.0</v>
      </c>
      <c r="H37" s="13">
        <v>43390.0</v>
      </c>
      <c r="I37" s="13">
        <v>43395.0</v>
      </c>
      <c r="J37" s="14">
        <v>0.5284722222222222</v>
      </c>
      <c r="K37" s="1">
        <v>1.0</v>
      </c>
      <c r="L37" s="13">
        <v>43395.0</v>
      </c>
      <c r="M37" s="1">
        <v>40.9</v>
      </c>
      <c r="N37" s="15">
        <v>295.47</v>
      </c>
      <c r="O37" s="1">
        <v>3.0</v>
      </c>
      <c r="P37" s="13">
        <v>43399.0</v>
      </c>
      <c r="Q37" s="14">
        <v>0.4305555555555556</v>
      </c>
      <c r="R37" s="13">
        <v>43401.0</v>
      </c>
      <c r="S37" s="14">
        <v>0.8645833333333334</v>
      </c>
      <c r="T37" s="13">
        <v>43400.0</v>
      </c>
      <c r="U37" s="1">
        <v>270.82</v>
      </c>
      <c r="V37" s="13">
        <v>43406.0</v>
      </c>
      <c r="W37" s="1">
        <v>1350.92</v>
      </c>
      <c r="AJ37" s="22" t="e">
        <v>#N/A</v>
      </c>
      <c r="AK37" s="23" t="e">
        <v>#N/A</v>
      </c>
      <c r="AL37" s="22" t="e">
        <v>#N/A</v>
      </c>
      <c r="AM37" s="23" t="e">
        <v>#N/A</v>
      </c>
      <c r="AN37" s="22" t="e">
        <v>#N/A</v>
      </c>
      <c r="AQ37" s="1">
        <v>3073.84</v>
      </c>
      <c r="AR37">
        <f t="shared" si="1"/>
        <v>39</v>
      </c>
      <c r="AS37" s="1">
        <v>39.0</v>
      </c>
      <c r="AT37" s="1">
        <v>0.0</v>
      </c>
      <c r="AU37" s="13">
        <v>43416.0</v>
      </c>
      <c r="AV37">
        <f t="shared" si="2"/>
        <v>35</v>
      </c>
      <c r="AW37" s="1">
        <v>5.0</v>
      </c>
      <c r="AX37" s="1">
        <v>30.0</v>
      </c>
      <c r="AY37" s="1">
        <v>2.8</v>
      </c>
      <c r="AZ37" s="1">
        <v>10.14</v>
      </c>
      <c r="BA37" s="1">
        <v>7.0</v>
      </c>
      <c r="BB37" s="1">
        <v>0.0</v>
      </c>
      <c r="BC37">
        <f t="shared" si="3"/>
        <v>46</v>
      </c>
      <c r="BD37">
        <f t="shared" si="4"/>
        <v>46</v>
      </c>
      <c r="BJ37" s="1" t="s">
        <v>92</v>
      </c>
    </row>
    <row r="38">
      <c r="A38" s="1">
        <v>37.0</v>
      </c>
      <c r="B38" s="1" t="s">
        <v>96</v>
      </c>
      <c r="C38" s="1">
        <v>25.0</v>
      </c>
      <c r="D38" s="1">
        <v>10.0</v>
      </c>
      <c r="E38" s="1">
        <v>42.0</v>
      </c>
      <c r="F38" s="1">
        <v>3.0</v>
      </c>
      <c r="H38" s="13">
        <v>43390.0</v>
      </c>
      <c r="I38" s="13">
        <v>43395.0</v>
      </c>
      <c r="J38" s="14">
        <v>0.5416666666666666</v>
      </c>
      <c r="K38" s="1">
        <v>1.0</v>
      </c>
      <c r="L38" s="13">
        <v>43395.0</v>
      </c>
      <c r="M38" s="1">
        <v>56.41</v>
      </c>
      <c r="N38" s="15">
        <v>1447.24</v>
      </c>
      <c r="O38" s="1">
        <v>5.0</v>
      </c>
      <c r="P38" s="13">
        <v>43406.0</v>
      </c>
      <c r="Q38" s="14">
        <v>0.3854166666666667</v>
      </c>
      <c r="R38" s="13">
        <v>43408.0</v>
      </c>
      <c r="S38" s="14">
        <v>0.7395833333333334</v>
      </c>
      <c r="T38" s="13">
        <v>43399.0</v>
      </c>
      <c r="U38" s="1">
        <v>266.92</v>
      </c>
      <c r="V38" s="13">
        <v>43405.0</v>
      </c>
      <c r="W38" s="1">
        <v>1195.38</v>
      </c>
      <c r="AJ38" s="22" t="e">
        <v>#N/A</v>
      </c>
      <c r="AK38" s="23" t="e">
        <v>#N/A</v>
      </c>
      <c r="AL38" s="22" t="e">
        <v>#N/A</v>
      </c>
      <c r="AM38" s="23" t="e">
        <v>#N/A</v>
      </c>
      <c r="AN38" s="13">
        <v>43412.0</v>
      </c>
      <c r="AO38" s="1">
        <v>5.0</v>
      </c>
      <c r="AP38" s="1">
        <v>1.0</v>
      </c>
      <c r="AQ38" s="1">
        <v>2204.84</v>
      </c>
      <c r="AR38">
        <f t="shared" si="1"/>
        <v>42</v>
      </c>
      <c r="AS38" s="1">
        <v>13.0</v>
      </c>
      <c r="AT38" s="1">
        <v>29.0</v>
      </c>
      <c r="AU38" s="13">
        <v>43419.0</v>
      </c>
      <c r="AV38">
        <f t="shared" si="2"/>
        <v>4</v>
      </c>
      <c r="AW38" s="1">
        <v>0.0</v>
      </c>
      <c r="AX38" s="1">
        <v>4.0</v>
      </c>
      <c r="AY38" s="1">
        <v>0.0</v>
      </c>
      <c r="AZ38" s="1">
        <v>0.95</v>
      </c>
      <c r="BC38">
        <f t="shared" si="3"/>
        <v>42</v>
      </c>
      <c r="BD38">
        <f t="shared" si="4"/>
        <v>42</v>
      </c>
      <c r="BJ38" s="1" t="s">
        <v>92</v>
      </c>
    </row>
    <row r="39">
      <c r="A39" s="1">
        <v>38.0</v>
      </c>
      <c r="B39" s="1" t="s">
        <v>102</v>
      </c>
      <c r="C39" s="1">
        <v>25.0</v>
      </c>
      <c r="D39" s="1">
        <v>10.0</v>
      </c>
      <c r="E39" s="1">
        <v>0.0</v>
      </c>
      <c r="F39" s="1">
        <v>0.0</v>
      </c>
      <c r="H39" s="13">
        <v>43390.0</v>
      </c>
      <c r="I39" s="13">
        <v>43395.0</v>
      </c>
      <c r="J39" s="14">
        <v>0.5215277777777778</v>
      </c>
      <c r="K39" s="1">
        <v>2.0</v>
      </c>
      <c r="L39" s="13">
        <v>43395.0</v>
      </c>
      <c r="M39" s="1">
        <v>52.86</v>
      </c>
      <c r="N39" s="15" t="b">
        <f t="shared" ref="N39:N40" si="10">if(B39="early",M39)</f>
        <v>0</v>
      </c>
      <c r="T39" s="13">
        <v>43399.0</v>
      </c>
      <c r="U39" s="1">
        <v>230.34</v>
      </c>
      <c r="V39" s="13">
        <v>43404.0</v>
      </c>
      <c r="W39" s="1">
        <v>1558.2</v>
      </c>
      <c r="AJ39" s="22" t="e">
        <v>#N/A</v>
      </c>
      <c r="AK39" s="23" t="e">
        <v>#N/A</v>
      </c>
      <c r="AL39" s="22" t="e">
        <v>#N/A</v>
      </c>
      <c r="AM39" s="23" t="e">
        <v>#N/A</v>
      </c>
      <c r="AN39" s="13">
        <v>43409.0</v>
      </c>
      <c r="AO39" s="1">
        <v>5.0</v>
      </c>
      <c r="AP39" s="1">
        <v>0.0</v>
      </c>
      <c r="AQ39" s="1">
        <v>3631.7</v>
      </c>
      <c r="AR39">
        <f t="shared" si="1"/>
        <v>116</v>
      </c>
      <c r="AS39" s="1">
        <v>85.0</v>
      </c>
      <c r="AT39" s="1">
        <v>31.0</v>
      </c>
      <c r="AU39" s="13">
        <v>43415.0</v>
      </c>
      <c r="AV39">
        <f t="shared" si="2"/>
        <v>55</v>
      </c>
      <c r="AW39" s="1">
        <v>9.0</v>
      </c>
      <c r="AX39" s="1">
        <v>46.0</v>
      </c>
      <c r="AY39" s="1">
        <v>2.62</v>
      </c>
      <c r="AZ39" s="1">
        <v>9.7</v>
      </c>
      <c r="BA39" s="1">
        <v>25.0</v>
      </c>
      <c r="BB39" s="1">
        <v>1.0</v>
      </c>
      <c r="BC39">
        <f t="shared" si="3"/>
        <v>141</v>
      </c>
      <c r="BD39">
        <f t="shared" si="4"/>
        <v>142</v>
      </c>
      <c r="BJ39" s="1" t="s">
        <v>92</v>
      </c>
      <c r="BK39" s="1" t="s">
        <v>181</v>
      </c>
    </row>
    <row r="40">
      <c r="A40" s="1">
        <v>39.0</v>
      </c>
      <c r="B40" s="1" t="s">
        <v>72</v>
      </c>
      <c r="C40" s="1">
        <v>25.0</v>
      </c>
      <c r="D40" s="1">
        <v>10.0</v>
      </c>
      <c r="E40" s="1">
        <v>42.0</v>
      </c>
      <c r="F40" s="1">
        <v>3.0</v>
      </c>
      <c r="H40" s="13">
        <v>43390.0</v>
      </c>
      <c r="I40" s="13">
        <v>43395.0</v>
      </c>
      <c r="J40" s="14">
        <v>0.5125</v>
      </c>
      <c r="K40" s="1">
        <v>1.0</v>
      </c>
      <c r="L40" s="13">
        <v>43395.0</v>
      </c>
      <c r="M40" s="1">
        <v>48.06</v>
      </c>
      <c r="N40" s="15">
        <f t="shared" si="10"/>
        <v>48.06</v>
      </c>
      <c r="O40" s="1">
        <v>3.0</v>
      </c>
      <c r="P40" s="13">
        <v>43395.0</v>
      </c>
      <c r="Q40" s="14">
        <v>0.5208333333333334</v>
      </c>
      <c r="R40" s="13">
        <v>43397.0</v>
      </c>
      <c r="S40" s="14">
        <v>0.6840277777777778</v>
      </c>
      <c r="T40" s="13">
        <v>43401.0</v>
      </c>
      <c r="U40" s="1">
        <v>350.44</v>
      </c>
      <c r="V40" s="13">
        <v>43405.0</v>
      </c>
      <c r="W40" s="1">
        <v>1433.04</v>
      </c>
      <c r="X40" s="13">
        <v>43412.0</v>
      </c>
      <c r="Y40" s="1">
        <v>13014.09</v>
      </c>
      <c r="Z40" s="1">
        <v>5.0</v>
      </c>
      <c r="AA40" s="13">
        <v>43419.0</v>
      </c>
      <c r="AB40" s="1">
        <v>15939.25</v>
      </c>
      <c r="AC40" s="1">
        <v>5.0</v>
      </c>
      <c r="AD40" s="13">
        <v>43426.0</v>
      </c>
      <c r="AE40" s="1">
        <v>15952.68</v>
      </c>
      <c r="AF40" s="1">
        <v>5.0</v>
      </c>
      <c r="AG40" s="13"/>
      <c r="AJ40" s="19">
        <v>43431.0</v>
      </c>
      <c r="AK40" s="1">
        <v>14056.54</v>
      </c>
      <c r="AL40" s="22" t="e">
        <v>#N/A</v>
      </c>
      <c r="AM40" s="23" t="e">
        <v>#N/A</v>
      </c>
      <c r="AN40" s="22" t="e">
        <v>#N/A</v>
      </c>
      <c r="AQ40" t="e">
        <v>#N/A</v>
      </c>
      <c r="AR40">
        <f t="shared" si="1"/>
        <v>0</v>
      </c>
      <c r="AV40">
        <f t="shared" si="2"/>
        <v>0</v>
      </c>
      <c r="BC40">
        <f t="shared" si="3"/>
        <v>0</v>
      </c>
      <c r="BD40">
        <f t="shared" si="4"/>
        <v>0</v>
      </c>
      <c r="BJ40" s="1" t="s">
        <v>92</v>
      </c>
    </row>
    <row r="41">
      <c r="A41" s="1">
        <v>40.0</v>
      </c>
      <c r="B41" s="1" t="s">
        <v>93</v>
      </c>
      <c r="C41" s="1">
        <v>25.0</v>
      </c>
      <c r="D41" s="1">
        <v>10.0</v>
      </c>
      <c r="E41" s="1">
        <v>42.0</v>
      </c>
      <c r="F41" s="1">
        <v>3.0</v>
      </c>
      <c r="H41" s="13">
        <v>43390.0</v>
      </c>
      <c r="I41" s="13">
        <v>43395.0</v>
      </c>
      <c r="J41" s="14">
        <v>0.5326388888888889</v>
      </c>
      <c r="K41" s="1">
        <v>2.0</v>
      </c>
      <c r="L41" s="13">
        <v>43395.0</v>
      </c>
      <c r="M41" s="1">
        <v>59.14</v>
      </c>
      <c r="N41" s="15">
        <v>364.78</v>
      </c>
      <c r="O41" s="1">
        <v>3.0</v>
      </c>
      <c r="P41" s="13">
        <v>43399.0</v>
      </c>
      <c r="Q41" s="14">
        <v>0.4305555555555556</v>
      </c>
      <c r="R41" s="13">
        <v>43401.0</v>
      </c>
      <c r="S41" s="14">
        <v>0.8645833333333334</v>
      </c>
      <c r="T41" s="13">
        <v>43401.0</v>
      </c>
      <c r="U41" s="1">
        <v>494.18</v>
      </c>
      <c r="V41" s="13">
        <v>43406.0</v>
      </c>
      <c r="W41" s="1">
        <v>1511.33</v>
      </c>
      <c r="AJ41" s="22" t="e">
        <v>#N/A</v>
      </c>
      <c r="AK41" s="23" t="e">
        <v>#N/A</v>
      </c>
      <c r="AL41" s="22" t="e">
        <v>#N/A</v>
      </c>
      <c r="AM41" s="23" t="e">
        <v>#N/A</v>
      </c>
      <c r="AN41" s="13">
        <v>43410.0</v>
      </c>
      <c r="AO41" s="1">
        <v>5.0</v>
      </c>
      <c r="AP41" s="1">
        <v>0.0</v>
      </c>
      <c r="AQ41" s="1">
        <v>3306.02</v>
      </c>
      <c r="AR41">
        <f t="shared" si="1"/>
        <v>55</v>
      </c>
      <c r="AS41" s="1">
        <v>52.0</v>
      </c>
      <c r="AT41" s="1">
        <v>3.0</v>
      </c>
      <c r="AU41" s="13">
        <v>43417.0</v>
      </c>
      <c r="AV41">
        <f t="shared" si="2"/>
        <v>44</v>
      </c>
      <c r="AW41" s="1">
        <v>23.0</v>
      </c>
      <c r="AX41" s="1">
        <v>21.0</v>
      </c>
      <c r="AY41" s="1">
        <v>7.35</v>
      </c>
      <c r="AZ41" s="1">
        <v>4.93</v>
      </c>
      <c r="BA41" s="1">
        <v>16.0</v>
      </c>
      <c r="BB41" s="1">
        <v>2.0</v>
      </c>
      <c r="BC41">
        <f t="shared" si="3"/>
        <v>71</v>
      </c>
      <c r="BD41">
        <f t="shared" si="4"/>
        <v>73</v>
      </c>
      <c r="BJ41" s="1" t="s">
        <v>92</v>
      </c>
      <c r="BK41" s="1" t="s">
        <v>182</v>
      </c>
    </row>
    <row r="42">
      <c r="A42" s="1">
        <v>41.0</v>
      </c>
      <c r="B42" s="1" t="s">
        <v>96</v>
      </c>
      <c r="C42" s="1">
        <v>25.0</v>
      </c>
      <c r="D42" s="1">
        <v>10.0</v>
      </c>
      <c r="E42" s="1">
        <v>42.0</v>
      </c>
      <c r="F42" s="1">
        <v>3.0</v>
      </c>
      <c r="H42" s="13">
        <v>43390.0</v>
      </c>
      <c r="I42" s="13">
        <v>43395.0</v>
      </c>
      <c r="J42" s="14">
        <v>0.5409722222222222</v>
      </c>
      <c r="K42" s="1">
        <v>1.0</v>
      </c>
      <c r="L42" s="13">
        <v>43395.0</v>
      </c>
      <c r="M42" s="1">
        <v>43.56</v>
      </c>
      <c r="N42" s="15">
        <v>2611.98</v>
      </c>
      <c r="O42" s="1">
        <v>5.0</v>
      </c>
      <c r="P42" s="13">
        <v>43405.0</v>
      </c>
      <c r="Q42" s="14">
        <v>0.3402777777777778</v>
      </c>
      <c r="R42" s="13">
        <v>43407.0</v>
      </c>
      <c r="S42" s="14">
        <v>0.6979166666666666</v>
      </c>
      <c r="T42" s="13">
        <v>43399.0</v>
      </c>
      <c r="U42" s="1">
        <v>274.49</v>
      </c>
      <c r="V42" s="13">
        <v>43404.0</v>
      </c>
      <c r="W42" s="1">
        <v>1884.34</v>
      </c>
      <c r="AJ42" s="22" t="e">
        <v>#N/A</v>
      </c>
      <c r="AK42" s="23" t="e">
        <v>#N/A</v>
      </c>
      <c r="AL42" s="22" t="e">
        <v>#N/A</v>
      </c>
      <c r="AM42" s="23" t="e">
        <v>#N/A</v>
      </c>
      <c r="AN42" s="13">
        <v>43411.0</v>
      </c>
      <c r="AO42" s="1">
        <v>5.0</v>
      </c>
      <c r="AP42" s="1">
        <v>0.0</v>
      </c>
      <c r="AQ42" s="1">
        <v>3481.61</v>
      </c>
      <c r="AR42">
        <f t="shared" si="1"/>
        <v>53</v>
      </c>
      <c r="AS42" s="1">
        <v>38.0</v>
      </c>
      <c r="AT42" s="1">
        <v>15.0</v>
      </c>
      <c r="AU42" s="13">
        <v>43418.0</v>
      </c>
      <c r="AV42">
        <f t="shared" si="2"/>
        <v>14</v>
      </c>
      <c r="AW42" s="1">
        <v>9.0</v>
      </c>
      <c r="AX42" s="1">
        <v>5.0</v>
      </c>
      <c r="AY42" s="1">
        <v>2.48</v>
      </c>
      <c r="AZ42" s="1">
        <v>0.83</v>
      </c>
      <c r="BA42" s="1">
        <v>45.0</v>
      </c>
      <c r="BB42" s="1">
        <v>23.0</v>
      </c>
      <c r="BC42">
        <f t="shared" si="3"/>
        <v>98</v>
      </c>
      <c r="BD42">
        <f t="shared" si="4"/>
        <v>121</v>
      </c>
      <c r="BJ42" s="1" t="s">
        <v>183</v>
      </c>
      <c r="BK42" s="1" t="s">
        <v>184</v>
      </c>
    </row>
    <row r="43">
      <c r="A43" s="1">
        <v>42.0</v>
      </c>
      <c r="B43" s="1" t="s">
        <v>93</v>
      </c>
      <c r="C43" s="1">
        <v>25.0</v>
      </c>
      <c r="D43" s="1">
        <v>10.0</v>
      </c>
      <c r="E43" s="1">
        <v>42.0</v>
      </c>
      <c r="F43" s="1">
        <v>3.0</v>
      </c>
      <c r="H43" s="13">
        <v>43390.0</v>
      </c>
      <c r="I43" s="13">
        <v>43395.0</v>
      </c>
      <c r="J43" s="14">
        <v>0.5319444444444444</v>
      </c>
      <c r="K43" s="1">
        <v>1.0</v>
      </c>
      <c r="L43" s="13">
        <v>43395.0</v>
      </c>
      <c r="M43" s="1">
        <v>66.89</v>
      </c>
      <c r="N43" s="15">
        <v>343.32</v>
      </c>
      <c r="O43" s="1">
        <v>3.0</v>
      </c>
      <c r="P43" s="13">
        <v>43399.0</v>
      </c>
      <c r="Q43" s="14">
        <v>0.4305555555555556</v>
      </c>
      <c r="R43" s="13">
        <v>43401.0</v>
      </c>
      <c r="S43" s="14">
        <v>0.8645833333333334</v>
      </c>
      <c r="T43" s="13">
        <v>43399.0</v>
      </c>
      <c r="U43" s="1">
        <v>302.97</v>
      </c>
      <c r="V43" s="13">
        <v>43405.0</v>
      </c>
      <c r="W43" s="1">
        <v>1768.11</v>
      </c>
      <c r="AJ43" s="22" t="e">
        <v>#N/A</v>
      </c>
      <c r="AK43" s="23" t="e">
        <v>#N/A</v>
      </c>
      <c r="AL43" s="22" t="e">
        <v>#N/A</v>
      </c>
      <c r="AM43" s="23" t="e">
        <v>#N/A</v>
      </c>
      <c r="AN43" s="13">
        <v>43409.0</v>
      </c>
      <c r="AO43" s="1">
        <v>5.0</v>
      </c>
      <c r="AP43" s="1">
        <v>0.0</v>
      </c>
      <c r="AQ43" s="1">
        <v>3727.24</v>
      </c>
      <c r="AR43">
        <f t="shared" si="1"/>
        <v>75</v>
      </c>
      <c r="AS43" s="1">
        <v>58.0</v>
      </c>
      <c r="AT43" s="1">
        <v>17.0</v>
      </c>
      <c r="AU43" s="13">
        <v>43415.0</v>
      </c>
      <c r="AV43">
        <f t="shared" si="2"/>
        <v>22</v>
      </c>
      <c r="AW43" s="1">
        <v>2.0</v>
      </c>
      <c r="AX43" s="1">
        <v>20.0</v>
      </c>
      <c r="AY43" s="1">
        <v>0.79</v>
      </c>
      <c r="AZ43" s="1">
        <v>4.44</v>
      </c>
      <c r="BA43" s="1">
        <v>25.0</v>
      </c>
      <c r="BB43" s="1">
        <v>0.0</v>
      </c>
      <c r="BC43">
        <f t="shared" si="3"/>
        <v>100</v>
      </c>
      <c r="BD43">
        <f t="shared" si="4"/>
        <v>100</v>
      </c>
      <c r="BJ43" s="1" t="s">
        <v>92</v>
      </c>
      <c r="BK43" s="1" t="s">
        <v>185</v>
      </c>
    </row>
    <row r="44">
      <c r="A44" s="1">
        <v>43.0</v>
      </c>
      <c r="B44" s="1" t="s">
        <v>96</v>
      </c>
      <c r="C44" s="1">
        <v>25.0</v>
      </c>
      <c r="D44" s="1">
        <v>10.0</v>
      </c>
      <c r="E44" s="1">
        <v>42.0</v>
      </c>
      <c r="F44" s="1">
        <v>3.0</v>
      </c>
      <c r="G44" s="13">
        <v>43401.0</v>
      </c>
      <c r="H44" s="13">
        <v>43390.0</v>
      </c>
      <c r="I44" s="13">
        <v>43395.0</v>
      </c>
      <c r="J44" s="14">
        <v>0.5402777777777777</v>
      </c>
      <c r="K44" s="1">
        <v>2.0</v>
      </c>
      <c r="L44" s="13">
        <v>43395.0</v>
      </c>
      <c r="M44" s="1">
        <v>54.23</v>
      </c>
      <c r="N44" s="15" t="b">
        <f>if(B44="early",M44)</f>
        <v>0</v>
      </c>
      <c r="T44" s="13">
        <v>43400.0</v>
      </c>
      <c r="U44" s="1">
        <v>158.74</v>
      </c>
      <c r="AJ44" s="22" t="e">
        <v>#N/A</v>
      </c>
      <c r="AK44" s="23" t="e">
        <v>#N/A</v>
      </c>
      <c r="AL44" s="22" t="e">
        <v>#N/A</v>
      </c>
      <c r="AM44" s="23" t="e">
        <v>#N/A</v>
      </c>
      <c r="AN44" s="22" t="e">
        <v>#N/A</v>
      </c>
      <c r="AQ44" t="e">
        <v>#N/A</v>
      </c>
      <c r="AR44">
        <f t="shared" si="1"/>
        <v>0</v>
      </c>
      <c r="AV44">
        <f t="shared" si="2"/>
        <v>0</v>
      </c>
      <c r="BC44">
        <f t="shared" si="3"/>
        <v>0</v>
      </c>
      <c r="BD44">
        <f t="shared" si="4"/>
        <v>0</v>
      </c>
      <c r="BJ44" s="1" t="s">
        <v>186</v>
      </c>
    </row>
    <row r="45">
      <c r="A45" s="1">
        <v>44.0</v>
      </c>
      <c r="B45" s="1" t="s">
        <v>93</v>
      </c>
      <c r="C45" s="1">
        <v>25.0</v>
      </c>
      <c r="D45" s="1">
        <v>10.0</v>
      </c>
      <c r="E45" s="1">
        <v>42.0</v>
      </c>
      <c r="F45" s="1">
        <v>3.0</v>
      </c>
      <c r="G45" s="13">
        <v>43401.0</v>
      </c>
      <c r="H45" s="13">
        <v>43390.0</v>
      </c>
      <c r="I45" s="13">
        <v>43395.0</v>
      </c>
      <c r="J45" s="14">
        <v>0.53125</v>
      </c>
      <c r="K45" s="1">
        <v>1.0</v>
      </c>
      <c r="L45" s="13">
        <v>43395.0</v>
      </c>
      <c r="M45" s="1">
        <v>56.63</v>
      </c>
      <c r="N45" s="15">
        <v>212.14</v>
      </c>
      <c r="O45" s="1">
        <v>3.0</v>
      </c>
      <c r="P45" s="13">
        <v>43399.0</v>
      </c>
      <c r="Q45" s="14">
        <v>0.4305555555555556</v>
      </c>
      <c r="T45" s="13">
        <v>43400.0</v>
      </c>
      <c r="U45" s="1">
        <v>179.83</v>
      </c>
      <c r="AJ45" s="22" t="e">
        <v>#N/A</v>
      </c>
      <c r="AK45" s="23" t="e">
        <v>#N/A</v>
      </c>
      <c r="AL45" s="22" t="e">
        <v>#N/A</v>
      </c>
      <c r="AM45" s="23" t="e">
        <v>#N/A</v>
      </c>
      <c r="AN45" s="22" t="e">
        <v>#N/A</v>
      </c>
      <c r="AQ45" t="e">
        <v>#N/A</v>
      </c>
      <c r="AR45">
        <f t="shared" si="1"/>
        <v>0</v>
      </c>
      <c r="AV45">
        <f t="shared" si="2"/>
        <v>0</v>
      </c>
      <c r="BC45">
        <f t="shared" si="3"/>
        <v>0</v>
      </c>
      <c r="BD45">
        <f t="shared" si="4"/>
        <v>0</v>
      </c>
      <c r="BJ45" s="1" t="s">
        <v>187</v>
      </c>
    </row>
    <row r="46">
      <c r="A46" s="1">
        <v>45.0</v>
      </c>
      <c r="B46" s="1" t="s">
        <v>96</v>
      </c>
      <c r="C46" s="1">
        <v>25.0</v>
      </c>
      <c r="D46" s="1">
        <v>10.0</v>
      </c>
      <c r="E46" s="1">
        <v>42.0</v>
      </c>
      <c r="F46" s="1">
        <v>3.0</v>
      </c>
      <c r="H46" s="13">
        <v>43390.0</v>
      </c>
      <c r="I46" s="13">
        <v>43395.0</v>
      </c>
      <c r="J46" s="14">
        <v>0.5388888888888889</v>
      </c>
      <c r="K46" s="1">
        <v>1.0</v>
      </c>
      <c r="L46" s="13">
        <v>43395.0</v>
      </c>
      <c r="M46" s="1">
        <v>62.42</v>
      </c>
      <c r="N46" s="15">
        <v>2885.84</v>
      </c>
      <c r="O46" s="1">
        <v>5.0</v>
      </c>
      <c r="P46" s="13">
        <v>43406.0</v>
      </c>
      <c r="Q46" s="14">
        <v>0.3854166666666667</v>
      </c>
      <c r="R46" s="13">
        <v>43408.0</v>
      </c>
      <c r="S46" s="14">
        <v>0.7395833333333334</v>
      </c>
      <c r="T46" s="13">
        <v>43400.0</v>
      </c>
      <c r="U46" s="1">
        <v>265.61</v>
      </c>
      <c r="V46" s="13">
        <v>43405.0</v>
      </c>
      <c r="W46" s="1">
        <v>1836.72</v>
      </c>
      <c r="AJ46" s="22" t="e">
        <v>#N/A</v>
      </c>
      <c r="AK46" s="23" t="e">
        <v>#N/A</v>
      </c>
      <c r="AL46" s="22" t="e">
        <v>#N/A</v>
      </c>
      <c r="AM46" s="23" t="e">
        <v>#N/A</v>
      </c>
      <c r="AN46" s="13">
        <v>43412.0</v>
      </c>
      <c r="AO46" s="1">
        <v>5.0</v>
      </c>
      <c r="AP46" s="1">
        <v>0.0</v>
      </c>
      <c r="AQ46" s="1">
        <v>3753.82</v>
      </c>
      <c r="AR46">
        <f t="shared" si="1"/>
        <v>16</v>
      </c>
      <c r="AS46" s="1">
        <v>9.0</v>
      </c>
      <c r="AT46" s="1">
        <v>7.0</v>
      </c>
      <c r="AU46" s="13">
        <v>43419.0</v>
      </c>
      <c r="AV46">
        <f t="shared" si="2"/>
        <v>4</v>
      </c>
      <c r="AW46" s="1">
        <v>1.0</v>
      </c>
      <c r="AX46" s="1">
        <v>3.0</v>
      </c>
      <c r="AY46" s="1">
        <v>0.24</v>
      </c>
      <c r="AZ46" s="1">
        <v>0.61</v>
      </c>
      <c r="BA46" s="1">
        <v>92.0</v>
      </c>
      <c r="BB46" s="1">
        <v>2.0</v>
      </c>
      <c r="BC46">
        <f t="shared" si="3"/>
        <v>108</v>
      </c>
      <c r="BD46">
        <f t="shared" si="4"/>
        <v>110</v>
      </c>
      <c r="BJ46" s="1" t="s">
        <v>92</v>
      </c>
      <c r="BK46" s="1" t="s">
        <v>188</v>
      </c>
    </row>
    <row r="47">
      <c r="A47" s="1">
        <v>46.0</v>
      </c>
      <c r="B47" s="1" t="s">
        <v>93</v>
      </c>
      <c r="C47" s="1">
        <v>25.0</v>
      </c>
      <c r="D47" s="1">
        <v>10.0</v>
      </c>
      <c r="E47" s="1">
        <v>42.0</v>
      </c>
      <c r="F47" s="1">
        <v>3.0</v>
      </c>
      <c r="H47" s="13">
        <v>43390.0</v>
      </c>
      <c r="I47" s="13">
        <v>43395.0</v>
      </c>
      <c r="J47" s="14">
        <v>0.5305555555555556</v>
      </c>
      <c r="K47" s="1">
        <v>1.0</v>
      </c>
      <c r="L47" s="13">
        <v>43395.0</v>
      </c>
      <c r="M47" s="1">
        <v>61.78</v>
      </c>
      <c r="N47" s="15">
        <v>291.88</v>
      </c>
      <c r="O47" s="1">
        <v>3.0</v>
      </c>
      <c r="P47" s="13">
        <v>43399.0</v>
      </c>
      <c r="Q47" s="14">
        <v>0.4305555555555556</v>
      </c>
      <c r="R47" s="13">
        <v>43401.0</v>
      </c>
      <c r="S47" s="14">
        <v>0.8645833333333334</v>
      </c>
      <c r="T47" s="13">
        <v>43400.0</v>
      </c>
      <c r="U47" s="1">
        <v>289.52</v>
      </c>
      <c r="V47" s="13">
        <v>43406.0</v>
      </c>
      <c r="W47" s="1">
        <v>1424.57</v>
      </c>
      <c r="AJ47" s="22" t="e">
        <v>#N/A</v>
      </c>
      <c r="AK47" s="23" t="e">
        <v>#N/A</v>
      </c>
      <c r="AL47" s="22" t="e">
        <v>#N/A</v>
      </c>
      <c r="AM47" s="23" t="e">
        <v>#N/A</v>
      </c>
      <c r="AN47" s="13">
        <v>43411.0</v>
      </c>
      <c r="AO47" s="1">
        <v>5.0</v>
      </c>
      <c r="AP47" s="1">
        <v>0.0</v>
      </c>
      <c r="AQ47" s="1">
        <v>3215.76</v>
      </c>
      <c r="AR47">
        <f t="shared" si="1"/>
        <v>118</v>
      </c>
      <c r="AS47" s="1">
        <v>112.0</v>
      </c>
      <c r="AT47" s="1">
        <v>6.0</v>
      </c>
      <c r="AU47" s="13">
        <v>43417.0</v>
      </c>
      <c r="AV47">
        <f t="shared" si="2"/>
        <v>85</v>
      </c>
      <c r="AW47" s="1">
        <v>40.0</v>
      </c>
      <c r="AX47" s="1">
        <v>45.0</v>
      </c>
      <c r="AY47" s="1">
        <v>11.7</v>
      </c>
      <c r="AZ47" s="1">
        <v>9.31</v>
      </c>
      <c r="BA47" s="1">
        <v>9.0</v>
      </c>
      <c r="BB47" s="1">
        <v>1.0</v>
      </c>
      <c r="BC47">
        <f t="shared" si="3"/>
        <v>127</v>
      </c>
      <c r="BD47">
        <f t="shared" si="4"/>
        <v>128</v>
      </c>
      <c r="BJ47" s="1" t="s">
        <v>189</v>
      </c>
      <c r="BK47" s="1" t="s">
        <v>190</v>
      </c>
    </row>
    <row r="48">
      <c r="A48" s="1">
        <v>47.0</v>
      </c>
      <c r="B48" s="1" t="s">
        <v>72</v>
      </c>
      <c r="C48" s="1">
        <v>25.0</v>
      </c>
      <c r="D48" s="1">
        <v>10.0</v>
      </c>
      <c r="E48" s="1">
        <v>42.0</v>
      </c>
      <c r="F48" s="1">
        <v>3.0</v>
      </c>
      <c r="H48" s="13">
        <v>43391.0</v>
      </c>
      <c r="I48" s="13">
        <v>43396.0</v>
      </c>
      <c r="J48" s="14">
        <v>0.3875</v>
      </c>
      <c r="K48" s="1">
        <v>2.0</v>
      </c>
      <c r="L48" s="13">
        <v>43396.0</v>
      </c>
      <c r="M48" s="1">
        <v>71.18</v>
      </c>
      <c r="N48" s="15">
        <f>if(B48="early",M48)</f>
        <v>71.18</v>
      </c>
      <c r="O48" s="1">
        <v>3.0</v>
      </c>
      <c r="P48" s="13">
        <v>43396.0</v>
      </c>
      <c r="Q48" s="14">
        <v>0.3958333333333333</v>
      </c>
      <c r="R48" s="13">
        <v>43398.0</v>
      </c>
      <c r="S48" s="14">
        <v>0.6715277777777777</v>
      </c>
      <c r="T48" s="13">
        <v>43401.0</v>
      </c>
      <c r="U48" s="1">
        <v>472.13</v>
      </c>
      <c r="V48" s="13">
        <v>43406.0</v>
      </c>
      <c r="W48" s="1">
        <v>2251.83</v>
      </c>
      <c r="X48" s="13">
        <v>43413.0</v>
      </c>
      <c r="Y48" s="1">
        <v>15359.82</v>
      </c>
      <c r="Z48" s="1">
        <v>5.0</v>
      </c>
      <c r="AA48" s="13">
        <v>43420.0</v>
      </c>
      <c r="AB48" s="1">
        <v>19941.78</v>
      </c>
      <c r="AC48" s="1">
        <v>5.0</v>
      </c>
      <c r="AD48" s="13">
        <v>43427.0</v>
      </c>
      <c r="AE48" s="1">
        <v>19033.75</v>
      </c>
      <c r="AF48" s="1" t="s">
        <v>146</v>
      </c>
      <c r="AJ48" s="22">
        <v>43427.0</v>
      </c>
      <c r="AK48" s="23">
        <v>19033.75</v>
      </c>
      <c r="AL48" s="22" t="e">
        <v>#N/A</v>
      </c>
      <c r="AM48" s="23" t="e">
        <v>#N/A</v>
      </c>
      <c r="AN48" s="22" t="e">
        <v>#N/A</v>
      </c>
      <c r="AQ48" t="e">
        <v>#N/A</v>
      </c>
      <c r="AR48">
        <f t="shared" si="1"/>
        <v>0</v>
      </c>
      <c r="AV48">
        <f t="shared" si="2"/>
        <v>0</v>
      </c>
      <c r="BC48">
        <f t="shared" si="3"/>
        <v>0</v>
      </c>
      <c r="BD48">
        <f t="shared" si="4"/>
        <v>0</v>
      </c>
      <c r="BJ48" s="1" t="s">
        <v>163</v>
      </c>
    </row>
    <row r="49">
      <c r="A49" s="1">
        <v>48.0</v>
      </c>
      <c r="B49" s="1" t="s">
        <v>93</v>
      </c>
      <c r="C49" s="1">
        <v>25.0</v>
      </c>
      <c r="D49" s="1">
        <v>10.0</v>
      </c>
      <c r="E49" s="1">
        <v>42.0</v>
      </c>
      <c r="F49" s="1">
        <v>3.0</v>
      </c>
      <c r="G49" s="13">
        <v>43410.0</v>
      </c>
      <c r="H49" s="13">
        <v>43391.0</v>
      </c>
      <c r="I49" s="13">
        <v>43396.0</v>
      </c>
      <c r="J49" s="14">
        <v>0.3840277777777778</v>
      </c>
      <c r="K49" s="1">
        <v>1.0</v>
      </c>
      <c r="L49" s="13">
        <v>43396.0</v>
      </c>
      <c r="M49" s="1">
        <v>55.39</v>
      </c>
      <c r="N49" s="15">
        <v>290.88</v>
      </c>
      <c r="O49" s="1">
        <v>3.0</v>
      </c>
      <c r="P49" s="13">
        <v>43400.0</v>
      </c>
      <c r="Q49" s="14">
        <v>0.48125</v>
      </c>
      <c r="R49" s="13">
        <v>43403.0</v>
      </c>
      <c r="S49" s="14">
        <v>0.37222222222222223</v>
      </c>
      <c r="T49" s="13">
        <v>43401.0</v>
      </c>
      <c r="U49" s="1">
        <v>256.88</v>
      </c>
      <c r="V49" s="13">
        <v>43408.0</v>
      </c>
      <c r="W49" s="1">
        <v>821.66</v>
      </c>
      <c r="X49" s="13"/>
      <c r="AJ49" s="22" t="e">
        <v>#N/A</v>
      </c>
      <c r="AK49" s="23" t="e">
        <v>#N/A</v>
      </c>
      <c r="AL49" s="22" t="e">
        <v>#N/A</v>
      </c>
      <c r="AM49" s="23" t="e">
        <v>#N/A</v>
      </c>
      <c r="AN49" s="22" t="e">
        <v>#N/A</v>
      </c>
      <c r="AQ49" t="e">
        <v>#N/A</v>
      </c>
      <c r="AR49">
        <f t="shared" si="1"/>
        <v>0</v>
      </c>
      <c r="AV49">
        <f t="shared" si="2"/>
        <v>0</v>
      </c>
      <c r="BC49">
        <f t="shared" si="3"/>
        <v>0</v>
      </c>
      <c r="BD49">
        <f t="shared" si="4"/>
        <v>0</v>
      </c>
      <c r="BJ49" s="1" t="s">
        <v>191</v>
      </c>
    </row>
    <row r="50">
      <c r="A50" s="1">
        <v>49.0</v>
      </c>
      <c r="B50" s="1" t="s">
        <v>96</v>
      </c>
      <c r="C50" s="1">
        <v>25.0</v>
      </c>
      <c r="D50" s="1">
        <v>10.0</v>
      </c>
      <c r="E50" s="1">
        <v>42.0</v>
      </c>
      <c r="F50" s="1">
        <v>3.0</v>
      </c>
      <c r="H50" s="13">
        <v>43391.0</v>
      </c>
      <c r="I50" s="13">
        <v>43396.0</v>
      </c>
      <c r="J50" s="14">
        <v>0.3909722222222222</v>
      </c>
      <c r="K50" s="1">
        <v>2.0</v>
      </c>
      <c r="L50" s="13">
        <v>43396.0</v>
      </c>
      <c r="M50" s="1">
        <v>66.37</v>
      </c>
      <c r="N50" s="15">
        <v>2717.12</v>
      </c>
      <c r="O50" s="1">
        <v>5.0</v>
      </c>
      <c r="P50" s="13">
        <v>43406.0</v>
      </c>
      <c r="Q50" s="14">
        <v>0.3854166666666667</v>
      </c>
      <c r="T50" s="13">
        <v>43401.0</v>
      </c>
      <c r="U50" s="1">
        <v>598.39</v>
      </c>
      <c r="V50" s="13">
        <v>43405.0</v>
      </c>
      <c r="W50" s="1">
        <v>1986.04</v>
      </c>
      <c r="AJ50" s="22" t="e">
        <v>#N/A</v>
      </c>
      <c r="AK50" s="23" t="e">
        <v>#N/A</v>
      </c>
      <c r="AL50" s="22" t="e">
        <v>#N/A</v>
      </c>
      <c r="AM50" s="23" t="e">
        <v>#N/A</v>
      </c>
      <c r="AN50" s="13">
        <v>43412.0</v>
      </c>
      <c r="AO50" s="1">
        <v>5.0</v>
      </c>
      <c r="AP50" s="1">
        <v>0.0</v>
      </c>
      <c r="AQ50" s="1">
        <v>3948.37</v>
      </c>
      <c r="AR50">
        <f t="shared" si="1"/>
        <v>5</v>
      </c>
      <c r="AS50" s="1">
        <v>1.0</v>
      </c>
      <c r="AT50" s="1">
        <v>4.0</v>
      </c>
      <c r="AV50">
        <f t="shared" si="2"/>
        <v>0</v>
      </c>
      <c r="AW50" s="1">
        <v>0.0</v>
      </c>
      <c r="AX50" s="1">
        <v>0.0</v>
      </c>
      <c r="AY50" s="1">
        <v>0.0</v>
      </c>
      <c r="AZ50" s="1">
        <v>0.0</v>
      </c>
      <c r="BA50" s="1">
        <v>86.0</v>
      </c>
      <c r="BB50" s="1">
        <v>14.0</v>
      </c>
      <c r="BC50">
        <f t="shared" si="3"/>
        <v>91</v>
      </c>
      <c r="BD50">
        <f t="shared" si="4"/>
        <v>105</v>
      </c>
      <c r="BJ50" s="1" t="s">
        <v>92</v>
      </c>
      <c r="BK50" s="1" t="s">
        <v>192</v>
      </c>
    </row>
    <row r="51">
      <c r="A51" s="1">
        <v>50.0</v>
      </c>
      <c r="B51" s="1" t="s">
        <v>102</v>
      </c>
      <c r="C51" s="1">
        <v>25.0</v>
      </c>
      <c r="D51" s="1">
        <v>10.0</v>
      </c>
      <c r="E51" s="1">
        <v>0.0</v>
      </c>
      <c r="F51" s="1">
        <v>0.0</v>
      </c>
      <c r="H51" s="13">
        <v>43391.0</v>
      </c>
      <c r="I51" s="13">
        <v>43396.0</v>
      </c>
      <c r="J51" s="14">
        <v>0.39375</v>
      </c>
      <c r="K51" s="1">
        <v>1.0</v>
      </c>
      <c r="L51" s="13">
        <v>43396.0</v>
      </c>
      <c r="M51" s="1">
        <v>71.13</v>
      </c>
      <c r="N51" s="15" t="b">
        <f t="shared" ref="N51:N52" si="11">if(B51="early",M51)</f>
        <v>0</v>
      </c>
      <c r="T51" s="13">
        <v>43401.0</v>
      </c>
      <c r="U51" s="1">
        <v>246.38</v>
      </c>
      <c r="V51" s="13">
        <v>43405.0</v>
      </c>
      <c r="W51" s="1">
        <v>1207.94</v>
      </c>
      <c r="AJ51" s="22" t="e">
        <v>#N/A</v>
      </c>
      <c r="AK51" s="23" t="e">
        <v>#N/A</v>
      </c>
      <c r="AL51" s="22" t="e">
        <v>#N/A</v>
      </c>
      <c r="AM51" s="23" t="e">
        <v>#N/A</v>
      </c>
      <c r="AN51" s="13">
        <v>43410.0</v>
      </c>
      <c r="AO51" s="1">
        <v>5.0</v>
      </c>
      <c r="AP51" s="1">
        <v>0.0</v>
      </c>
      <c r="AQ51" s="1">
        <v>3846.77</v>
      </c>
      <c r="AR51">
        <f t="shared" si="1"/>
        <v>170</v>
      </c>
      <c r="AS51" s="1">
        <v>141.0</v>
      </c>
      <c r="AT51" s="1">
        <v>29.0</v>
      </c>
      <c r="AU51" s="13">
        <v>43416.0</v>
      </c>
      <c r="AV51">
        <f t="shared" si="2"/>
        <v>98</v>
      </c>
      <c r="AW51" s="1">
        <v>76.0</v>
      </c>
      <c r="AX51" s="1">
        <v>22.0</v>
      </c>
      <c r="AY51" s="1">
        <v>24.69</v>
      </c>
      <c r="AZ51" s="1">
        <v>4.65</v>
      </c>
      <c r="BA51" s="1">
        <v>20.0</v>
      </c>
      <c r="BC51">
        <f t="shared" si="3"/>
        <v>190</v>
      </c>
      <c r="BD51">
        <f t="shared" si="4"/>
        <v>190</v>
      </c>
      <c r="BJ51" s="1" t="s">
        <v>92</v>
      </c>
      <c r="BK51" s="1" t="s">
        <v>193</v>
      </c>
    </row>
    <row r="52">
      <c r="A52" s="1">
        <v>51.0</v>
      </c>
      <c r="B52" s="1" t="s">
        <v>72</v>
      </c>
      <c r="C52" s="1">
        <v>25.0</v>
      </c>
      <c r="D52" s="1">
        <v>10.0</v>
      </c>
      <c r="E52" s="1">
        <v>42.0</v>
      </c>
      <c r="F52" s="1">
        <v>3.0</v>
      </c>
      <c r="H52" s="13">
        <v>43391.0</v>
      </c>
      <c r="I52" s="13">
        <v>43396.0</v>
      </c>
      <c r="J52" s="14">
        <v>0.3861111111111111</v>
      </c>
      <c r="K52" s="1">
        <v>1.0</v>
      </c>
      <c r="L52" s="13">
        <v>43396.0</v>
      </c>
      <c r="M52" s="1">
        <v>38.93</v>
      </c>
      <c r="N52" s="15">
        <f t="shared" si="11"/>
        <v>38.93</v>
      </c>
      <c r="O52" s="1">
        <v>3.0</v>
      </c>
      <c r="P52" s="13">
        <v>43396.0</v>
      </c>
      <c r="Q52" s="14">
        <v>0.3958333333333333</v>
      </c>
      <c r="R52" s="13">
        <v>43398.0</v>
      </c>
      <c r="S52" s="14">
        <v>0.6715277777777777</v>
      </c>
      <c r="T52" s="13">
        <v>43400.0</v>
      </c>
      <c r="U52" s="1">
        <v>173.83</v>
      </c>
      <c r="V52" s="13">
        <v>43407.0</v>
      </c>
      <c r="W52" s="1">
        <v>273.87</v>
      </c>
      <c r="X52" s="13">
        <v>43414.0</v>
      </c>
      <c r="Y52" s="1">
        <v>1077.94</v>
      </c>
      <c r="Z52" s="1">
        <v>5.0</v>
      </c>
      <c r="AA52" s="13">
        <v>43421.0</v>
      </c>
      <c r="AB52" s="1">
        <v>5846.49</v>
      </c>
      <c r="AC52" s="1">
        <v>5.0</v>
      </c>
      <c r="AD52" s="13">
        <v>43428.0</v>
      </c>
      <c r="AE52" s="1">
        <v>7594.49</v>
      </c>
      <c r="AF52" s="1" t="s">
        <v>146</v>
      </c>
      <c r="AJ52" s="22">
        <v>43428.0</v>
      </c>
      <c r="AK52" s="23">
        <v>7594.49</v>
      </c>
      <c r="AL52" s="22" t="e">
        <v>#N/A</v>
      </c>
      <c r="AM52" s="23" t="e">
        <v>#N/A</v>
      </c>
      <c r="AN52" s="22" t="e">
        <v>#N/A</v>
      </c>
      <c r="AQ52" t="e">
        <v>#N/A</v>
      </c>
      <c r="AR52">
        <f t="shared" si="1"/>
        <v>0</v>
      </c>
      <c r="AV52">
        <f t="shared" si="2"/>
        <v>0</v>
      </c>
      <c r="BC52">
        <f t="shared" si="3"/>
        <v>0</v>
      </c>
      <c r="BD52">
        <f t="shared" si="4"/>
        <v>0</v>
      </c>
      <c r="BJ52" s="1" t="s">
        <v>194</v>
      </c>
    </row>
    <row r="53">
      <c r="A53" s="1">
        <v>52.0</v>
      </c>
      <c r="B53" s="1" t="s">
        <v>93</v>
      </c>
      <c r="C53" s="1">
        <v>25.0</v>
      </c>
      <c r="D53" s="1">
        <v>10.0</v>
      </c>
      <c r="E53" s="1">
        <v>42.0</v>
      </c>
      <c r="F53" s="1">
        <v>3.0</v>
      </c>
      <c r="G53" s="13">
        <v>43402.0</v>
      </c>
      <c r="H53" s="13">
        <v>43391.0</v>
      </c>
      <c r="I53" s="13">
        <v>43396.0</v>
      </c>
      <c r="J53" s="14">
        <v>0.38333333333333336</v>
      </c>
      <c r="K53" s="1">
        <v>1.0</v>
      </c>
      <c r="L53" s="13">
        <v>43396.0</v>
      </c>
      <c r="M53" s="1">
        <v>52.35</v>
      </c>
      <c r="N53" s="15">
        <v>302.23</v>
      </c>
      <c r="O53" s="1">
        <v>3.0</v>
      </c>
      <c r="P53" s="13">
        <v>43400.0</v>
      </c>
      <c r="Q53" s="14">
        <v>0.48125</v>
      </c>
      <c r="T53" s="13">
        <v>43401.0</v>
      </c>
      <c r="U53" s="1">
        <v>255.21</v>
      </c>
      <c r="AJ53" s="22" t="e">
        <v>#N/A</v>
      </c>
      <c r="AK53" s="23" t="e">
        <v>#N/A</v>
      </c>
      <c r="AL53" s="22" t="e">
        <v>#N/A</v>
      </c>
      <c r="AM53" s="23" t="e">
        <v>#N/A</v>
      </c>
      <c r="AN53" s="22" t="e">
        <v>#N/A</v>
      </c>
      <c r="AQ53" t="e">
        <v>#N/A</v>
      </c>
      <c r="AR53">
        <f t="shared" si="1"/>
        <v>0</v>
      </c>
      <c r="AV53">
        <f t="shared" si="2"/>
        <v>0</v>
      </c>
      <c r="BC53">
        <f t="shared" si="3"/>
        <v>0</v>
      </c>
      <c r="BD53">
        <f t="shared" si="4"/>
        <v>0</v>
      </c>
      <c r="BJ53" s="1" t="s">
        <v>92</v>
      </c>
    </row>
    <row r="54">
      <c r="A54" s="1">
        <v>53.0</v>
      </c>
      <c r="B54" s="1" t="s">
        <v>96</v>
      </c>
      <c r="C54" s="1">
        <v>25.0</v>
      </c>
      <c r="D54" s="1">
        <v>10.0</v>
      </c>
      <c r="E54" s="1">
        <v>42.0</v>
      </c>
      <c r="F54" s="1">
        <v>3.0</v>
      </c>
      <c r="H54" s="13">
        <v>43391.0</v>
      </c>
      <c r="I54" s="13">
        <v>43396.0</v>
      </c>
      <c r="J54" s="14">
        <v>0.3902777777777778</v>
      </c>
      <c r="K54" s="1">
        <v>1.0</v>
      </c>
      <c r="L54" s="13">
        <v>43396.0</v>
      </c>
      <c r="M54" s="1">
        <v>71.96</v>
      </c>
      <c r="N54" s="15">
        <v>2186.11</v>
      </c>
      <c r="O54" s="1">
        <v>5.0</v>
      </c>
      <c r="P54" s="13">
        <v>43406.0</v>
      </c>
      <c r="Q54" s="14">
        <v>0.3854166666666667</v>
      </c>
      <c r="R54" s="13">
        <v>43408.0</v>
      </c>
      <c r="S54" s="14">
        <v>0.7395833333333334</v>
      </c>
      <c r="T54" s="13">
        <v>43401.0</v>
      </c>
      <c r="U54" s="1">
        <v>546.96</v>
      </c>
      <c r="V54" s="13">
        <v>43405.0</v>
      </c>
      <c r="W54" s="1">
        <v>1467.0</v>
      </c>
      <c r="AJ54" s="22" t="e">
        <v>#N/A</v>
      </c>
      <c r="AK54" s="23" t="e">
        <v>#N/A</v>
      </c>
      <c r="AL54" s="22" t="e">
        <v>#N/A</v>
      </c>
      <c r="AM54" s="23" t="e">
        <v>#N/A</v>
      </c>
      <c r="AN54" s="13">
        <v>43412.0</v>
      </c>
      <c r="AO54" s="1">
        <v>5.0</v>
      </c>
      <c r="AP54" s="1">
        <v>0.0</v>
      </c>
      <c r="AQ54" s="1">
        <v>3178.9</v>
      </c>
      <c r="AR54">
        <f t="shared" si="1"/>
        <v>29</v>
      </c>
      <c r="AS54" s="1">
        <v>19.0</v>
      </c>
      <c r="AT54" s="1">
        <v>10.0</v>
      </c>
      <c r="AU54" s="13">
        <v>43420.0</v>
      </c>
      <c r="AV54">
        <f t="shared" si="2"/>
        <v>2</v>
      </c>
      <c r="AW54" s="1">
        <v>1.0</v>
      </c>
      <c r="AX54" s="1">
        <v>1.0</v>
      </c>
      <c r="AY54" s="1">
        <v>0.2</v>
      </c>
      <c r="AZ54" s="1">
        <v>0.24</v>
      </c>
      <c r="BA54" s="1">
        <v>51.0</v>
      </c>
      <c r="BB54" s="1">
        <v>6.0</v>
      </c>
      <c r="BC54">
        <f t="shared" si="3"/>
        <v>80</v>
      </c>
      <c r="BD54">
        <f t="shared" si="4"/>
        <v>86</v>
      </c>
      <c r="BJ54" s="1" t="s">
        <v>92</v>
      </c>
      <c r="BK54" s="1" t="s">
        <v>195</v>
      </c>
    </row>
    <row r="55">
      <c r="A55" s="1">
        <v>54.0</v>
      </c>
      <c r="B55" s="1" t="s">
        <v>102</v>
      </c>
      <c r="C55" s="1">
        <v>25.0</v>
      </c>
      <c r="D55" s="1">
        <v>10.0</v>
      </c>
      <c r="E55" s="1">
        <v>0.0</v>
      </c>
      <c r="F55" s="1">
        <v>0.0</v>
      </c>
      <c r="H55" s="13">
        <v>43391.0</v>
      </c>
      <c r="I55" s="13">
        <v>43396.0</v>
      </c>
      <c r="J55" s="14">
        <v>0.3923611111111111</v>
      </c>
      <c r="K55" s="1">
        <v>1.0</v>
      </c>
      <c r="L55" s="13">
        <v>43396.0</v>
      </c>
      <c r="M55" s="1">
        <v>62.41</v>
      </c>
      <c r="N55" s="15" t="b">
        <f t="shared" ref="N55:N56" si="12">if(B55="early",M55)</f>
        <v>0</v>
      </c>
      <c r="T55" s="13">
        <v>43401.0</v>
      </c>
      <c r="U55" s="1">
        <v>463.37</v>
      </c>
      <c r="V55" s="13">
        <v>43405.0</v>
      </c>
      <c r="W55" s="1">
        <v>1535.03</v>
      </c>
      <c r="AJ55" s="22" t="e">
        <v>#N/A</v>
      </c>
      <c r="AK55" s="23" t="e">
        <v>#N/A</v>
      </c>
      <c r="AL55" s="22" t="e">
        <v>#N/A</v>
      </c>
      <c r="AM55" s="23" t="e">
        <v>#N/A</v>
      </c>
      <c r="AN55" s="13">
        <v>43409.0</v>
      </c>
      <c r="AO55" s="1">
        <v>5.0</v>
      </c>
      <c r="AP55" s="1">
        <v>0.0</v>
      </c>
      <c r="AQ55" s="1">
        <v>3647.36</v>
      </c>
      <c r="AR55">
        <f t="shared" si="1"/>
        <v>122</v>
      </c>
      <c r="AS55" s="1">
        <v>99.0</v>
      </c>
      <c r="AT55" s="1">
        <v>23.0</v>
      </c>
      <c r="AU55" s="13">
        <v>43416.0</v>
      </c>
      <c r="AV55">
        <f t="shared" si="2"/>
        <v>81</v>
      </c>
      <c r="AW55" s="1">
        <v>43.0</v>
      </c>
      <c r="AX55" s="1">
        <v>38.0</v>
      </c>
      <c r="AY55" s="1">
        <v>12.24</v>
      </c>
      <c r="AZ55" s="1">
        <v>8.44</v>
      </c>
      <c r="BA55" s="1">
        <v>9.0</v>
      </c>
      <c r="BB55" s="1">
        <v>0.0</v>
      </c>
      <c r="BC55">
        <f t="shared" si="3"/>
        <v>131</v>
      </c>
      <c r="BD55">
        <f t="shared" si="4"/>
        <v>131</v>
      </c>
      <c r="BJ55" s="1" t="s">
        <v>92</v>
      </c>
      <c r="BK55" s="1" t="s">
        <v>196</v>
      </c>
    </row>
    <row r="56">
      <c r="A56" s="1">
        <v>55.0</v>
      </c>
      <c r="B56" s="1" t="s">
        <v>72</v>
      </c>
      <c r="C56" s="1">
        <v>25.0</v>
      </c>
      <c r="D56" s="1">
        <v>10.0</v>
      </c>
      <c r="E56" s="1">
        <v>42.0</v>
      </c>
      <c r="F56" s="1">
        <v>3.0</v>
      </c>
      <c r="H56" s="13">
        <v>43390.0</v>
      </c>
      <c r="I56" s="13">
        <v>43396.0</v>
      </c>
      <c r="J56" s="14">
        <v>0.38472222222222224</v>
      </c>
      <c r="K56" s="1">
        <v>1.0</v>
      </c>
      <c r="L56" s="13">
        <v>43396.0</v>
      </c>
      <c r="M56" s="1">
        <v>59.12</v>
      </c>
      <c r="N56" s="15">
        <f t="shared" si="12"/>
        <v>59.12</v>
      </c>
      <c r="O56" s="1">
        <v>3.0</v>
      </c>
      <c r="P56" s="13">
        <v>43396.0</v>
      </c>
      <c r="Q56" s="14">
        <v>0.3958333333333333</v>
      </c>
      <c r="R56" s="13">
        <v>43398.0</v>
      </c>
      <c r="S56" s="14">
        <v>0.6715277777777777</v>
      </c>
      <c r="T56" s="13">
        <v>43401.0</v>
      </c>
      <c r="U56" s="1">
        <v>419.92</v>
      </c>
      <c r="V56" s="13">
        <v>43406.0</v>
      </c>
      <c r="W56" s="1">
        <v>1562.73</v>
      </c>
      <c r="X56" s="13">
        <v>43413.0</v>
      </c>
      <c r="Y56" s="1">
        <v>15145.24</v>
      </c>
      <c r="Z56" s="1">
        <v>5.0</v>
      </c>
      <c r="AA56" s="13">
        <v>43420.0</v>
      </c>
      <c r="AB56" s="1">
        <v>18726.68</v>
      </c>
      <c r="AC56" s="1">
        <v>5.0</v>
      </c>
      <c r="AD56" s="13">
        <v>43427.0</v>
      </c>
      <c r="AE56" s="1">
        <v>13135.64</v>
      </c>
      <c r="AF56" s="1" t="s">
        <v>197</v>
      </c>
      <c r="AJ56" s="22" t="e">
        <v>#N/A</v>
      </c>
      <c r="AK56" s="23" t="e">
        <v>#N/A</v>
      </c>
      <c r="AL56" s="22" t="e">
        <v>#N/A</v>
      </c>
      <c r="AM56" s="23" t="e">
        <v>#N/A</v>
      </c>
      <c r="AN56" s="22" t="e">
        <v>#N/A</v>
      </c>
      <c r="AQ56" t="e">
        <v>#N/A</v>
      </c>
      <c r="AR56">
        <f t="shared" si="1"/>
        <v>0</v>
      </c>
      <c r="AV56">
        <f t="shared" si="2"/>
        <v>0</v>
      </c>
      <c r="BC56">
        <f t="shared" si="3"/>
        <v>0</v>
      </c>
      <c r="BD56">
        <f t="shared" si="4"/>
        <v>0</v>
      </c>
      <c r="BJ56" s="1" t="s">
        <v>92</v>
      </c>
    </row>
    <row r="57">
      <c r="A57" s="1">
        <v>56.0</v>
      </c>
      <c r="B57" s="1" t="s">
        <v>93</v>
      </c>
      <c r="C57" s="1">
        <v>25.0</v>
      </c>
      <c r="D57" s="1">
        <v>10.0</v>
      </c>
      <c r="E57" s="1">
        <v>42.0</v>
      </c>
      <c r="F57" s="1">
        <v>3.0</v>
      </c>
      <c r="H57" s="13">
        <v>43390.0</v>
      </c>
      <c r="I57" s="13">
        <v>43396.0</v>
      </c>
      <c r="J57" s="14">
        <v>0.38263888888888886</v>
      </c>
      <c r="K57" s="1">
        <v>1.0</v>
      </c>
      <c r="L57" s="13">
        <v>43396.0</v>
      </c>
      <c r="M57" s="1">
        <v>77.2</v>
      </c>
      <c r="N57" s="15">
        <v>439.64</v>
      </c>
      <c r="O57" s="1">
        <v>4.0</v>
      </c>
      <c r="P57" s="13">
        <v>43400.0</v>
      </c>
      <c r="Q57" s="14">
        <v>0.48125</v>
      </c>
      <c r="R57" s="13">
        <v>43403.0</v>
      </c>
      <c r="S57" s="14">
        <v>0.37222222222222223</v>
      </c>
      <c r="T57" s="13">
        <v>43400.0</v>
      </c>
      <c r="U57" s="1">
        <v>439.64</v>
      </c>
      <c r="V57" s="13">
        <v>43406.0</v>
      </c>
      <c r="W57" s="1">
        <v>1745.32</v>
      </c>
      <c r="AJ57" s="22" t="e">
        <v>#N/A</v>
      </c>
      <c r="AK57" s="23" t="e">
        <v>#N/A</v>
      </c>
      <c r="AL57" s="22" t="e">
        <v>#N/A</v>
      </c>
      <c r="AM57" s="23" t="e">
        <v>#N/A</v>
      </c>
      <c r="AN57" s="13">
        <v>43411.0</v>
      </c>
      <c r="AO57" s="1">
        <v>5.0</v>
      </c>
      <c r="AP57" s="1">
        <v>0.0</v>
      </c>
      <c r="AQ57" s="1">
        <v>3821.09</v>
      </c>
      <c r="AR57">
        <f t="shared" si="1"/>
        <v>65</v>
      </c>
      <c r="AS57" s="1">
        <v>39.0</v>
      </c>
      <c r="AT57" s="1">
        <v>26.0</v>
      </c>
      <c r="AU57" s="13">
        <v>43417.0</v>
      </c>
      <c r="AV57">
        <f t="shared" si="2"/>
        <v>14</v>
      </c>
      <c r="AW57" s="1">
        <v>0.0</v>
      </c>
      <c r="AX57" s="1">
        <v>14.0</v>
      </c>
      <c r="AY57" s="1">
        <v>0.0</v>
      </c>
      <c r="AZ57" s="1">
        <v>3.26</v>
      </c>
      <c r="BA57" s="1">
        <v>19.0</v>
      </c>
      <c r="BC57">
        <f t="shared" si="3"/>
        <v>84</v>
      </c>
      <c r="BD57">
        <f t="shared" si="4"/>
        <v>84</v>
      </c>
      <c r="BJ57" s="1" t="s">
        <v>198</v>
      </c>
      <c r="BK57" s="1" t="s">
        <v>199</v>
      </c>
    </row>
    <row r="58">
      <c r="A58" s="1">
        <v>57.0</v>
      </c>
      <c r="B58" s="1" t="s">
        <v>96</v>
      </c>
      <c r="C58" s="1">
        <v>25.0</v>
      </c>
      <c r="D58" s="1">
        <v>10.0</v>
      </c>
      <c r="E58" s="1">
        <v>42.0</v>
      </c>
      <c r="F58" s="1">
        <v>3.0</v>
      </c>
      <c r="G58" s="13">
        <v>43398.0</v>
      </c>
      <c r="H58" s="13">
        <v>43390.0</v>
      </c>
      <c r="I58" s="13">
        <v>43396.0</v>
      </c>
      <c r="J58" s="14">
        <v>0.38958333333333334</v>
      </c>
      <c r="K58" s="1">
        <v>2.0</v>
      </c>
      <c r="L58" s="13">
        <v>43396.0</v>
      </c>
      <c r="M58" s="1">
        <v>51.28</v>
      </c>
      <c r="N58" s="15" t="b">
        <f t="shared" ref="N58:N59" si="13">if(B58="early",M58)</f>
        <v>0</v>
      </c>
      <c r="AJ58" s="22" t="e">
        <v>#N/A</v>
      </c>
      <c r="AK58" s="23" t="e">
        <v>#N/A</v>
      </c>
      <c r="AL58" s="22" t="e">
        <v>#N/A</v>
      </c>
      <c r="AM58" s="23" t="e">
        <v>#N/A</v>
      </c>
      <c r="AN58" s="22" t="e">
        <v>#N/A</v>
      </c>
      <c r="AQ58" t="e">
        <v>#N/A</v>
      </c>
      <c r="AR58">
        <f t="shared" si="1"/>
        <v>0</v>
      </c>
      <c r="AV58">
        <f t="shared" si="2"/>
        <v>0</v>
      </c>
      <c r="BC58">
        <f t="shared" si="3"/>
        <v>0</v>
      </c>
      <c r="BD58">
        <f t="shared" si="4"/>
        <v>0</v>
      </c>
      <c r="BJ58" s="1" t="s">
        <v>200</v>
      </c>
    </row>
    <row r="59">
      <c r="A59" s="1">
        <v>58.0</v>
      </c>
      <c r="B59" s="1" t="s">
        <v>102</v>
      </c>
      <c r="C59" s="1">
        <v>25.0</v>
      </c>
      <c r="D59" s="1">
        <v>10.0</v>
      </c>
      <c r="E59" s="1">
        <v>0.0</v>
      </c>
      <c r="F59" s="1">
        <v>0.0</v>
      </c>
      <c r="G59" s="13">
        <v>43398.0</v>
      </c>
      <c r="H59" s="13">
        <v>43390.0</v>
      </c>
      <c r="I59" s="13">
        <v>43396.0</v>
      </c>
      <c r="J59" s="14">
        <v>0.39166666666666666</v>
      </c>
      <c r="K59" s="1">
        <v>2.0</v>
      </c>
      <c r="L59" s="13">
        <v>43396.0</v>
      </c>
      <c r="M59" s="1">
        <v>41.71</v>
      </c>
      <c r="N59" s="15" t="b">
        <f t="shared" si="13"/>
        <v>0</v>
      </c>
      <c r="AJ59" s="22" t="e">
        <v>#N/A</v>
      </c>
      <c r="AK59" s="23" t="e">
        <v>#N/A</v>
      </c>
      <c r="AL59" s="22" t="e">
        <v>#N/A</v>
      </c>
      <c r="AM59" s="23" t="e">
        <v>#N/A</v>
      </c>
      <c r="AN59" s="22" t="e">
        <v>#N/A</v>
      </c>
      <c r="AQ59" t="e">
        <v>#N/A</v>
      </c>
      <c r="AR59">
        <f t="shared" si="1"/>
        <v>0</v>
      </c>
      <c r="AV59">
        <f t="shared" si="2"/>
        <v>0</v>
      </c>
      <c r="BC59">
        <f t="shared" si="3"/>
        <v>0</v>
      </c>
      <c r="BD59">
        <f t="shared" si="4"/>
        <v>0</v>
      </c>
      <c r="BJ59" s="1" t="s">
        <v>200</v>
      </c>
    </row>
    <row r="60">
      <c r="A60" s="1">
        <v>59.0</v>
      </c>
      <c r="B60" s="1" t="s">
        <v>93</v>
      </c>
      <c r="C60" s="1">
        <v>25.0</v>
      </c>
      <c r="D60" s="1">
        <v>10.0</v>
      </c>
      <c r="E60" s="1">
        <v>42.0</v>
      </c>
      <c r="F60" s="1">
        <v>3.0</v>
      </c>
      <c r="G60" s="13">
        <v>43402.0</v>
      </c>
      <c r="H60" s="13">
        <v>43390.0</v>
      </c>
      <c r="I60" s="13">
        <v>43396.0</v>
      </c>
      <c r="J60" s="14">
        <v>0.3819444444444444</v>
      </c>
      <c r="K60" s="1">
        <v>1.0</v>
      </c>
      <c r="L60" s="13">
        <v>43396.0</v>
      </c>
      <c r="M60" s="1">
        <v>63.05</v>
      </c>
      <c r="N60" s="15">
        <v>196.5</v>
      </c>
      <c r="O60" s="1">
        <v>3.0</v>
      </c>
      <c r="P60" s="13">
        <v>43400.0</v>
      </c>
      <c r="Q60" s="14">
        <v>0.48125</v>
      </c>
      <c r="T60" s="13">
        <v>43401.0</v>
      </c>
      <c r="U60" s="1">
        <v>166.77</v>
      </c>
      <c r="AJ60" s="22" t="e">
        <v>#N/A</v>
      </c>
      <c r="AK60" s="23" t="e">
        <v>#N/A</v>
      </c>
      <c r="AL60" s="22" t="e">
        <v>#N/A</v>
      </c>
      <c r="AM60" s="23" t="e">
        <v>#N/A</v>
      </c>
      <c r="AN60" s="22" t="e">
        <v>#N/A</v>
      </c>
      <c r="AQ60" t="e">
        <v>#N/A</v>
      </c>
      <c r="AR60">
        <f t="shared" si="1"/>
        <v>0</v>
      </c>
      <c r="AV60">
        <f t="shared" si="2"/>
        <v>0</v>
      </c>
      <c r="BC60">
        <f t="shared" si="3"/>
        <v>0</v>
      </c>
      <c r="BD60">
        <f t="shared" si="4"/>
        <v>0</v>
      </c>
      <c r="BJ60" s="1" t="s">
        <v>95</v>
      </c>
    </row>
    <row r="61">
      <c r="A61" s="1">
        <v>60.0</v>
      </c>
      <c r="B61" s="1" t="s">
        <v>96</v>
      </c>
      <c r="C61" s="1">
        <v>25.0</v>
      </c>
      <c r="D61" s="1">
        <v>10.0</v>
      </c>
      <c r="E61" s="1">
        <v>42.0</v>
      </c>
      <c r="F61" s="1">
        <v>3.0</v>
      </c>
      <c r="G61" s="13">
        <v>43401.0</v>
      </c>
      <c r="H61" s="13">
        <v>43390.0</v>
      </c>
      <c r="I61" s="13">
        <v>43396.0</v>
      </c>
      <c r="J61" s="14">
        <v>0.3888888888888889</v>
      </c>
      <c r="K61" s="1">
        <v>1.0</v>
      </c>
      <c r="L61" s="13">
        <v>43396.0</v>
      </c>
      <c r="M61" s="1">
        <v>66.19</v>
      </c>
      <c r="N61" s="15" t="b">
        <f>if(B61="early",M61)</f>
        <v>0</v>
      </c>
      <c r="AJ61" s="22" t="e">
        <v>#N/A</v>
      </c>
      <c r="AK61" s="23" t="e">
        <v>#N/A</v>
      </c>
      <c r="AL61" s="22" t="e">
        <v>#N/A</v>
      </c>
      <c r="AM61" s="23" t="e">
        <v>#N/A</v>
      </c>
      <c r="AN61" s="22" t="e">
        <v>#N/A</v>
      </c>
      <c r="AQ61" t="e">
        <v>#N/A</v>
      </c>
      <c r="AR61">
        <f t="shared" si="1"/>
        <v>0</v>
      </c>
      <c r="AV61">
        <f t="shared" si="2"/>
        <v>0</v>
      </c>
      <c r="BC61">
        <f t="shared" si="3"/>
        <v>0</v>
      </c>
      <c r="BD61">
        <f t="shared" si="4"/>
        <v>0</v>
      </c>
      <c r="BJ61" s="1" t="s">
        <v>92</v>
      </c>
    </row>
    <row r="62">
      <c r="A62" s="1">
        <v>61.0</v>
      </c>
      <c r="B62" s="1" t="s">
        <v>93</v>
      </c>
      <c r="C62" s="1">
        <v>25.0</v>
      </c>
      <c r="D62" s="1">
        <v>10.0</v>
      </c>
      <c r="E62" s="1">
        <v>42.0</v>
      </c>
      <c r="F62" s="1">
        <v>3.0</v>
      </c>
      <c r="H62" s="13">
        <v>43390.0</v>
      </c>
      <c r="I62" s="13">
        <v>43396.0</v>
      </c>
      <c r="J62" s="14">
        <v>0.38125</v>
      </c>
      <c r="K62" s="1">
        <v>1.0</v>
      </c>
      <c r="L62" s="13">
        <v>43396.0</v>
      </c>
      <c r="M62" s="1">
        <v>62.2</v>
      </c>
      <c r="N62" s="15">
        <v>1203.13</v>
      </c>
      <c r="O62" s="1">
        <v>4.0</v>
      </c>
      <c r="P62" s="13">
        <v>43400.0</v>
      </c>
      <c r="Q62" s="14">
        <v>0.48125</v>
      </c>
      <c r="R62" s="13">
        <v>43403.0</v>
      </c>
      <c r="S62" s="14">
        <v>0.37222222222222223</v>
      </c>
      <c r="T62" s="13">
        <v>43398.0</v>
      </c>
      <c r="U62" s="1">
        <v>242.59</v>
      </c>
      <c r="V62" s="13">
        <v>43408.0</v>
      </c>
      <c r="W62" s="1">
        <v>1259.83</v>
      </c>
      <c r="AJ62" s="22" t="e">
        <v>#N/A</v>
      </c>
      <c r="AK62" s="23" t="e">
        <v>#N/A</v>
      </c>
      <c r="AL62" s="13">
        <v>43414.0</v>
      </c>
      <c r="AM62" s="15">
        <v>10474.53</v>
      </c>
      <c r="AN62" s="22" t="e">
        <v>#N/A</v>
      </c>
      <c r="AQ62" t="e">
        <v>#N/A</v>
      </c>
      <c r="AR62">
        <f t="shared" si="1"/>
        <v>0</v>
      </c>
      <c r="AV62">
        <f t="shared" si="2"/>
        <v>0</v>
      </c>
      <c r="BC62">
        <f t="shared" si="3"/>
        <v>0</v>
      </c>
      <c r="BD62">
        <f t="shared" si="4"/>
        <v>0</v>
      </c>
      <c r="BJ62" s="1" t="s">
        <v>198</v>
      </c>
    </row>
    <row r="63">
      <c r="A63" s="1">
        <v>62.0</v>
      </c>
      <c r="B63" s="1" t="s">
        <v>102</v>
      </c>
      <c r="C63" s="1">
        <v>25.0</v>
      </c>
      <c r="D63" s="1">
        <v>10.0</v>
      </c>
      <c r="E63" s="1">
        <v>0.0</v>
      </c>
      <c r="F63" s="1">
        <v>0.0</v>
      </c>
      <c r="H63" s="13">
        <v>43390.0</v>
      </c>
      <c r="I63" s="13">
        <v>43396.0</v>
      </c>
      <c r="J63" s="14">
        <v>0.38819444444444445</v>
      </c>
      <c r="K63" s="1">
        <v>1.0</v>
      </c>
      <c r="L63" s="13">
        <v>43396.0</v>
      </c>
      <c r="M63" s="1">
        <v>73.34</v>
      </c>
      <c r="N63" s="15" t="b">
        <f t="shared" ref="N63:N65" si="14">if(B63="early",M63)</f>
        <v>0</v>
      </c>
      <c r="T63" s="13">
        <v>43401.0</v>
      </c>
      <c r="U63" s="1">
        <v>337.46</v>
      </c>
      <c r="V63" s="13">
        <v>43406.0</v>
      </c>
      <c r="W63" s="1">
        <v>1782.04</v>
      </c>
      <c r="AJ63" s="22" t="e">
        <v>#N/A</v>
      </c>
      <c r="AK63" s="23" t="e">
        <v>#N/A</v>
      </c>
      <c r="AL63" s="22" t="e">
        <v>#N/A</v>
      </c>
      <c r="AM63" s="23" t="e">
        <v>#N/A</v>
      </c>
      <c r="AN63" s="13">
        <v>43411.0</v>
      </c>
      <c r="AO63" s="1">
        <v>5.0</v>
      </c>
      <c r="AP63" s="1">
        <v>0.0</v>
      </c>
      <c r="AQ63" s="1">
        <v>4026.61</v>
      </c>
      <c r="AR63">
        <f t="shared" si="1"/>
        <v>131</v>
      </c>
      <c r="AS63" s="1">
        <v>109.0</v>
      </c>
      <c r="AT63" s="1">
        <v>22.0</v>
      </c>
      <c r="AU63" s="13">
        <v>43417.0</v>
      </c>
      <c r="AV63">
        <f t="shared" si="2"/>
        <v>44</v>
      </c>
      <c r="AW63" s="1">
        <v>21.0</v>
      </c>
      <c r="AX63" s="1">
        <v>23.0</v>
      </c>
      <c r="AY63" s="1">
        <v>6.92</v>
      </c>
      <c r="AZ63" s="1">
        <v>5.39</v>
      </c>
      <c r="BA63" s="1">
        <v>19.0</v>
      </c>
      <c r="BB63" s="1">
        <v>3.0</v>
      </c>
      <c r="BC63">
        <f t="shared" si="3"/>
        <v>150</v>
      </c>
      <c r="BD63">
        <f t="shared" si="4"/>
        <v>153</v>
      </c>
      <c r="BJ63" s="1" t="s">
        <v>201</v>
      </c>
      <c r="BK63" s="1" t="s">
        <v>202</v>
      </c>
    </row>
    <row r="64">
      <c r="A64" s="1">
        <v>63.0</v>
      </c>
      <c r="B64" s="1" t="s">
        <v>102</v>
      </c>
      <c r="C64" s="1">
        <v>25.0</v>
      </c>
      <c r="D64" s="1">
        <v>10.0</v>
      </c>
      <c r="E64" s="1">
        <v>0.0</v>
      </c>
      <c r="F64" s="1">
        <v>0.0</v>
      </c>
      <c r="H64" s="13">
        <v>43390.0</v>
      </c>
      <c r="I64" s="13">
        <v>43397.0</v>
      </c>
      <c r="J64" s="14">
        <v>0.4215277777777778</v>
      </c>
      <c r="K64" s="1">
        <v>1.0</v>
      </c>
      <c r="L64" s="13">
        <v>43397.0</v>
      </c>
      <c r="M64" s="1">
        <v>55.84</v>
      </c>
      <c r="N64" s="15" t="b">
        <f t="shared" si="14"/>
        <v>0</v>
      </c>
      <c r="T64" s="13">
        <v>43401.0</v>
      </c>
      <c r="U64" s="1">
        <v>291.66</v>
      </c>
      <c r="V64" s="13">
        <v>43406.0</v>
      </c>
      <c r="W64" s="1">
        <v>1481.1</v>
      </c>
      <c r="AJ64" s="22" t="e">
        <v>#N/A</v>
      </c>
      <c r="AK64" s="23" t="e">
        <v>#N/A</v>
      </c>
      <c r="AL64" s="22" t="e">
        <v>#N/A</v>
      </c>
      <c r="AM64" s="23" t="e">
        <v>#N/A</v>
      </c>
      <c r="AN64" s="13">
        <v>43410.0</v>
      </c>
      <c r="AO64" s="1">
        <v>5.0</v>
      </c>
      <c r="AP64" s="1">
        <v>0.0</v>
      </c>
      <c r="AQ64" s="1">
        <v>3313.23</v>
      </c>
      <c r="AR64" s="1">
        <f t="shared" si="1"/>
        <v>78</v>
      </c>
      <c r="AS64" s="1">
        <v>72.0</v>
      </c>
      <c r="AT64" s="1">
        <v>6.0</v>
      </c>
      <c r="AU64" s="13">
        <v>43416.0</v>
      </c>
      <c r="AV64">
        <f t="shared" si="2"/>
        <v>65</v>
      </c>
      <c r="AW64" s="1">
        <v>12.0</v>
      </c>
      <c r="AX64" s="1">
        <v>53.0</v>
      </c>
      <c r="AY64" s="1">
        <v>3.39</v>
      </c>
      <c r="AZ64" s="1">
        <v>11.82</v>
      </c>
      <c r="BA64" s="1">
        <v>19.0</v>
      </c>
      <c r="BC64">
        <f t="shared" si="3"/>
        <v>97</v>
      </c>
      <c r="BD64">
        <f t="shared" si="4"/>
        <v>97</v>
      </c>
      <c r="BK64" s="1" t="s">
        <v>203</v>
      </c>
    </row>
    <row r="65">
      <c r="A65" s="1">
        <v>64.0</v>
      </c>
      <c r="B65" s="1" t="s">
        <v>72</v>
      </c>
      <c r="C65" s="1">
        <v>25.0</v>
      </c>
      <c r="D65" s="1">
        <v>10.0</v>
      </c>
      <c r="E65" s="1">
        <v>42.0</v>
      </c>
      <c r="F65" s="1">
        <v>3.0</v>
      </c>
      <c r="H65" s="13">
        <v>43392.0</v>
      </c>
      <c r="I65" s="13">
        <v>43397.0</v>
      </c>
      <c r="J65" s="14">
        <v>0.4041666666666667</v>
      </c>
      <c r="K65" s="1">
        <v>1.0</v>
      </c>
      <c r="L65" s="13">
        <v>43397.0</v>
      </c>
      <c r="M65" s="1">
        <v>50.58</v>
      </c>
      <c r="N65" s="15">
        <f t="shared" si="14"/>
        <v>50.58</v>
      </c>
      <c r="O65" s="1">
        <v>3.0</v>
      </c>
      <c r="P65" s="13">
        <v>43397.0</v>
      </c>
      <c r="Q65" s="14">
        <v>0.4375</v>
      </c>
      <c r="R65" s="13">
        <v>43399.0</v>
      </c>
      <c r="S65" s="14">
        <v>0.6847222222222222</v>
      </c>
      <c r="T65" s="13">
        <v>43402.0</v>
      </c>
      <c r="U65" s="1">
        <v>259.43</v>
      </c>
      <c r="V65" s="13">
        <v>43407.0</v>
      </c>
      <c r="W65" s="1">
        <v>1218.18</v>
      </c>
      <c r="X65" s="13">
        <v>43414.0</v>
      </c>
      <c r="Y65" s="1">
        <v>12052.62</v>
      </c>
      <c r="Z65" s="1">
        <v>5.0</v>
      </c>
      <c r="AA65" s="13">
        <v>43421.0</v>
      </c>
      <c r="AB65" s="1">
        <v>14644.73</v>
      </c>
      <c r="AC65" s="1">
        <v>5.0</v>
      </c>
      <c r="AD65" s="13"/>
      <c r="AJ65" s="19">
        <v>43423.0</v>
      </c>
      <c r="AK65" s="1">
        <v>13778.82</v>
      </c>
      <c r="AL65" s="22" t="e">
        <v>#N/A</v>
      </c>
      <c r="AM65" s="23" t="e">
        <v>#N/A</v>
      </c>
      <c r="AN65" s="22" t="e">
        <v>#N/A</v>
      </c>
      <c r="AQ65" t="e">
        <v>#N/A</v>
      </c>
      <c r="AR65">
        <f t="shared" si="1"/>
        <v>0</v>
      </c>
      <c r="AV65">
        <f t="shared" si="2"/>
        <v>0</v>
      </c>
      <c r="BC65">
        <f t="shared" si="3"/>
        <v>0</v>
      </c>
      <c r="BD65">
        <f t="shared" si="4"/>
        <v>0</v>
      </c>
    </row>
    <row r="66">
      <c r="A66" s="1">
        <v>65.0</v>
      </c>
      <c r="B66" s="1" t="s">
        <v>93</v>
      </c>
      <c r="C66" s="1">
        <v>25.0</v>
      </c>
      <c r="D66" s="1">
        <v>10.0</v>
      </c>
      <c r="E66" s="1">
        <v>42.0</v>
      </c>
      <c r="F66" s="1">
        <v>3.0</v>
      </c>
      <c r="H66" s="13">
        <v>43392.0</v>
      </c>
      <c r="I66" s="13">
        <v>43397.0</v>
      </c>
      <c r="J66" s="14">
        <v>0.4097222222222222</v>
      </c>
      <c r="K66" s="1">
        <v>2.0</v>
      </c>
      <c r="L66" s="13">
        <v>43397.0</v>
      </c>
      <c r="M66" s="1">
        <v>50.12</v>
      </c>
      <c r="N66" s="15">
        <v>214.62</v>
      </c>
      <c r="O66" s="1">
        <v>4.0</v>
      </c>
      <c r="P66" s="13">
        <v>43401.0</v>
      </c>
      <c r="Q66" s="14">
        <v>0.5034722222222222</v>
      </c>
      <c r="R66" s="13">
        <v>43403.0</v>
      </c>
      <c r="S66" s="14">
        <v>0.6763888888888889</v>
      </c>
      <c r="T66" s="13">
        <v>43401.0</v>
      </c>
      <c r="U66" s="1">
        <v>214.62</v>
      </c>
      <c r="V66" s="13">
        <v>43407.0</v>
      </c>
      <c r="W66" s="1">
        <v>1320.89</v>
      </c>
      <c r="AJ66" s="22" t="e">
        <v>#N/A</v>
      </c>
      <c r="AK66" s="23" t="e">
        <v>#N/A</v>
      </c>
      <c r="AL66" s="22" t="e">
        <v>#N/A</v>
      </c>
      <c r="AM66" s="23" t="e">
        <v>#N/A</v>
      </c>
      <c r="AN66" s="13">
        <v>43412.0</v>
      </c>
      <c r="AO66" s="1">
        <v>5.0</v>
      </c>
      <c r="AP66" s="1">
        <v>0.0</v>
      </c>
      <c r="AQ66" s="1">
        <v>3889.82</v>
      </c>
      <c r="AR66">
        <f t="shared" si="1"/>
        <v>196</v>
      </c>
      <c r="AS66" s="1">
        <v>167.0</v>
      </c>
      <c r="AT66" s="1">
        <v>29.0</v>
      </c>
      <c r="AU66" s="13">
        <v>43418.0</v>
      </c>
      <c r="AV66">
        <f t="shared" si="2"/>
        <v>79</v>
      </c>
      <c r="AW66" s="1">
        <v>25.0</v>
      </c>
      <c r="AX66" s="1">
        <v>54.0</v>
      </c>
      <c r="AY66" s="1">
        <v>7.97</v>
      </c>
      <c r="AZ66" s="1">
        <v>10.93</v>
      </c>
      <c r="BC66">
        <f t="shared" si="3"/>
        <v>196</v>
      </c>
      <c r="BD66">
        <f t="shared" si="4"/>
        <v>196</v>
      </c>
    </row>
    <row r="67">
      <c r="A67" s="1">
        <v>66.0</v>
      </c>
      <c r="B67" s="1" t="s">
        <v>96</v>
      </c>
      <c r="C67" s="1">
        <v>25.0</v>
      </c>
      <c r="D67" s="1">
        <v>10.0</v>
      </c>
      <c r="E67" s="1">
        <v>42.0</v>
      </c>
      <c r="F67" s="1">
        <v>3.0</v>
      </c>
      <c r="H67" s="13">
        <v>43392.0</v>
      </c>
      <c r="I67" s="13">
        <v>43397.0</v>
      </c>
      <c r="J67" s="14">
        <v>0.41597222222222224</v>
      </c>
      <c r="K67" s="1">
        <v>1.0</v>
      </c>
      <c r="L67" s="13">
        <v>43397.0</v>
      </c>
      <c r="M67" s="1">
        <v>58.96</v>
      </c>
      <c r="N67" s="15">
        <v>3091.58</v>
      </c>
      <c r="O67" s="1">
        <v>5.0</v>
      </c>
      <c r="P67" s="13">
        <v>43408.0</v>
      </c>
      <c r="Q67" s="14">
        <v>0.46875</v>
      </c>
      <c r="R67" s="13">
        <v>43410.0</v>
      </c>
      <c r="S67" s="14">
        <v>0.7034722222222223</v>
      </c>
      <c r="T67" s="13">
        <v>43401.0</v>
      </c>
      <c r="U67" s="1">
        <v>404.35</v>
      </c>
      <c r="V67" s="13">
        <v>43407.0</v>
      </c>
      <c r="W67" s="1">
        <v>2224.65</v>
      </c>
      <c r="X67" s="13">
        <v>43414.0</v>
      </c>
      <c r="Y67" s="1">
        <v>4266.91</v>
      </c>
      <c r="Z67" s="1">
        <v>5.0</v>
      </c>
      <c r="AJ67" s="22" t="e">
        <v>#N/A</v>
      </c>
      <c r="AK67" s="23" t="e">
        <v>#N/A</v>
      </c>
      <c r="AL67" s="22" t="e">
        <v>#N/A</v>
      </c>
      <c r="AM67" s="23" t="e">
        <v>#N/A</v>
      </c>
      <c r="AN67" s="13">
        <v>43415.0</v>
      </c>
      <c r="AO67" s="1">
        <v>5.0</v>
      </c>
      <c r="AP67" s="1">
        <v>0.0</v>
      </c>
      <c r="AQ67" s="1">
        <v>3985.38</v>
      </c>
      <c r="AR67">
        <f t="shared" si="1"/>
        <v>5</v>
      </c>
      <c r="AS67" s="1">
        <v>0.0</v>
      </c>
      <c r="AT67" s="1">
        <v>5.0</v>
      </c>
      <c r="AV67">
        <f t="shared" si="2"/>
        <v>0</v>
      </c>
      <c r="BA67" s="1">
        <v>86.0</v>
      </c>
      <c r="BB67" s="1">
        <v>42.0</v>
      </c>
      <c r="BC67">
        <f t="shared" si="3"/>
        <v>91</v>
      </c>
      <c r="BD67">
        <f t="shared" si="4"/>
        <v>133</v>
      </c>
      <c r="BK67" s="1" t="s">
        <v>204</v>
      </c>
    </row>
    <row r="68">
      <c r="A68" s="1">
        <v>67.0</v>
      </c>
      <c r="B68" s="1" t="s">
        <v>205</v>
      </c>
      <c r="C68" s="1">
        <v>25.0</v>
      </c>
      <c r="D68" s="1">
        <v>10.0</v>
      </c>
      <c r="E68" s="1">
        <v>42.0</v>
      </c>
      <c r="F68" s="1">
        <v>3.0</v>
      </c>
      <c r="H68" s="13">
        <v>43392.0</v>
      </c>
      <c r="I68" s="13">
        <v>43397.0</v>
      </c>
      <c r="J68" s="14">
        <v>0.4111111111111111</v>
      </c>
      <c r="K68" s="1">
        <v>2.0</v>
      </c>
      <c r="L68" s="13">
        <v>43397.0</v>
      </c>
      <c r="M68" s="1">
        <v>60.57</v>
      </c>
      <c r="N68" s="15">
        <v>461.67</v>
      </c>
      <c r="O68" s="1">
        <v>4.0</v>
      </c>
      <c r="P68" s="13">
        <v>43401.0</v>
      </c>
      <c r="Q68" s="14">
        <v>0.5034722222222222</v>
      </c>
      <c r="R68" s="13">
        <v>43403.0</v>
      </c>
      <c r="S68" s="14">
        <v>0.6763888888888889</v>
      </c>
      <c r="T68" s="13">
        <v>43401.0</v>
      </c>
      <c r="U68" s="1">
        <v>461.67</v>
      </c>
      <c r="V68" s="13">
        <v>43408.0</v>
      </c>
      <c r="W68" s="1">
        <v>1815.37</v>
      </c>
      <c r="AJ68" s="22" t="e">
        <v>#N/A</v>
      </c>
      <c r="AK68" s="23" t="e">
        <v>#N/A</v>
      </c>
      <c r="AL68" s="22" t="e">
        <v>#N/A</v>
      </c>
      <c r="AM68" s="23" t="e">
        <v>#N/A</v>
      </c>
      <c r="AN68" s="13">
        <v>43413.0</v>
      </c>
      <c r="AO68" s="1">
        <v>5.0</v>
      </c>
      <c r="AP68" s="1">
        <v>0.0</v>
      </c>
      <c r="AQ68" s="1">
        <v>4594.88</v>
      </c>
      <c r="AR68">
        <f t="shared" si="1"/>
        <v>193</v>
      </c>
      <c r="AS68" s="1">
        <v>185.0</v>
      </c>
      <c r="AT68" s="1">
        <v>8.0</v>
      </c>
      <c r="AV68">
        <f t="shared" si="2"/>
        <v>0</v>
      </c>
      <c r="AW68" s="1">
        <v>0.0</v>
      </c>
      <c r="AX68" s="1">
        <v>0.0</v>
      </c>
      <c r="AY68" s="1">
        <v>0.0</v>
      </c>
      <c r="AZ68" s="1">
        <v>0.0</v>
      </c>
      <c r="BA68" s="1">
        <v>39.0</v>
      </c>
      <c r="BC68">
        <f t="shared" si="3"/>
        <v>232</v>
      </c>
      <c r="BD68">
        <f t="shared" si="4"/>
        <v>232</v>
      </c>
      <c r="BK68" s="1" t="s">
        <v>206</v>
      </c>
    </row>
    <row r="69">
      <c r="A69" s="1">
        <v>68.0</v>
      </c>
      <c r="B69" s="1" t="s">
        <v>96</v>
      </c>
      <c r="C69" s="1">
        <v>25.0</v>
      </c>
      <c r="D69" s="1">
        <v>10.0</v>
      </c>
      <c r="E69" s="1">
        <v>42.0</v>
      </c>
      <c r="F69" s="1">
        <v>3.0</v>
      </c>
      <c r="H69" s="13">
        <v>43392.0</v>
      </c>
      <c r="I69" s="13">
        <v>43397.0</v>
      </c>
      <c r="J69" s="14">
        <v>0.4173611111111111</v>
      </c>
      <c r="K69" s="1">
        <v>1.0</v>
      </c>
      <c r="L69" s="13">
        <v>43397.0</v>
      </c>
      <c r="M69" s="1">
        <v>55.44</v>
      </c>
      <c r="N69" s="15" t="b">
        <f t="shared" ref="N69:N71" si="15">if(B69="early",M69)</f>
        <v>0</v>
      </c>
      <c r="T69" s="13">
        <v>43403.0</v>
      </c>
      <c r="U69" s="1">
        <v>197.03</v>
      </c>
      <c r="AJ69" s="22" t="e">
        <v>#N/A</v>
      </c>
      <c r="AK69" s="23" t="e">
        <v>#N/A</v>
      </c>
      <c r="AL69" s="22" t="e">
        <v>#N/A</v>
      </c>
      <c r="AM69" s="23" t="e">
        <v>#N/A</v>
      </c>
      <c r="AN69" s="13">
        <v>43410.0</v>
      </c>
      <c r="AO69" s="1">
        <v>4.0</v>
      </c>
      <c r="AP69" s="1">
        <v>0.0</v>
      </c>
      <c r="AQ69" s="1">
        <v>548.89</v>
      </c>
      <c r="AR69" s="1">
        <f t="shared" si="1"/>
        <v>7</v>
      </c>
      <c r="AS69" s="1">
        <v>7.0</v>
      </c>
      <c r="AT69" s="1">
        <v>0.0</v>
      </c>
      <c r="AU69" s="13">
        <v>43416.0</v>
      </c>
      <c r="AV69">
        <f t="shared" si="2"/>
        <v>4</v>
      </c>
      <c r="AW69" s="1">
        <v>0.0</v>
      </c>
      <c r="AX69" s="1">
        <v>4.0</v>
      </c>
      <c r="AY69" s="1">
        <v>0.0</v>
      </c>
      <c r="AZ69" s="1">
        <v>1.11</v>
      </c>
      <c r="BA69" s="1">
        <v>1.0</v>
      </c>
      <c r="BB69" s="1">
        <v>1.0</v>
      </c>
      <c r="BC69">
        <f t="shared" si="3"/>
        <v>8</v>
      </c>
      <c r="BD69">
        <f t="shared" si="4"/>
        <v>9</v>
      </c>
      <c r="BK69" s="1" t="s">
        <v>207</v>
      </c>
    </row>
    <row r="70">
      <c r="A70" s="1">
        <v>69.0</v>
      </c>
      <c r="B70" s="1" t="s">
        <v>102</v>
      </c>
      <c r="C70" s="1">
        <v>25.0</v>
      </c>
      <c r="D70" s="1">
        <v>10.0</v>
      </c>
      <c r="E70" s="1">
        <v>0.0</v>
      </c>
      <c r="F70" s="1">
        <v>0.0</v>
      </c>
      <c r="H70" s="13">
        <v>43392.0</v>
      </c>
      <c r="I70" s="13">
        <v>43397.0</v>
      </c>
      <c r="J70" s="14">
        <v>0.4222222222222222</v>
      </c>
      <c r="K70" s="1">
        <v>2.0</v>
      </c>
      <c r="L70" s="13">
        <v>43397.0</v>
      </c>
      <c r="M70" s="1">
        <v>71.41</v>
      </c>
      <c r="N70" s="15" t="b">
        <f t="shared" si="15"/>
        <v>0</v>
      </c>
      <c r="T70" s="13">
        <v>43401.0</v>
      </c>
      <c r="U70" s="1">
        <v>177.8</v>
      </c>
      <c r="V70" s="13">
        <v>43406.0</v>
      </c>
      <c r="W70" s="1">
        <v>981.9</v>
      </c>
      <c r="AJ70" s="22" t="e">
        <v>#N/A</v>
      </c>
      <c r="AK70" s="23" t="e">
        <v>#N/A</v>
      </c>
      <c r="AL70" s="22" t="e">
        <v>#N/A</v>
      </c>
      <c r="AM70" s="23" t="e">
        <v>#N/A</v>
      </c>
      <c r="AN70" s="13">
        <v>43411.0</v>
      </c>
      <c r="AO70" s="1">
        <v>5.0</v>
      </c>
      <c r="AP70" s="1">
        <v>0.0</v>
      </c>
      <c r="AQ70" s="1">
        <v>3369.06</v>
      </c>
      <c r="AR70">
        <f t="shared" si="1"/>
        <v>163</v>
      </c>
      <c r="AS70" s="1">
        <v>143.0</v>
      </c>
      <c r="AT70" s="1">
        <v>20.0</v>
      </c>
      <c r="AU70" s="13">
        <v>43417.0</v>
      </c>
      <c r="AV70">
        <f t="shared" si="2"/>
        <v>114</v>
      </c>
      <c r="AW70" s="1">
        <v>39.0</v>
      </c>
      <c r="AX70" s="1">
        <v>75.0</v>
      </c>
      <c r="AY70" s="1">
        <v>9.41</v>
      </c>
      <c r="AZ70" s="1">
        <v>14.65</v>
      </c>
      <c r="BA70" s="1">
        <v>19.0</v>
      </c>
      <c r="BB70" s="1">
        <v>1.0</v>
      </c>
      <c r="BC70">
        <f t="shared" si="3"/>
        <v>182</v>
      </c>
      <c r="BD70">
        <f t="shared" si="4"/>
        <v>183</v>
      </c>
      <c r="BK70" s="1" t="s">
        <v>208</v>
      </c>
    </row>
    <row r="71">
      <c r="A71" s="1">
        <v>70.0</v>
      </c>
      <c r="B71" s="1" t="s">
        <v>72</v>
      </c>
      <c r="C71" s="1">
        <v>25.0</v>
      </c>
      <c r="D71" s="1">
        <v>10.0</v>
      </c>
      <c r="E71" s="1">
        <v>42.0</v>
      </c>
      <c r="F71" s="1">
        <v>3.0</v>
      </c>
      <c r="H71" s="13">
        <v>43392.0</v>
      </c>
      <c r="I71" s="13">
        <v>43397.0</v>
      </c>
      <c r="J71" s="14">
        <v>0.4048611111111111</v>
      </c>
      <c r="K71" s="1">
        <v>1.0</v>
      </c>
      <c r="L71" s="13">
        <v>43397.0</v>
      </c>
      <c r="M71" s="1">
        <v>49.09</v>
      </c>
      <c r="N71" s="15">
        <f t="shared" si="15"/>
        <v>49.09</v>
      </c>
      <c r="O71" s="1">
        <v>3.0</v>
      </c>
      <c r="P71" s="13">
        <v>43397.0</v>
      </c>
      <c r="Q71" s="14">
        <v>0.4375</v>
      </c>
      <c r="R71" s="13">
        <v>43399.0</v>
      </c>
      <c r="S71" s="14">
        <v>0.6847222222222222</v>
      </c>
      <c r="T71" s="13">
        <v>43403.0</v>
      </c>
      <c r="U71" s="1">
        <v>267.61</v>
      </c>
      <c r="V71" s="13">
        <v>43407.0</v>
      </c>
      <c r="W71" s="1">
        <v>1622.11</v>
      </c>
      <c r="X71" s="13">
        <v>43416.0</v>
      </c>
      <c r="Y71" s="1">
        <v>11023.43</v>
      </c>
      <c r="Z71" s="1">
        <v>5.0</v>
      </c>
      <c r="AA71" s="13">
        <v>43423.0</v>
      </c>
      <c r="AB71" s="1">
        <v>14811.21</v>
      </c>
      <c r="AC71" s="1">
        <v>5.0</v>
      </c>
      <c r="AD71" s="13">
        <v>43430.0</v>
      </c>
      <c r="AE71" s="1">
        <v>15212.44</v>
      </c>
      <c r="AF71" s="1" t="s">
        <v>146</v>
      </c>
      <c r="AJ71" s="22">
        <v>43430.0</v>
      </c>
      <c r="AK71" s="23">
        <v>15212.44</v>
      </c>
      <c r="AL71" s="22" t="e">
        <v>#N/A</v>
      </c>
      <c r="AM71" s="23" t="e">
        <v>#N/A</v>
      </c>
      <c r="AN71" s="13">
        <v>43409.0</v>
      </c>
      <c r="AO71" s="1">
        <v>5.0</v>
      </c>
      <c r="AP71" s="1">
        <v>1.0</v>
      </c>
      <c r="AQ71" s="1">
        <v>1692.87</v>
      </c>
      <c r="AR71">
        <f t="shared" si="1"/>
        <v>0</v>
      </c>
      <c r="AS71" s="1">
        <v>0.0</v>
      </c>
      <c r="AT71" s="1">
        <v>0.0</v>
      </c>
      <c r="AV71">
        <f t="shared" si="2"/>
        <v>0</v>
      </c>
      <c r="BC71">
        <f t="shared" si="3"/>
        <v>0</v>
      </c>
      <c r="BD71">
        <f t="shared" si="4"/>
        <v>0</v>
      </c>
      <c r="BJ71" s="1" t="s">
        <v>209</v>
      </c>
    </row>
    <row r="72">
      <c r="A72" s="1">
        <v>71.0</v>
      </c>
      <c r="B72" s="1" t="s">
        <v>93</v>
      </c>
      <c r="C72" s="1">
        <v>25.0</v>
      </c>
      <c r="D72" s="1">
        <v>10.0</v>
      </c>
      <c r="E72" s="1">
        <v>42.0</v>
      </c>
      <c r="F72" s="1">
        <v>3.0</v>
      </c>
      <c r="H72" s="13">
        <v>43392.0</v>
      </c>
      <c r="I72" s="13">
        <v>43397.0</v>
      </c>
      <c r="J72" s="14">
        <v>0.41180555555555554</v>
      </c>
      <c r="K72" s="1">
        <v>1.0</v>
      </c>
      <c r="L72" s="13">
        <v>43397.0</v>
      </c>
      <c r="M72" s="1">
        <v>53.55</v>
      </c>
      <c r="N72" s="15">
        <v>292.33</v>
      </c>
      <c r="O72" s="1">
        <v>4.0</v>
      </c>
      <c r="P72" s="13">
        <v>43401.0</v>
      </c>
      <c r="Q72" s="14">
        <v>0.5034722222222222</v>
      </c>
      <c r="R72" s="13">
        <v>43403.0</v>
      </c>
      <c r="S72" s="14">
        <v>0.6763888888888889</v>
      </c>
      <c r="T72" s="13">
        <v>43401.0</v>
      </c>
      <c r="U72" s="1">
        <v>292.33</v>
      </c>
      <c r="V72" s="13">
        <v>43407.0</v>
      </c>
      <c r="W72" s="1">
        <v>962.28</v>
      </c>
      <c r="AJ72" s="22" t="e">
        <v>#N/A</v>
      </c>
      <c r="AK72" s="23" t="e">
        <v>#N/A</v>
      </c>
      <c r="AL72" s="22" t="e">
        <v>#N/A</v>
      </c>
      <c r="AM72" s="23" t="e">
        <v>#N/A</v>
      </c>
      <c r="AN72" s="13">
        <v>43413.0</v>
      </c>
      <c r="AO72" s="1">
        <v>5.0</v>
      </c>
      <c r="AP72" s="1">
        <v>0.0</v>
      </c>
      <c r="AQ72" s="1">
        <v>3629.81</v>
      </c>
      <c r="AR72">
        <f t="shared" si="1"/>
        <v>118</v>
      </c>
      <c r="AS72" s="1">
        <v>110.0</v>
      </c>
      <c r="AT72" s="1">
        <v>8.0</v>
      </c>
      <c r="AU72" s="13">
        <v>43419.0</v>
      </c>
      <c r="AV72">
        <f t="shared" si="2"/>
        <v>103</v>
      </c>
      <c r="AW72" s="1">
        <v>43.0</v>
      </c>
      <c r="AX72" s="1">
        <v>60.0</v>
      </c>
      <c r="AY72" s="1">
        <v>11.1</v>
      </c>
      <c r="AZ72" s="1">
        <v>11.88</v>
      </c>
      <c r="BA72" s="1">
        <v>18.0</v>
      </c>
      <c r="BB72" s="1">
        <v>8.0</v>
      </c>
      <c r="BC72">
        <f t="shared" si="3"/>
        <v>136</v>
      </c>
      <c r="BD72">
        <f t="shared" si="4"/>
        <v>144</v>
      </c>
      <c r="BK72" s="1" t="s">
        <v>210</v>
      </c>
    </row>
    <row r="73">
      <c r="A73" s="1">
        <v>72.0</v>
      </c>
      <c r="B73" s="1" t="s">
        <v>96</v>
      </c>
      <c r="C73" s="1">
        <v>25.0</v>
      </c>
      <c r="D73" s="1">
        <v>10.0</v>
      </c>
      <c r="E73" s="1">
        <v>42.0</v>
      </c>
      <c r="F73" s="1">
        <v>3.0</v>
      </c>
      <c r="G73" s="13">
        <v>43409.0</v>
      </c>
      <c r="H73" s="13">
        <v>43392.0</v>
      </c>
      <c r="I73" s="13">
        <v>43397.0</v>
      </c>
      <c r="J73" s="14">
        <v>0.4173611111111111</v>
      </c>
      <c r="K73" s="1">
        <v>1.0</v>
      </c>
      <c r="L73" s="13">
        <v>43397.0</v>
      </c>
      <c r="M73" s="1">
        <v>53.94</v>
      </c>
      <c r="N73" s="15">
        <v>1184.48</v>
      </c>
      <c r="O73" s="1">
        <v>5.0</v>
      </c>
      <c r="P73" s="13">
        <v>43408.0</v>
      </c>
      <c r="Q73" s="14">
        <v>0.46875</v>
      </c>
      <c r="T73" s="13">
        <v>43401.0</v>
      </c>
      <c r="U73" s="1">
        <v>306.38</v>
      </c>
      <c r="V73" s="13">
        <v>43407.0</v>
      </c>
      <c r="W73" s="1">
        <v>1137.96</v>
      </c>
      <c r="AJ73" s="22" t="e">
        <v>#N/A</v>
      </c>
      <c r="AK73" s="23" t="e">
        <v>#N/A</v>
      </c>
      <c r="AL73" s="22" t="e">
        <v>#N/A</v>
      </c>
      <c r="AM73" s="23" t="e">
        <v>#N/A</v>
      </c>
      <c r="AN73" s="22" t="e">
        <v>#N/A</v>
      </c>
      <c r="AQ73" t="e">
        <v>#N/A</v>
      </c>
      <c r="AR73">
        <f t="shared" si="1"/>
        <v>0</v>
      </c>
      <c r="AV73">
        <f t="shared" si="2"/>
        <v>0</v>
      </c>
      <c r="BC73">
        <f t="shared" si="3"/>
        <v>0</v>
      </c>
      <c r="BD73">
        <f t="shared" si="4"/>
        <v>0</v>
      </c>
      <c r="BJ73" s="1" t="s">
        <v>211</v>
      </c>
    </row>
    <row r="74">
      <c r="A74" s="1">
        <v>73.0</v>
      </c>
      <c r="B74" s="1" t="s">
        <v>93</v>
      </c>
      <c r="C74" s="1">
        <v>25.0</v>
      </c>
      <c r="D74" s="1">
        <v>10.0</v>
      </c>
      <c r="E74" s="1">
        <v>42.0</v>
      </c>
      <c r="F74" s="1">
        <v>3.0</v>
      </c>
      <c r="H74" s="13">
        <v>43392.0</v>
      </c>
      <c r="I74" s="13">
        <v>43397.0</v>
      </c>
      <c r="J74" s="14">
        <v>0.4125</v>
      </c>
      <c r="K74" s="1">
        <v>1.0</v>
      </c>
      <c r="L74" s="13">
        <v>43397.0</v>
      </c>
      <c r="M74" s="1">
        <v>56.7</v>
      </c>
      <c r="N74" s="15">
        <v>511.24</v>
      </c>
      <c r="O74" s="1">
        <v>4.0</v>
      </c>
      <c r="P74" s="13">
        <v>43401.0</v>
      </c>
      <c r="Q74" s="14">
        <v>0.5034722222222222</v>
      </c>
      <c r="R74" s="13">
        <v>43403.0</v>
      </c>
      <c r="S74" s="14">
        <v>0.6763888888888889</v>
      </c>
      <c r="T74" s="13">
        <v>43401.0</v>
      </c>
      <c r="U74" s="1">
        <v>511.24</v>
      </c>
      <c r="V74" s="13">
        <v>43407.0</v>
      </c>
      <c r="W74" s="1">
        <v>1502.44</v>
      </c>
      <c r="AJ74" s="22" t="e">
        <v>#N/A</v>
      </c>
      <c r="AK74" s="23" t="e">
        <v>#N/A</v>
      </c>
      <c r="AL74" s="22" t="e">
        <v>#N/A</v>
      </c>
      <c r="AM74" s="23" t="e">
        <v>#N/A</v>
      </c>
      <c r="AN74" s="25">
        <v>43411.0</v>
      </c>
      <c r="AO74" s="1">
        <v>5.0</v>
      </c>
      <c r="AP74" s="1">
        <v>0.0</v>
      </c>
      <c r="AQ74" s="1">
        <v>3870.95</v>
      </c>
      <c r="AR74">
        <f t="shared" si="1"/>
        <v>76</v>
      </c>
      <c r="AS74" s="1">
        <v>68.0</v>
      </c>
      <c r="AT74" s="1">
        <v>8.0</v>
      </c>
      <c r="AU74" s="13">
        <v>43417.0</v>
      </c>
      <c r="AV74">
        <f t="shared" si="2"/>
        <v>56</v>
      </c>
      <c r="AW74" s="1">
        <v>0.0</v>
      </c>
      <c r="AX74" s="1">
        <v>56.0</v>
      </c>
      <c r="AY74" s="1">
        <v>0.0</v>
      </c>
      <c r="AZ74" s="1">
        <v>20.69</v>
      </c>
      <c r="BA74" s="1">
        <v>31.0</v>
      </c>
      <c r="BB74" s="1">
        <v>0.0</v>
      </c>
      <c r="BC74">
        <f t="shared" si="3"/>
        <v>107</v>
      </c>
      <c r="BD74">
        <f t="shared" si="4"/>
        <v>107</v>
      </c>
    </row>
    <row r="75">
      <c r="A75" s="1">
        <v>74.0</v>
      </c>
      <c r="B75" s="1" t="s">
        <v>102</v>
      </c>
      <c r="C75" s="1">
        <v>25.0</v>
      </c>
      <c r="D75" s="1">
        <v>10.0</v>
      </c>
      <c r="E75" s="1">
        <v>42.0</v>
      </c>
      <c r="F75" s="1">
        <v>3.0</v>
      </c>
      <c r="H75" s="13">
        <v>43392.0</v>
      </c>
      <c r="I75" s="13">
        <v>43397.0</v>
      </c>
      <c r="J75" s="14">
        <v>0.41805555555555557</v>
      </c>
      <c r="K75" s="1">
        <v>1.0</v>
      </c>
      <c r="L75" s="13">
        <v>43397.0</v>
      </c>
      <c r="M75" s="1">
        <v>48.76</v>
      </c>
      <c r="N75" s="15" t="b">
        <f t="shared" ref="N75:N77" si="16">if(B75="early",M75)</f>
        <v>0</v>
      </c>
      <c r="T75" s="13">
        <v>43401.0</v>
      </c>
      <c r="U75" s="1">
        <v>308.78</v>
      </c>
      <c r="V75" s="13">
        <v>43406.0</v>
      </c>
      <c r="W75" s="1">
        <v>1308.89</v>
      </c>
      <c r="AJ75" s="22" t="e">
        <v>#N/A</v>
      </c>
      <c r="AK75" s="23" t="e">
        <v>#N/A</v>
      </c>
      <c r="AL75" s="22" t="e">
        <v>#N/A</v>
      </c>
      <c r="AM75" s="23" t="e">
        <v>#N/A</v>
      </c>
      <c r="AN75" s="13">
        <v>43410.0</v>
      </c>
      <c r="AO75" s="1">
        <v>5.0</v>
      </c>
      <c r="AP75" s="1">
        <v>0.0</v>
      </c>
      <c r="AQ75" s="1">
        <v>3190.54</v>
      </c>
      <c r="AR75">
        <f t="shared" si="1"/>
        <v>87</v>
      </c>
      <c r="AS75" s="1">
        <v>72.0</v>
      </c>
      <c r="AT75" s="1">
        <v>15.0</v>
      </c>
      <c r="AU75" s="13">
        <v>43416.0</v>
      </c>
      <c r="AV75">
        <f t="shared" si="2"/>
        <v>61</v>
      </c>
      <c r="AW75" s="1">
        <v>6.0</v>
      </c>
      <c r="AX75" s="1">
        <v>55.0</v>
      </c>
      <c r="AY75" s="1">
        <v>2.19</v>
      </c>
      <c r="AZ75" s="1">
        <v>13.39</v>
      </c>
      <c r="BA75" s="1">
        <v>18.0</v>
      </c>
      <c r="BB75" s="1">
        <v>2.0</v>
      </c>
      <c r="BC75">
        <f t="shared" si="3"/>
        <v>105</v>
      </c>
      <c r="BD75">
        <f t="shared" si="4"/>
        <v>107</v>
      </c>
      <c r="BK75" s="1" t="s">
        <v>212</v>
      </c>
    </row>
    <row r="76">
      <c r="A76" s="1">
        <v>75.0</v>
      </c>
      <c r="B76" s="1" t="s">
        <v>102</v>
      </c>
      <c r="C76" s="1">
        <v>25.0</v>
      </c>
      <c r="D76" s="1">
        <v>10.0</v>
      </c>
      <c r="E76" s="1">
        <v>0.0</v>
      </c>
      <c r="F76" s="1">
        <v>0.0</v>
      </c>
      <c r="H76" s="13">
        <v>43392.0</v>
      </c>
      <c r="I76" s="13">
        <v>43397.0</v>
      </c>
      <c r="J76" s="14">
        <v>0.42291666666666666</v>
      </c>
      <c r="K76" s="1">
        <v>2.0</v>
      </c>
      <c r="L76" s="13">
        <v>43397.0</v>
      </c>
      <c r="M76" s="1">
        <v>54.27</v>
      </c>
      <c r="N76" s="15" t="b">
        <f t="shared" si="16"/>
        <v>0</v>
      </c>
      <c r="T76" s="13">
        <v>43401.0</v>
      </c>
      <c r="U76" s="1">
        <v>346.97</v>
      </c>
      <c r="V76" s="13">
        <v>43406.0</v>
      </c>
      <c r="W76" s="1">
        <v>1755.83</v>
      </c>
      <c r="AJ76" s="22" t="e">
        <v>#N/A</v>
      </c>
      <c r="AK76" s="23" t="e">
        <v>#N/A</v>
      </c>
      <c r="AL76" s="22" t="e">
        <v>#N/A</v>
      </c>
      <c r="AM76" s="23" t="e">
        <v>#N/A</v>
      </c>
      <c r="AN76" s="25">
        <v>43411.0</v>
      </c>
      <c r="AO76" s="1">
        <v>5.0</v>
      </c>
      <c r="AP76" s="1">
        <v>0.0</v>
      </c>
      <c r="AQ76" s="1">
        <v>5524.47</v>
      </c>
      <c r="AR76">
        <f t="shared" si="1"/>
        <v>330</v>
      </c>
      <c r="AS76" s="1">
        <v>214.0</v>
      </c>
      <c r="AT76" s="1">
        <v>116.0</v>
      </c>
      <c r="AV76">
        <f t="shared" si="2"/>
        <v>0</v>
      </c>
      <c r="AW76" s="1">
        <v>0.0</v>
      </c>
      <c r="AX76" s="1">
        <v>0.0</v>
      </c>
      <c r="AY76" s="1">
        <v>0.0</v>
      </c>
      <c r="AZ76" s="1">
        <v>0.0</v>
      </c>
      <c r="BC76">
        <f t="shared" si="3"/>
        <v>330</v>
      </c>
      <c r="BD76">
        <f t="shared" si="4"/>
        <v>330</v>
      </c>
    </row>
    <row r="77">
      <c r="A77" s="1">
        <v>76.0</v>
      </c>
      <c r="B77" s="1" t="s">
        <v>72</v>
      </c>
      <c r="C77" s="1">
        <v>25.0</v>
      </c>
      <c r="D77" s="1">
        <v>10.0</v>
      </c>
      <c r="E77" s="1">
        <v>42.0</v>
      </c>
      <c r="F77" s="1">
        <v>3.0</v>
      </c>
      <c r="H77" s="13">
        <v>43392.0</v>
      </c>
      <c r="I77" s="13">
        <v>43397.0</v>
      </c>
      <c r="J77" s="14">
        <v>0.40555555555555556</v>
      </c>
      <c r="K77" s="1">
        <v>1.0</v>
      </c>
      <c r="L77" s="13">
        <v>43397.0</v>
      </c>
      <c r="M77" s="1">
        <v>67.13</v>
      </c>
      <c r="N77" s="15">
        <f t="shared" si="16"/>
        <v>67.13</v>
      </c>
      <c r="O77" s="1">
        <v>3.0</v>
      </c>
      <c r="P77" s="13">
        <v>43397.0</v>
      </c>
      <c r="Q77" s="14">
        <v>0.4375</v>
      </c>
      <c r="R77" s="13">
        <v>43399.0</v>
      </c>
      <c r="S77" s="14">
        <v>0.6847222222222222</v>
      </c>
      <c r="T77" s="13">
        <v>43402.0</v>
      </c>
      <c r="U77" s="1">
        <v>290.61</v>
      </c>
      <c r="V77" s="13">
        <v>43407.0</v>
      </c>
      <c r="W77" s="1">
        <v>1345.28</v>
      </c>
      <c r="X77" s="13">
        <v>43414.0</v>
      </c>
      <c r="Y77" s="1">
        <v>10763.22</v>
      </c>
      <c r="Z77" s="1">
        <v>5.0</v>
      </c>
      <c r="AA77" s="13">
        <v>43421.0</v>
      </c>
      <c r="AB77" s="1">
        <v>14466.48</v>
      </c>
      <c r="AC77" s="1">
        <v>5.0</v>
      </c>
      <c r="AD77" s="13">
        <v>43428.0</v>
      </c>
      <c r="AE77" s="1">
        <v>15252.44</v>
      </c>
      <c r="AF77" s="1" t="s">
        <v>146</v>
      </c>
      <c r="AJ77" s="22">
        <v>43428.0</v>
      </c>
      <c r="AK77" s="23">
        <v>15252.44</v>
      </c>
      <c r="AL77" s="22" t="e">
        <v>#N/A</v>
      </c>
      <c r="AM77" s="23" t="e">
        <v>#N/A</v>
      </c>
      <c r="AN77" s="22" t="e">
        <v>#N/A</v>
      </c>
      <c r="AQ77" t="e">
        <v>#N/A</v>
      </c>
      <c r="AR77">
        <f t="shared" si="1"/>
        <v>0</v>
      </c>
      <c r="AV77">
        <f t="shared" si="2"/>
        <v>0</v>
      </c>
      <c r="BC77">
        <f t="shared" si="3"/>
        <v>0</v>
      </c>
      <c r="BD77">
        <f t="shared" si="4"/>
        <v>0</v>
      </c>
      <c r="BJ77" s="1" t="s">
        <v>213</v>
      </c>
    </row>
    <row r="78">
      <c r="A78" s="1">
        <v>77.0</v>
      </c>
      <c r="B78" s="1" t="s">
        <v>93</v>
      </c>
      <c r="C78" s="1">
        <v>25.0</v>
      </c>
      <c r="D78" s="1">
        <v>10.0</v>
      </c>
      <c r="E78" s="1">
        <v>42.0</v>
      </c>
      <c r="F78" s="1">
        <v>3.0</v>
      </c>
      <c r="G78" s="13">
        <v>43404.0</v>
      </c>
      <c r="H78" s="13">
        <v>43392.0</v>
      </c>
      <c r="I78" s="13">
        <v>43397.0</v>
      </c>
      <c r="J78" s="14">
        <v>0.41388888888888886</v>
      </c>
      <c r="K78" s="1">
        <v>2.0</v>
      </c>
      <c r="L78" s="13">
        <v>43397.0</v>
      </c>
      <c r="M78" s="1">
        <v>59.9</v>
      </c>
      <c r="N78" s="15">
        <v>287.82</v>
      </c>
      <c r="O78" s="1">
        <v>3.0</v>
      </c>
      <c r="P78" s="13">
        <v>43401.0</v>
      </c>
      <c r="Q78" s="14">
        <v>0.5034722222222222</v>
      </c>
      <c r="R78" s="13">
        <v>43403.0</v>
      </c>
      <c r="S78" s="14">
        <v>0.6763888888888889</v>
      </c>
      <c r="T78" s="13">
        <v>43402.0</v>
      </c>
      <c r="U78" s="1">
        <v>223.02</v>
      </c>
      <c r="V78" s="13">
        <v>43409.0</v>
      </c>
      <c r="AJ78" s="22" t="e">
        <v>#N/A</v>
      </c>
      <c r="AK78" s="23" t="e">
        <v>#N/A</v>
      </c>
      <c r="AL78" s="22" t="e">
        <v>#N/A</v>
      </c>
      <c r="AM78" s="23" t="e">
        <v>#N/A</v>
      </c>
      <c r="AN78" s="22" t="e">
        <v>#N/A</v>
      </c>
      <c r="AQ78" t="e">
        <v>#N/A</v>
      </c>
      <c r="AR78">
        <f t="shared" si="1"/>
        <v>0</v>
      </c>
      <c r="AV78">
        <f t="shared" si="2"/>
        <v>0</v>
      </c>
      <c r="BC78">
        <f t="shared" si="3"/>
        <v>0</v>
      </c>
      <c r="BD78">
        <f t="shared" si="4"/>
        <v>0</v>
      </c>
    </row>
    <row r="79">
      <c r="A79" s="1">
        <v>78.0</v>
      </c>
      <c r="B79" s="1" t="s">
        <v>96</v>
      </c>
      <c r="C79" s="1">
        <v>25.0</v>
      </c>
      <c r="D79" s="1">
        <v>10.0</v>
      </c>
      <c r="E79" s="1">
        <v>42.0</v>
      </c>
      <c r="F79" s="1">
        <v>3.0</v>
      </c>
      <c r="G79" s="13">
        <v>43409.0</v>
      </c>
      <c r="H79" s="13">
        <v>43392.0</v>
      </c>
      <c r="I79" s="13">
        <v>43397.0</v>
      </c>
      <c r="J79" s="14">
        <v>0.41875</v>
      </c>
      <c r="K79" s="1">
        <v>2.0</v>
      </c>
      <c r="L79" s="13">
        <v>43397.0</v>
      </c>
      <c r="M79" s="1">
        <v>66.99</v>
      </c>
      <c r="N79" s="15">
        <v>887.31</v>
      </c>
      <c r="O79" s="1">
        <v>5.0</v>
      </c>
      <c r="P79" s="13">
        <v>43409.0</v>
      </c>
      <c r="Q79" s="14">
        <v>0.38333333333333336</v>
      </c>
      <c r="T79" s="13">
        <v>43401.0</v>
      </c>
      <c r="U79" s="1">
        <v>178.53</v>
      </c>
      <c r="V79" s="13">
        <v>43408.0</v>
      </c>
      <c r="W79" s="1">
        <v>784.06</v>
      </c>
      <c r="AJ79" s="22" t="e">
        <v>#N/A</v>
      </c>
      <c r="AK79" s="23" t="e">
        <v>#N/A</v>
      </c>
      <c r="AL79" s="22" t="e">
        <v>#N/A</v>
      </c>
      <c r="AM79" s="23" t="e">
        <v>#N/A</v>
      </c>
      <c r="AN79" s="22" t="e">
        <v>#N/A</v>
      </c>
      <c r="AQ79" t="e">
        <v>#N/A</v>
      </c>
      <c r="AR79">
        <f t="shared" si="1"/>
        <v>0</v>
      </c>
      <c r="AV79">
        <f t="shared" si="2"/>
        <v>0</v>
      </c>
      <c r="BC79">
        <f t="shared" si="3"/>
        <v>0</v>
      </c>
      <c r="BD79">
        <f t="shared" si="4"/>
        <v>0</v>
      </c>
      <c r="BJ79" s="1" t="s">
        <v>214</v>
      </c>
    </row>
    <row r="80">
      <c r="A80" s="1">
        <v>79.0</v>
      </c>
      <c r="B80" s="1" t="s">
        <v>93</v>
      </c>
      <c r="C80" s="1">
        <v>25.0</v>
      </c>
      <c r="D80" s="1">
        <v>10.0</v>
      </c>
      <c r="E80" s="1">
        <v>42.0</v>
      </c>
      <c r="F80" s="1">
        <v>3.0</v>
      </c>
      <c r="H80" s="13">
        <v>43392.0</v>
      </c>
      <c r="I80" s="13">
        <v>43397.0</v>
      </c>
      <c r="J80" s="14">
        <v>0.41458333333333336</v>
      </c>
      <c r="K80" s="1">
        <v>1.0</v>
      </c>
      <c r="L80" s="13">
        <v>43397.0</v>
      </c>
      <c r="M80" s="1">
        <v>49.87</v>
      </c>
      <c r="N80" s="15">
        <v>147.98</v>
      </c>
      <c r="O80" s="1">
        <v>4.0</v>
      </c>
      <c r="P80" s="13">
        <v>43401.0</v>
      </c>
      <c r="Q80" s="14">
        <v>0.5034722222222222</v>
      </c>
      <c r="R80" s="13">
        <v>43403.0</v>
      </c>
      <c r="S80" s="14">
        <v>0.6763888888888889</v>
      </c>
      <c r="T80" s="13">
        <v>43401.0</v>
      </c>
      <c r="U80" s="1">
        <v>147.98</v>
      </c>
      <c r="V80" s="13">
        <v>43407.0</v>
      </c>
      <c r="W80" s="1">
        <v>755.94</v>
      </c>
      <c r="AJ80" s="22" t="e">
        <v>#N/A</v>
      </c>
      <c r="AK80" s="23" t="e">
        <v>#N/A</v>
      </c>
      <c r="AL80" s="22" t="e">
        <v>#N/A</v>
      </c>
      <c r="AM80" s="23" t="e">
        <v>#N/A</v>
      </c>
      <c r="AN80" s="22" t="e">
        <v>#N/A</v>
      </c>
      <c r="AQ80" t="e">
        <v>#N/A</v>
      </c>
      <c r="AR80">
        <f t="shared" si="1"/>
        <v>0</v>
      </c>
      <c r="AV80">
        <f t="shared" si="2"/>
        <v>0</v>
      </c>
      <c r="BC80">
        <f t="shared" si="3"/>
        <v>0</v>
      </c>
      <c r="BD80">
        <f t="shared" si="4"/>
        <v>0</v>
      </c>
      <c r="BJ80" s="1" t="s">
        <v>215</v>
      </c>
    </row>
    <row r="81">
      <c r="A81" s="1">
        <v>80.0</v>
      </c>
      <c r="B81" s="1" t="s">
        <v>96</v>
      </c>
      <c r="C81" s="1">
        <v>25.0</v>
      </c>
      <c r="D81" s="1">
        <v>10.0</v>
      </c>
      <c r="E81" s="1">
        <v>42.0</v>
      </c>
      <c r="F81" s="1">
        <v>3.0</v>
      </c>
      <c r="H81" s="13">
        <v>43392.0</v>
      </c>
      <c r="I81" s="13">
        <v>43397.0</v>
      </c>
      <c r="J81" s="14">
        <v>0.41944444444444445</v>
      </c>
      <c r="K81" s="1">
        <v>1.0</v>
      </c>
      <c r="L81" s="13">
        <v>43397.0</v>
      </c>
      <c r="M81" s="1">
        <v>55.02</v>
      </c>
      <c r="N81" s="15">
        <v>1572.82</v>
      </c>
      <c r="O81" s="1">
        <v>5.0</v>
      </c>
      <c r="P81" s="13">
        <v>43408.0</v>
      </c>
      <c r="Q81" s="14">
        <v>0.46875</v>
      </c>
      <c r="R81" s="13">
        <v>43410.0</v>
      </c>
      <c r="S81" s="14">
        <v>0.7034722222222223</v>
      </c>
      <c r="T81" s="13">
        <v>43401.0</v>
      </c>
      <c r="U81" s="1">
        <v>284.66</v>
      </c>
      <c r="V81" s="13">
        <v>43407.0</v>
      </c>
      <c r="W81" s="1">
        <v>1364.3</v>
      </c>
      <c r="X81" s="13">
        <v>43414.0</v>
      </c>
      <c r="Y81" s="1">
        <v>3100.66</v>
      </c>
      <c r="Z81" s="1">
        <v>5.0</v>
      </c>
      <c r="AA81" s="13"/>
      <c r="AJ81" s="22" t="e">
        <v>#N/A</v>
      </c>
      <c r="AK81" s="23" t="e">
        <v>#N/A</v>
      </c>
      <c r="AL81" s="22" t="e">
        <v>#N/A</v>
      </c>
      <c r="AM81" s="23" t="e">
        <v>#N/A</v>
      </c>
      <c r="AN81" s="13">
        <v>43417.0</v>
      </c>
      <c r="AO81" s="1">
        <v>5.0</v>
      </c>
      <c r="AP81" s="1">
        <v>0.0</v>
      </c>
      <c r="AQ81" s="1">
        <v>3475.82</v>
      </c>
      <c r="AR81">
        <f t="shared" si="1"/>
        <v>16</v>
      </c>
      <c r="AS81" s="1">
        <v>13.0</v>
      </c>
      <c r="AT81" s="1">
        <v>3.0</v>
      </c>
      <c r="AU81" s="13">
        <v>43423.0</v>
      </c>
      <c r="AV81">
        <f t="shared" si="2"/>
        <v>8</v>
      </c>
      <c r="AW81" s="1">
        <v>3.0</v>
      </c>
      <c r="AX81" s="1">
        <v>5.0</v>
      </c>
      <c r="AY81" s="1">
        <v>0.82</v>
      </c>
      <c r="AZ81" s="1">
        <v>1.09</v>
      </c>
      <c r="BA81" s="1">
        <v>45.0</v>
      </c>
      <c r="BB81" s="1">
        <v>51.0</v>
      </c>
      <c r="BC81">
        <f t="shared" si="3"/>
        <v>61</v>
      </c>
      <c r="BD81">
        <f t="shared" si="4"/>
        <v>112</v>
      </c>
    </row>
    <row r="82">
      <c r="A82" s="1">
        <v>81.0</v>
      </c>
      <c r="B82" s="1" t="s">
        <v>93</v>
      </c>
      <c r="C82" s="1">
        <v>25.0</v>
      </c>
      <c r="D82" s="1">
        <v>10.0</v>
      </c>
      <c r="E82" s="1">
        <v>42.0</v>
      </c>
      <c r="F82" s="1">
        <v>3.0</v>
      </c>
      <c r="H82" s="13">
        <v>43392.0</v>
      </c>
      <c r="I82" s="13">
        <v>43397.0</v>
      </c>
      <c r="J82" s="14">
        <v>0.4152777777777778</v>
      </c>
      <c r="K82" s="1">
        <v>1.0</v>
      </c>
      <c r="L82" s="13">
        <v>43397.0</v>
      </c>
      <c r="M82" s="1">
        <v>50.4</v>
      </c>
      <c r="N82" s="15">
        <v>181.2</v>
      </c>
      <c r="O82" s="1">
        <v>3.0</v>
      </c>
      <c r="P82" s="13">
        <v>43401.0</v>
      </c>
      <c r="Q82" s="14">
        <v>0.5034722222222222</v>
      </c>
      <c r="R82" s="13">
        <v>43403.0</v>
      </c>
      <c r="S82" s="14">
        <v>0.6763888888888889</v>
      </c>
      <c r="T82" s="13">
        <v>43402.0</v>
      </c>
      <c r="U82" s="1">
        <v>157.97</v>
      </c>
      <c r="V82" s="13">
        <v>43408.0</v>
      </c>
      <c r="W82" s="1">
        <v>471.71</v>
      </c>
      <c r="AJ82" s="22" t="e">
        <v>#N/A</v>
      </c>
      <c r="AK82" s="23" t="e">
        <v>#N/A</v>
      </c>
      <c r="AL82" s="22" t="e">
        <v>#N/A</v>
      </c>
      <c r="AM82" s="23" t="e">
        <v>#N/A</v>
      </c>
      <c r="AN82" s="19">
        <v>43413.0</v>
      </c>
      <c r="AO82" s="1">
        <v>5.0</v>
      </c>
      <c r="AP82" s="1">
        <v>0.0</v>
      </c>
      <c r="AQ82" s="1">
        <v>1476.93</v>
      </c>
      <c r="AR82">
        <f t="shared" si="1"/>
        <v>49</v>
      </c>
      <c r="AS82" s="1">
        <v>47.0</v>
      </c>
      <c r="AT82" s="1">
        <v>2.0</v>
      </c>
      <c r="AU82" s="13">
        <v>43420.0</v>
      </c>
      <c r="AV82">
        <f t="shared" si="2"/>
        <v>45</v>
      </c>
      <c r="AW82" s="1">
        <v>24.0</v>
      </c>
      <c r="AX82" s="1">
        <v>21.0</v>
      </c>
      <c r="AY82" s="1">
        <v>8.14</v>
      </c>
      <c r="AZ82" s="1">
        <v>4.13</v>
      </c>
      <c r="BC82">
        <f t="shared" si="3"/>
        <v>49</v>
      </c>
      <c r="BD82">
        <f t="shared" si="4"/>
        <v>49</v>
      </c>
    </row>
    <row r="83">
      <c r="A83" s="1">
        <v>82.0</v>
      </c>
      <c r="B83" s="1" t="s">
        <v>96</v>
      </c>
      <c r="C83" s="1">
        <v>25.0</v>
      </c>
      <c r="D83" s="1">
        <v>10.0</v>
      </c>
      <c r="E83" s="1">
        <v>42.0</v>
      </c>
      <c r="F83" s="1">
        <v>3.0</v>
      </c>
      <c r="H83" s="13">
        <v>43392.0</v>
      </c>
      <c r="I83" s="13">
        <v>43397.0</v>
      </c>
      <c r="J83" s="14">
        <v>0.4201388888888889</v>
      </c>
      <c r="K83" s="1">
        <v>1.0</v>
      </c>
      <c r="L83" s="13">
        <v>43397.0</v>
      </c>
      <c r="M83" s="1">
        <v>59.91</v>
      </c>
      <c r="N83" s="15" t="b">
        <f t="shared" ref="N83:N85" si="17">if(B83="early",M83)</f>
        <v>0</v>
      </c>
      <c r="T83" s="13">
        <v>43402.0</v>
      </c>
      <c r="U83" s="1">
        <v>357.19</v>
      </c>
      <c r="AJ83" s="22" t="e">
        <v>#N/A</v>
      </c>
      <c r="AK83" s="23" t="e">
        <v>#N/A</v>
      </c>
      <c r="AL83" s="22" t="e">
        <v>#N/A</v>
      </c>
      <c r="AM83" s="23" t="e">
        <v>#N/A</v>
      </c>
      <c r="AN83" s="13">
        <v>43409.0</v>
      </c>
      <c r="AO83" s="1">
        <v>4.0</v>
      </c>
      <c r="AP83" s="1">
        <v>1.0</v>
      </c>
      <c r="AQ83" s="1">
        <v>2126.08</v>
      </c>
      <c r="AR83">
        <f t="shared" si="1"/>
        <v>64</v>
      </c>
      <c r="AS83" s="1">
        <v>50.0</v>
      </c>
      <c r="AT83" s="1">
        <v>14.0</v>
      </c>
      <c r="AU83" s="13">
        <v>43416.0</v>
      </c>
      <c r="AV83">
        <f t="shared" si="2"/>
        <v>40</v>
      </c>
      <c r="AW83" s="1">
        <v>9.0</v>
      </c>
      <c r="AX83" s="1">
        <v>31.0</v>
      </c>
      <c r="AY83" s="1">
        <v>1.94</v>
      </c>
      <c r="AZ83" s="1">
        <v>5.23</v>
      </c>
      <c r="BA83" s="1">
        <v>57.0</v>
      </c>
      <c r="BB83" s="1">
        <v>3.0</v>
      </c>
      <c r="BC83">
        <f t="shared" si="3"/>
        <v>121</v>
      </c>
      <c r="BD83">
        <f t="shared" si="4"/>
        <v>124</v>
      </c>
      <c r="BK83" s="1" t="s">
        <v>216</v>
      </c>
    </row>
    <row r="84">
      <c r="A84" s="1">
        <v>83.0</v>
      </c>
      <c r="B84" s="1" t="s">
        <v>96</v>
      </c>
      <c r="C84" s="1">
        <v>25.0</v>
      </c>
      <c r="D84" s="1">
        <v>10.0</v>
      </c>
      <c r="E84" s="1">
        <v>0.0</v>
      </c>
      <c r="F84" s="1">
        <v>0.0</v>
      </c>
      <c r="H84" s="13">
        <v>43393.0</v>
      </c>
      <c r="I84" s="13">
        <v>43398.0</v>
      </c>
      <c r="J84" s="14">
        <v>0.4048611111111111</v>
      </c>
      <c r="K84" s="1">
        <v>1.0</v>
      </c>
      <c r="L84" s="13">
        <v>43398.0</v>
      </c>
      <c r="M84" s="1">
        <v>69.28</v>
      </c>
      <c r="N84" s="15" t="b">
        <f t="shared" si="17"/>
        <v>0</v>
      </c>
      <c r="T84" s="13">
        <v>43403.0</v>
      </c>
      <c r="U84" s="1">
        <v>284.68</v>
      </c>
      <c r="AJ84" s="22" t="e">
        <v>#N/A</v>
      </c>
      <c r="AK84" s="23" t="e">
        <v>#N/A</v>
      </c>
      <c r="AL84" s="22" t="e">
        <v>#N/A</v>
      </c>
      <c r="AM84" s="23" t="e">
        <v>#N/A</v>
      </c>
      <c r="AN84" s="13">
        <v>43410.0</v>
      </c>
      <c r="AO84" s="1">
        <v>4.0</v>
      </c>
      <c r="AP84" s="1">
        <v>1.0</v>
      </c>
      <c r="AQ84" s="1">
        <v>1469.14</v>
      </c>
      <c r="AR84">
        <f t="shared" si="1"/>
        <v>65</v>
      </c>
      <c r="AS84" s="1">
        <v>61.0</v>
      </c>
      <c r="AT84" s="1">
        <v>4.0</v>
      </c>
      <c r="AU84" s="13">
        <v>43416.0</v>
      </c>
      <c r="AV84">
        <f t="shared" si="2"/>
        <v>57</v>
      </c>
      <c r="AW84" s="1">
        <v>16.0</v>
      </c>
      <c r="AX84" s="1">
        <v>41.0</v>
      </c>
      <c r="AY84" s="1">
        <v>5.17</v>
      </c>
      <c r="AZ84" s="1">
        <v>8.51</v>
      </c>
      <c r="BA84" s="1">
        <v>41.0</v>
      </c>
      <c r="BC84">
        <f t="shared" si="3"/>
        <v>106</v>
      </c>
      <c r="BD84">
        <f t="shared" si="4"/>
        <v>106</v>
      </c>
      <c r="BK84" s="1" t="s">
        <v>217</v>
      </c>
    </row>
    <row r="85">
      <c r="A85" s="1">
        <v>84.0</v>
      </c>
      <c r="B85" s="1" t="s">
        <v>72</v>
      </c>
      <c r="C85" s="1">
        <v>25.0</v>
      </c>
      <c r="D85" s="1">
        <v>10.0</v>
      </c>
      <c r="E85" s="1">
        <v>42.0</v>
      </c>
      <c r="F85" s="1">
        <v>3.0</v>
      </c>
      <c r="H85" s="13">
        <v>43393.0</v>
      </c>
      <c r="I85" s="13">
        <v>43398.0</v>
      </c>
      <c r="J85" s="14">
        <v>0.40625</v>
      </c>
      <c r="K85" s="1">
        <v>2.0</v>
      </c>
      <c r="L85" s="13">
        <v>43398.0</v>
      </c>
      <c r="M85" s="1">
        <v>58.67</v>
      </c>
      <c r="N85" s="15">
        <f t="shared" si="17"/>
        <v>58.67</v>
      </c>
      <c r="O85" s="1">
        <v>3.0</v>
      </c>
      <c r="P85" s="13">
        <v>43398.0</v>
      </c>
      <c r="Q85" s="14">
        <v>0.40625</v>
      </c>
      <c r="R85" s="13">
        <v>43400.0</v>
      </c>
      <c r="S85" s="14">
        <v>0.6979166666666666</v>
      </c>
      <c r="T85" s="13">
        <v>43405.0</v>
      </c>
      <c r="U85" s="1">
        <v>207.41</v>
      </c>
      <c r="V85" s="13">
        <v>43410.0</v>
      </c>
      <c r="W85" s="1">
        <v>1060.98</v>
      </c>
      <c r="X85" s="13">
        <v>43417.0</v>
      </c>
      <c r="Y85" s="1">
        <v>8630.57</v>
      </c>
      <c r="Z85" s="1">
        <v>5.0</v>
      </c>
      <c r="AA85" s="13">
        <v>43424.0</v>
      </c>
      <c r="AB85" s="1">
        <v>11124.67</v>
      </c>
      <c r="AC85" s="1">
        <v>5.0</v>
      </c>
      <c r="AD85" s="13">
        <v>43431.0</v>
      </c>
      <c r="AE85" s="1">
        <v>11209.84</v>
      </c>
      <c r="AF85" s="1" t="s">
        <v>146</v>
      </c>
      <c r="AJ85" s="22">
        <v>43431.0</v>
      </c>
      <c r="AK85" s="23">
        <v>11209.84</v>
      </c>
      <c r="AL85" s="22" t="e">
        <v>#N/A</v>
      </c>
      <c r="AM85" s="23" t="e">
        <v>#N/A</v>
      </c>
      <c r="AN85" s="22" t="e">
        <v>#N/A</v>
      </c>
      <c r="AQ85" t="e">
        <v>#N/A</v>
      </c>
      <c r="AR85">
        <f t="shared" si="1"/>
        <v>0</v>
      </c>
      <c r="AV85">
        <f t="shared" si="2"/>
        <v>0</v>
      </c>
      <c r="BC85">
        <f t="shared" si="3"/>
        <v>0</v>
      </c>
      <c r="BD85">
        <f t="shared" si="4"/>
        <v>0</v>
      </c>
      <c r="BJ85" s="1" t="s">
        <v>218</v>
      </c>
    </row>
    <row r="86">
      <c r="A86" s="1">
        <v>85.0</v>
      </c>
      <c r="B86" s="1" t="s">
        <v>93</v>
      </c>
      <c r="C86" s="1">
        <v>25.0</v>
      </c>
      <c r="D86" s="1">
        <v>10.0</v>
      </c>
      <c r="E86" s="1">
        <v>42.0</v>
      </c>
      <c r="F86" s="1">
        <v>3.0</v>
      </c>
      <c r="G86" s="13">
        <v>43415.0</v>
      </c>
      <c r="H86" s="13">
        <v>43393.0</v>
      </c>
      <c r="I86" s="13">
        <v>43398.0</v>
      </c>
      <c r="J86" s="14">
        <v>0.3993055555555556</v>
      </c>
      <c r="K86" s="1">
        <v>1.0</v>
      </c>
      <c r="L86" s="13">
        <v>43398.0</v>
      </c>
      <c r="M86" s="1">
        <v>69.46</v>
      </c>
      <c r="N86" s="15">
        <v>353.46</v>
      </c>
      <c r="O86" s="1">
        <v>3.0</v>
      </c>
      <c r="P86" s="13">
        <v>43402.0</v>
      </c>
      <c r="Q86" s="14">
        <v>0.375</v>
      </c>
      <c r="R86" s="13">
        <v>43404.0</v>
      </c>
      <c r="S86" s="14">
        <v>0.68125</v>
      </c>
      <c r="T86" s="13">
        <v>43402.0</v>
      </c>
      <c r="U86" s="1">
        <v>337.22</v>
      </c>
      <c r="V86" s="13">
        <v>43409.0</v>
      </c>
      <c r="W86" s="1">
        <v>1439.38</v>
      </c>
      <c r="AJ86" s="22" t="e">
        <v>#N/A</v>
      </c>
      <c r="AK86" s="23" t="e">
        <v>#N/A</v>
      </c>
      <c r="AL86" s="22" t="e">
        <v>#N/A</v>
      </c>
      <c r="AM86" s="23" t="e">
        <v>#N/A</v>
      </c>
      <c r="AN86" s="22" t="e">
        <v>#N/A</v>
      </c>
      <c r="AQ86" t="e">
        <v>#N/A</v>
      </c>
      <c r="AR86">
        <f t="shared" si="1"/>
        <v>0</v>
      </c>
      <c r="AV86">
        <f t="shared" si="2"/>
        <v>0</v>
      </c>
      <c r="BC86">
        <f t="shared" si="3"/>
        <v>0</v>
      </c>
      <c r="BD86">
        <f t="shared" si="4"/>
        <v>0</v>
      </c>
      <c r="BJ86" s="1" t="s">
        <v>219</v>
      </c>
    </row>
    <row r="87">
      <c r="A87" s="1">
        <v>86.0</v>
      </c>
      <c r="B87" s="1" t="s">
        <v>96</v>
      </c>
      <c r="C87" s="1">
        <v>25.0</v>
      </c>
      <c r="D87" s="1">
        <v>10.0</v>
      </c>
      <c r="E87" s="1">
        <v>42.0</v>
      </c>
      <c r="F87" s="1">
        <v>3.0</v>
      </c>
      <c r="H87" s="13">
        <v>43393.0</v>
      </c>
      <c r="I87" s="13">
        <v>43398.0</v>
      </c>
      <c r="J87" s="14">
        <v>0.40347222222222223</v>
      </c>
      <c r="K87" s="1">
        <v>1.0</v>
      </c>
      <c r="L87" s="13">
        <v>43398.0</v>
      </c>
      <c r="M87" s="1">
        <v>50.45</v>
      </c>
      <c r="N87" s="15">
        <v>2823.67</v>
      </c>
      <c r="O87" s="1">
        <v>5.0</v>
      </c>
      <c r="P87" s="13">
        <v>43409.0</v>
      </c>
      <c r="Q87" s="14">
        <v>0.38333333333333336</v>
      </c>
      <c r="R87" s="25">
        <v>43411.0</v>
      </c>
      <c r="S87" s="14">
        <v>0.7090277777777778</v>
      </c>
      <c r="T87" s="13">
        <v>43403.0</v>
      </c>
      <c r="U87" s="1">
        <v>422.11</v>
      </c>
      <c r="V87" s="13">
        <v>43408.0</v>
      </c>
      <c r="W87" s="1">
        <v>2359.44</v>
      </c>
      <c r="X87" s="13">
        <v>43415.0</v>
      </c>
      <c r="Y87" s="1">
        <v>4115.32</v>
      </c>
      <c r="Z87" s="1" t="s">
        <v>153</v>
      </c>
      <c r="AJ87" s="22" t="e">
        <v>#N/A</v>
      </c>
      <c r="AK87" s="23" t="e">
        <v>#N/A</v>
      </c>
      <c r="AL87" s="22" t="e">
        <v>#N/A</v>
      </c>
      <c r="AM87" s="23" t="e">
        <v>#N/A</v>
      </c>
      <c r="AN87" s="22">
        <v>43415.0</v>
      </c>
      <c r="AO87" s="1">
        <v>5.0</v>
      </c>
      <c r="AP87" s="1">
        <v>0.0</v>
      </c>
      <c r="AQ87">
        <v>4115.32</v>
      </c>
      <c r="AR87">
        <f t="shared" si="1"/>
        <v>34</v>
      </c>
      <c r="AS87" s="1">
        <v>14.0</v>
      </c>
      <c r="AT87" s="1">
        <v>20.0</v>
      </c>
      <c r="AU87" s="13">
        <v>43421.0</v>
      </c>
      <c r="AV87">
        <f t="shared" si="2"/>
        <v>5</v>
      </c>
      <c r="AW87" s="1">
        <v>0.0</v>
      </c>
      <c r="AX87" s="1">
        <v>5.0</v>
      </c>
      <c r="AY87" s="1">
        <v>0.0</v>
      </c>
      <c r="AZ87" s="1">
        <v>1.62</v>
      </c>
      <c r="BA87" s="1">
        <v>11.0</v>
      </c>
      <c r="BB87" s="1">
        <v>91.0</v>
      </c>
      <c r="BC87">
        <f t="shared" si="3"/>
        <v>45</v>
      </c>
      <c r="BD87">
        <f t="shared" si="4"/>
        <v>136</v>
      </c>
      <c r="BK87" s="1" t="s">
        <v>220</v>
      </c>
    </row>
    <row r="88">
      <c r="A88" s="1">
        <v>87.0</v>
      </c>
      <c r="B88" s="1" t="s">
        <v>93</v>
      </c>
      <c r="C88" s="1">
        <v>25.0</v>
      </c>
      <c r="D88" s="1">
        <v>10.0</v>
      </c>
      <c r="E88" s="1">
        <v>42.0</v>
      </c>
      <c r="F88" s="1">
        <v>3.0</v>
      </c>
      <c r="H88" s="13">
        <v>43393.0</v>
      </c>
      <c r="I88" s="13">
        <v>43398.0</v>
      </c>
      <c r="J88" s="14">
        <v>0.39861111111111114</v>
      </c>
      <c r="K88" s="1">
        <v>1.0</v>
      </c>
      <c r="L88" s="13">
        <v>43398.0</v>
      </c>
      <c r="M88" s="1">
        <v>78.67</v>
      </c>
      <c r="N88" s="15">
        <v>393.97</v>
      </c>
      <c r="O88" s="1">
        <v>4.0</v>
      </c>
      <c r="P88" s="13">
        <v>43402.0</v>
      </c>
      <c r="Q88" s="14">
        <v>0.375</v>
      </c>
      <c r="R88" s="13">
        <v>43404.0</v>
      </c>
      <c r="S88" s="14">
        <v>0.68125</v>
      </c>
      <c r="T88" s="13">
        <v>43401.0</v>
      </c>
      <c r="U88" s="1">
        <v>314.04</v>
      </c>
      <c r="V88" s="13">
        <v>43408.0</v>
      </c>
      <c r="W88" s="1">
        <v>2158.79</v>
      </c>
      <c r="AJ88" s="22" t="e">
        <v>#N/A</v>
      </c>
      <c r="AK88" s="23" t="e">
        <v>#N/A</v>
      </c>
      <c r="AL88" s="22" t="e">
        <v>#N/A</v>
      </c>
      <c r="AM88" s="23" t="e">
        <v>#N/A</v>
      </c>
      <c r="AN88" s="13">
        <v>43413.0</v>
      </c>
      <c r="AO88" s="1">
        <v>5.0</v>
      </c>
      <c r="AP88" s="1">
        <v>0.0</v>
      </c>
      <c r="AQ88" s="1">
        <v>4919.41</v>
      </c>
      <c r="AR88">
        <f t="shared" si="1"/>
        <v>187</v>
      </c>
      <c r="AS88" s="1">
        <v>173.0</v>
      </c>
      <c r="AT88" s="1">
        <v>14.0</v>
      </c>
      <c r="AU88" s="13">
        <v>43419.0</v>
      </c>
      <c r="AV88">
        <f t="shared" si="2"/>
        <v>155</v>
      </c>
      <c r="AW88" s="1">
        <v>38.0</v>
      </c>
      <c r="AX88" s="1">
        <v>117.0</v>
      </c>
      <c r="AY88" s="1">
        <v>12.28</v>
      </c>
      <c r="AZ88" s="1">
        <v>29.8</v>
      </c>
      <c r="BA88" s="1">
        <v>34.0</v>
      </c>
      <c r="BB88" s="1">
        <v>11.0</v>
      </c>
      <c r="BC88">
        <f t="shared" si="3"/>
        <v>221</v>
      </c>
      <c r="BD88">
        <f t="shared" si="4"/>
        <v>232</v>
      </c>
      <c r="BK88" s="1" t="s">
        <v>221</v>
      </c>
    </row>
    <row r="89">
      <c r="A89" s="1">
        <v>88.0</v>
      </c>
      <c r="B89" s="1" t="s">
        <v>96</v>
      </c>
      <c r="C89" s="1">
        <v>25.0</v>
      </c>
      <c r="D89" s="1">
        <v>10.0</v>
      </c>
      <c r="E89" s="1">
        <v>42.0</v>
      </c>
      <c r="F89" s="1">
        <v>3.0</v>
      </c>
      <c r="H89" s="13">
        <v>43393.0</v>
      </c>
      <c r="I89" s="13">
        <v>43398.0</v>
      </c>
      <c r="J89" s="14">
        <v>0.4027777777777778</v>
      </c>
      <c r="K89" s="1">
        <v>1.0</v>
      </c>
      <c r="L89" s="13">
        <v>43398.0</v>
      </c>
      <c r="M89" s="1">
        <v>72.42</v>
      </c>
      <c r="N89" s="15" t="b">
        <f t="shared" ref="N89:N91" si="18">if(B89="early",M89)</f>
        <v>0</v>
      </c>
      <c r="T89" s="13">
        <v>43404.0</v>
      </c>
      <c r="U89" s="1">
        <v>136.22</v>
      </c>
      <c r="AJ89" s="22" t="e">
        <v>#N/A</v>
      </c>
      <c r="AK89" s="23" t="e">
        <v>#N/A</v>
      </c>
      <c r="AL89" s="22" t="e">
        <v>#N/A</v>
      </c>
      <c r="AM89" s="23" t="e">
        <v>#N/A</v>
      </c>
      <c r="AN89" s="25">
        <v>43411.0</v>
      </c>
      <c r="AO89" s="1">
        <v>4.0</v>
      </c>
      <c r="AP89" s="1">
        <v>0.0</v>
      </c>
      <c r="AQ89" s="1">
        <v>618.88</v>
      </c>
      <c r="AR89">
        <f t="shared" si="1"/>
        <v>58</v>
      </c>
      <c r="AS89" s="1">
        <v>44.0</v>
      </c>
      <c r="AT89" s="1">
        <v>14.0</v>
      </c>
      <c r="AU89" s="13">
        <v>43417.0</v>
      </c>
      <c r="AV89">
        <f t="shared" si="2"/>
        <v>38</v>
      </c>
      <c r="AW89" s="1">
        <v>18.0</v>
      </c>
      <c r="AX89" s="1">
        <v>20.0</v>
      </c>
      <c r="AY89" s="1">
        <v>4.18</v>
      </c>
      <c r="AZ89" s="1">
        <v>3.68</v>
      </c>
      <c r="BA89" s="1">
        <v>27.0</v>
      </c>
      <c r="BC89">
        <f t="shared" si="3"/>
        <v>85</v>
      </c>
      <c r="BD89">
        <f t="shared" si="4"/>
        <v>85</v>
      </c>
      <c r="BK89" s="1" t="s">
        <v>222</v>
      </c>
    </row>
    <row r="90">
      <c r="A90" s="1">
        <v>89.0</v>
      </c>
      <c r="B90" s="1" t="s">
        <v>102</v>
      </c>
      <c r="C90" s="1">
        <v>25.0</v>
      </c>
      <c r="D90" s="1">
        <v>10.0</v>
      </c>
      <c r="E90" s="1">
        <v>0.0</v>
      </c>
      <c r="F90" s="1">
        <v>0.0</v>
      </c>
      <c r="H90" s="13">
        <v>43393.0</v>
      </c>
      <c r="I90" s="13">
        <v>43398.0</v>
      </c>
      <c r="J90" s="14">
        <v>0.4041666666666667</v>
      </c>
      <c r="K90" s="1">
        <v>1.0</v>
      </c>
      <c r="L90" s="13">
        <v>43398.0</v>
      </c>
      <c r="M90" s="1">
        <v>70.04</v>
      </c>
      <c r="N90" s="15" t="b">
        <f t="shared" si="18"/>
        <v>0</v>
      </c>
      <c r="T90" s="13">
        <v>43401.0</v>
      </c>
      <c r="U90" s="1">
        <v>480.91</v>
      </c>
      <c r="V90" s="13">
        <v>43405.0</v>
      </c>
      <c r="W90" s="1">
        <v>2317.12</v>
      </c>
      <c r="X90" s="13"/>
      <c r="AJ90" s="22" t="e">
        <v>#N/A</v>
      </c>
      <c r="AK90" s="23" t="e">
        <v>#N/A</v>
      </c>
      <c r="AL90" s="19">
        <v>43410.0</v>
      </c>
      <c r="AM90" s="1">
        <v>12155.57</v>
      </c>
      <c r="AN90" s="22" t="e">
        <v>#N/A</v>
      </c>
      <c r="AQ90" t="e">
        <v>#N/A</v>
      </c>
      <c r="AR90">
        <f t="shared" si="1"/>
        <v>0</v>
      </c>
      <c r="AV90">
        <f t="shared" si="2"/>
        <v>0</v>
      </c>
      <c r="BC90">
        <f t="shared" si="3"/>
        <v>0</v>
      </c>
      <c r="BD90">
        <f t="shared" si="4"/>
        <v>0</v>
      </c>
      <c r="BG90" s="1">
        <v>1.0</v>
      </c>
    </row>
    <row r="91">
      <c r="A91" s="1">
        <v>90.0</v>
      </c>
      <c r="B91" s="1" t="s">
        <v>72</v>
      </c>
      <c r="C91" s="1">
        <v>25.0</v>
      </c>
      <c r="D91" s="1">
        <v>10.0</v>
      </c>
      <c r="E91" s="1">
        <v>42.0</v>
      </c>
      <c r="F91" s="1">
        <v>3.0</v>
      </c>
      <c r="H91" s="13">
        <v>43393.0</v>
      </c>
      <c r="I91" s="13">
        <v>43398.0</v>
      </c>
      <c r="J91" s="14">
        <v>0.40555555555555556</v>
      </c>
      <c r="K91" s="1">
        <v>1.0</v>
      </c>
      <c r="L91" s="13">
        <v>43398.0</v>
      </c>
      <c r="M91" s="1">
        <v>69.77</v>
      </c>
      <c r="N91" s="15">
        <f t="shared" si="18"/>
        <v>69.77</v>
      </c>
      <c r="O91" s="1">
        <v>3.0</v>
      </c>
      <c r="P91" s="13">
        <v>43398.0</v>
      </c>
      <c r="Q91" s="14">
        <v>0.40625</v>
      </c>
      <c r="R91" s="13">
        <v>43400.0</v>
      </c>
      <c r="S91" s="14">
        <v>0.6979166666666666</v>
      </c>
      <c r="T91" s="13">
        <v>43402.0</v>
      </c>
      <c r="U91" s="1">
        <v>248.28</v>
      </c>
      <c r="V91" s="13">
        <v>43408.0</v>
      </c>
      <c r="W91" s="1">
        <v>1238.69</v>
      </c>
      <c r="X91" s="13">
        <v>43415.0</v>
      </c>
      <c r="Y91" s="1">
        <v>9155.57</v>
      </c>
      <c r="Z91" s="1">
        <v>5.0</v>
      </c>
      <c r="AA91" s="13">
        <v>43422.0</v>
      </c>
      <c r="AB91" s="1">
        <v>11977.51</v>
      </c>
      <c r="AC91" s="1">
        <v>5.0</v>
      </c>
      <c r="AD91" s="13">
        <v>43429.0</v>
      </c>
      <c r="AE91" s="1">
        <v>11718.1</v>
      </c>
      <c r="AF91" s="1" t="s">
        <v>146</v>
      </c>
      <c r="AJ91" s="22">
        <v>43429.0</v>
      </c>
      <c r="AK91" s="23">
        <v>11718.1</v>
      </c>
      <c r="AL91" s="22" t="e">
        <v>#N/A</v>
      </c>
      <c r="AM91" s="23" t="e">
        <v>#N/A</v>
      </c>
      <c r="AN91" s="22" t="e">
        <v>#N/A</v>
      </c>
      <c r="AQ91" t="e">
        <v>#N/A</v>
      </c>
      <c r="AR91">
        <f t="shared" si="1"/>
        <v>0</v>
      </c>
      <c r="AV91">
        <f t="shared" si="2"/>
        <v>0</v>
      </c>
      <c r="BC91">
        <f t="shared" si="3"/>
        <v>0</v>
      </c>
      <c r="BD91">
        <f t="shared" si="4"/>
        <v>0</v>
      </c>
    </row>
    <row r="92">
      <c r="A92" s="1">
        <v>91.0</v>
      </c>
      <c r="B92" s="1" t="s">
        <v>93</v>
      </c>
      <c r="C92" s="1">
        <v>25.0</v>
      </c>
      <c r="D92" s="1">
        <v>10.0</v>
      </c>
      <c r="E92" s="1">
        <v>42.0</v>
      </c>
      <c r="F92" s="1">
        <v>3.0</v>
      </c>
      <c r="G92" s="13">
        <v>43412.0</v>
      </c>
      <c r="H92" s="13">
        <v>43393.0</v>
      </c>
      <c r="I92" s="13">
        <v>43398.0</v>
      </c>
      <c r="J92" s="14">
        <v>0.39791666666666664</v>
      </c>
      <c r="K92" s="1">
        <v>1.0</v>
      </c>
      <c r="L92" s="13">
        <v>43398.0</v>
      </c>
      <c r="M92" s="1">
        <v>54.3</v>
      </c>
      <c r="N92" s="15">
        <v>216.09</v>
      </c>
      <c r="O92" s="1">
        <v>3.0</v>
      </c>
      <c r="P92" s="13">
        <v>43402.0</v>
      </c>
      <c r="Q92" s="14">
        <v>0.375</v>
      </c>
      <c r="R92" s="13">
        <v>43404.0</v>
      </c>
      <c r="S92" s="14">
        <v>0.68125</v>
      </c>
      <c r="T92" s="13">
        <v>43403.0</v>
      </c>
      <c r="U92" s="1">
        <v>185.68</v>
      </c>
      <c r="V92" s="13">
        <v>43411.0</v>
      </c>
      <c r="W92" s="1">
        <v>395.39</v>
      </c>
      <c r="AJ92" s="22" t="e">
        <v>#N/A</v>
      </c>
      <c r="AK92" s="23" t="e">
        <v>#N/A</v>
      </c>
      <c r="AL92" s="22" t="e">
        <v>#N/A</v>
      </c>
      <c r="AM92" s="23" t="e">
        <v>#N/A</v>
      </c>
      <c r="AN92" s="22" t="e">
        <v>#N/A</v>
      </c>
      <c r="AQ92" t="e">
        <v>#N/A</v>
      </c>
      <c r="AR92">
        <f t="shared" si="1"/>
        <v>0</v>
      </c>
      <c r="AV92">
        <f t="shared" si="2"/>
        <v>0</v>
      </c>
      <c r="BC92">
        <f t="shared" si="3"/>
        <v>0</v>
      </c>
      <c r="BD92">
        <f t="shared" si="4"/>
        <v>0</v>
      </c>
    </row>
    <row r="93">
      <c r="A93" s="1">
        <v>92.0</v>
      </c>
      <c r="B93" s="1" t="s">
        <v>96</v>
      </c>
      <c r="C93" s="1">
        <v>25.0</v>
      </c>
      <c r="D93" s="1">
        <v>10.0</v>
      </c>
      <c r="E93" s="1">
        <v>42.0</v>
      </c>
      <c r="F93" s="1">
        <v>3.0</v>
      </c>
      <c r="H93" s="13">
        <v>43393.0</v>
      </c>
      <c r="I93" s="13">
        <v>43398.0</v>
      </c>
      <c r="J93" s="14">
        <v>0.40208333333333335</v>
      </c>
      <c r="K93" s="1">
        <v>1.0</v>
      </c>
      <c r="L93" s="13">
        <v>43398.0</v>
      </c>
      <c r="M93" s="1">
        <v>58.98</v>
      </c>
      <c r="N93" s="15">
        <v>1949.97</v>
      </c>
      <c r="O93" s="1">
        <v>5.0</v>
      </c>
      <c r="P93" s="13">
        <v>43408.0</v>
      </c>
      <c r="Q93" s="14">
        <v>0.46875</v>
      </c>
      <c r="R93" s="13">
        <v>43410.0</v>
      </c>
      <c r="S93" s="14">
        <v>0.7034722222222223</v>
      </c>
      <c r="T93" s="13">
        <v>43402.0</v>
      </c>
      <c r="U93" s="1">
        <v>252.02</v>
      </c>
      <c r="V93" s="13">
        <v>43407.0</v>
      </c>
      <c r="W93" s="1">
        <v>1678.51</v>
      </c>
      <c r="X93" s="13">
        <v>43414.0</v>
      </c>
      <c r="Y93" s="1">
        <v>3408.77</v>
      </c>
      <c r="Z93" s="1">
        <v>5.0</v>
      </c>
      <c r="AJ93" s="22" t="e">
        <v>#N/A</v>
      </c>
      <c r="AK93" s="23" t="e">
        <v>#N/A</v>
      </c>
      <c r="AL93" s="22" t="e">
        <v>#N/A</v>
      </c>
      <c r="AM93" s="23" t="e">
        <v>#N/A</v>
      </c>
      <c r="AN93" s="13">
        <v>43415.0</v>
      </c>
      <c r="AQ93" s="1">
        <v>3123.04</v>
      </c>
      <c r="AR93">
        <f t="shared" si="1"/>
        <v>8</v>
      </c>
      <c r="AS93" s="1">
        <v>7.0</v>
      </c>
      <c r="AT93" s="1">
        <v>1.0</v>
      </c>
      <c r="AU93" s="13">
        <v>43422.0</v>
      </c>
      <c r="AV93">
        <f t="shared" si="2"/>
        <v>5</v>
      </c>
      <c r="AW93" s="1">
        <v>3.0</v>
      </c>
      <c r="AX93" s="1">
        <v>2.0</v>
      </c>
      <c r="AY93" s="1">
        <v>0.89</v>
      </c>
      <c r="AZ93" s="1">
        <v>0.34</v>
      </c>
      <c r="BA93" s="1">
        <v>37.0</v>
      </c>
      <c r="BB93" s="1">
        <v>27.0</v>
      </c>
      <c r="BC93">
        <f t="shared" si="3"/>
        <v>45</v>
      </c>
      <c r="BD93">
        <f t="shared" si="4"/>
        <v>72</v>
      </c>
      <c r="BJ93" s="1" t="s">
        <v>223</v>
      </c>
      <c r="BK93" s="1" t="s">
        <v>224</v>
      </c>
    </row>
    <row r="94">
      <c r="A94" s="1">
        <v>93.0</v>
      </c>
      <c r="B94" s="1" t="s">
        <v>93</v>
      </c>
      <c r="C94" s="1">
        <v>25.0</v>
      </c>
      <c r="D94" s="1">
        <v>10.0</v>
      </c>
      <c r="E94" s="1">
        <v>42.0</v>
      </c>
      <c r="F94" s="1">
        <v>3.0</v>
      </c>
      <c r="H94" s="13">
        <v>43393.0</v>
      </c>
      <c r="I94" s="13">
        <v>43398.0</v>
      </c>
      <c r="J94" s="14">
        <v>0.3972222222222222</v>
      </c>
      <c r="K94" s="1">
        <v>1.0</v>
      </c>
      <c r="L94" s="13">
        <v>43398.0</v>
      </c>
      <c r="M94" s="1">
        <v>72.06</v>
      </c>
      <c r="N94" s="15">
        <v>333.91</v>
      </c>
      <c r="O94" s="1">
        <v>3.0</v>
      </c>
      <c r="P94" s="13">
        <v>43402.0</v>
      </c>
      <c r="Q94" s="14">
        <v>0.375</v>
      </c>
      <c r="R94" s="13">
        <v>43404.0</v>
      </c>
      <c r="S94" s="14">
        <v>0.68125</v>
      </c>
      <c r="T94" s="13">
        <v>43403.0</v>
      </c>
      <c r="U94" s="1">
        <v>351.96</v>
      </c>
      <c r="AJ94" s="22" t="e">
        <v>#N/A</v>
      </c>
      <c r="AK94" s="23" t="e">
        <v>#N/A</v>
      </c>
      <c r="AL94" s="22" t="e">
        <v>#N/A</v>
      </c>
      <c r="AM94" s="23" t="e">
        <v>#N/A</v>
      </c>
      <c r="AN94" s="13">
        <v>43412.0</v>
      </c>
      <c r="AO94" s="1">
        <v>4.0</v>
      </c>
      <c r="AP94" s="1">
        <v>1.0</v>
      </c>
      <c r="AQ94" s="1">
        <v>1292.11</v>
      </c>
      <c r="AR94">
        <f t="shared" si="1"/>
        <v>40</v>
      </c>
      <c r="AS94" s="1">
        <v>32.0</v>
      </c>
      <c r="AT94" s="1">
        <v>8.0</v>
      </c>
      <c r="AU94" s="16">
        <v>43418.0</v>
      </c>
      <c r="AV94">
        <f t="shared" si="2"/>
        <v>20</v>
      </c>
      <c r="AW94" s="1">
        <v>3.0</v>
      </c>
      <c r="AX94" s="1">
        <v>17.0</v>
      </c>
      <c r="AY94" s="1">
        <v>1.07</v>
      </c>
      <c r="AZ94" s="1">
        <v>3.59</v>
      </c>
      <c r="BA94" s="1">
        <v>11.0</v>
      </c>
      <c r="BC94">
        <f t="shared" si="3"/>
        <v>51</v>
      </c>
      <c r="BD94">
        <f t="shared" si="4"/>
        <v>51</v>
      </c>
      <c r="BK94" s="1" t="s">
        <v>225</v>
      </c>
    </row>
    <row r="95">
      <c r="A95" s="1">
        <v>94.0</v>
      </c>
      <c r="B95" s="1" t="s">
        <v>96</v>
      </c>
      <c r="C95" s="1">
        <v>25.0</v>
      </c>
      <c r="D95" s="1">
        <v>10.0</v>
      </c>
      <c r="E95" s="1">
        <v>42.0</v>
      </c>
      <c r="F95" s="1">
        <v>3.0</v>
      </c>
      <c r="H95" s="13">
        <v>43393.0</v>
      </c>
      <c r="I95" s="13">
        <v>43398.0</v>
      </c>
      <c r="J95" s="14">
        <v>0.4013888888888889</v>
      </c>
      <c r="K95" s="1">
        <v>1.0</v>
      </c>
      <c r="L95" s="13">
        <v>43398.0</v>
      </c>
      <c r="M95" s="1">
        <v>55.24</v>
      </c>
      <c r="N95" s="15">
        <v>2006.77</v>
      </c>
      <c r="O95" s="1">
        <v>5.0</v>
      </c>
      <c r="P95" s="13">
        <v>43408.0</v>
      </c>
      <c r="Q95" s="14">
        <v>0.46875</v>
      </c>
      <c r="R95" s="13">
        <v>43410.0</v>
      </c>
      <c r="S95" s="14">
        <v>0.7034722222222223</v>
      </c>
      <c r="T95" s="13">
        <v>43401.0</v>
      </c>
      <c r="U95" s="1">
        <v>225.48</v>
      </c>
      <c r="V95" s="13">
        <v>43407.0</v>
      </c>
      <c r="W95" s="1">
        <v>1268.09</v>
      </c>
      <c r="X95" s="13">
        <v>43414.0</v>
      </c>
      <c r="Y95" s="1">
        <v>2865.96</v>
      </c>
      <c r="Z95" s="1">
        <v>5.0</v>
      </c>
      <c r="AA95" s="13"/>
      <c r="AJ95" s="22" t="e">
        <v>#N/A</v>
      </c>
      <c r="AK95" s="23" t="e">
        <v>#N/A</v>
      </c>
      <c r="AL95" s="22" t="e">
        <v>#N/A</v>
      </c>
      <c r="AM95" s="23" t="e">
        <v>#N/A</v>
      </c>
      <c r="AN95" s="13">
        <v>43416.0</v>
      </c>
      <c r="AO95" s="1">
        <v>5.0</v>
      </c>
      <c r="AP95" s="1">
        <v>0.0</v>
      </c>
      <c r="AQ95" s="1">
        <v>2747.12</v>
      </c>
      <c r="AR95">
        <f t="shared" si="1"/>
        <v>2</v>
      </c>
      <c r="AS95" s="1">
        <v>2.0</v>
      </c>
      <c r="AT95" s="1">
        <v>0.0</v>
      </c>
      <c r="AU95" s="13">
        <v>43423.0</v>
      </c>
      <c r="AV95">
        <f t="shared" si="2"/>
        <v>2</v>
      </c>
      <c r="AW95" s="1">
        <v>0.0</v>
      </c>
      <c r="AX95" s="1">
        <v>2.0</v>
      </c>
      <c r="AY95" s="1">
        <v>0.0</v>
      </c>
      <c r="AZ95" s="1">
        <v>0.42</v>
      </c>
      <c r="BA95" s="1">
        <v>50.0</v>
      </c>
      <c r="BB95" s="1">
        <v>65.0</v>
      </c>
      <c r="BC95">
        <f t="shared" si="3"/>
        <v>52</v>
      </c>
      <c r="BD95">
        <f t="shared" si="4"/>
        <v>117</v>
      </c>
      <c r="BK95" s="1" t="s">
        <v>226</v>
      </c>
    </row>
    <row r="96">
      <c r="A96" s="1">
        <v>95.0</v>
      </c>
      <c r="B96" s="1" t="s">
        <v>93</v>
      </c>
      <c r="C96" s="1">
        <v>25.0</v>
      </c>
      <c r="D96" s="1">
        <v>10.0</v>
      </c>
      <c r="E96" s="1">
        <v>42.0</v>
      </c>
      <c r="F96" s="1">
        <v>3.0</v>
      </c>
      <c r="H96" s="13">
        <v>43393.0</v>
      </c>
      <c r="I96" s="13">
        <v>43398.0</v>
      </c>
      <c r="J96" s="14">
        <v>0.39652777777777776</v>
      </c>
      <c r="K96" s="1">
        <v>1.0</v>
      </c>
      <c r="L96" s="13">
        <v>43398.0</v>
      </c>
      <c r="M96" s="1">
        <v>65.1</v>
      </c>
      <c r="N96" s="15">
        <v>255.56</v>
      </c>
      <c r="O96" s="1">
        <v>3.0</v>
      </c>
      <c r="P96" s="13">
        <v>43402.0</v>
      </c>
      <c r="Q96" s="14">
        <v>0.375</v>
      </c>
      <c r="R96" s="13">
        <v>43404.0</v>
      </c>
      <c r="S96" s="14">
        <v>0.68125</v>
      </c>
      <c r="T96" s="13">
        <v>43403.0</v>
      </c>
      <c r="U96" s="1">
        <v>270.54</v>
      </c>
      <c r="V96" s="13">
        <v>43409.0</v>
      </c>
      <c r="W96" s="1">
        <v>1532.47</v>
      </c>
      <c r="AJ96" s="22" t="e">
        <v>#N/A</v>
      </c>
      <c r="AK96" s="23" t="e">
        <v>#N/A</v>
      </c>
      <c r="AL96" s="22" t="e">
        <v>#N/A</v>
      </c>
      <c r="AM96" s="23" t="e">
        <v>#N/A</v>
      </c>
      <c r="AN96" s="13">
        <v>43414.0</v>
      </c>
      <c r="AO96" s="1">
        <v>5.0</v>
      </c>
      <c r="AP96" s="1">
        <v>0.0</v>
      </c>
      <c r="AQ96" s="1">
        <v>4232.02</v>
      </c>
      <c r="AR96">
        <f t="shared" si="1"/>
        <v>116</v>
      </c>
      <c r="AS96" s="1">
        <v>103.0</v>
      </c>
      <c r="AT96" s="1">
        <v>13.0</v>
      </c>
      <c r="AU96" s="13">
        <v>43421.0</v>
      </c>
      <c r="AV96">
        <f t="shared" si="2"/>
        <v>83</v>
      </c>
      <c r="AW96" s="1">
        <v>47.0</v>
      </c>
      <c r="AX96" s="1">
        <v>36.0</v>
      </c>
      <c r="AY96" s="1">
        <v>11.78</v>
      </c>
      <c r="AZ96" s="1">
        <v>8.85</v>
      </c>
      <c r="BA96" s="1">
        <v>13.0</v>
      </c>
      <c r="BB96" s="1">
        <v>3.0</v>
      </c>
      <c r="BC96">
        <f t="shared" si="3"/>
        <v>129</v>
      </c>
      <c r="BD96">
        <f t="shared" si="4"/>
        <v>132</v>
      </c>
      <c r="BK96" s="1" t="s">
        <v>227</v>
      </c>
    </row>
    <row r="97">
      <c r="A97" s="1">
        <v>96.0</v>
      </c>
      <c r="B97" s="1" t="s">
        <v>96</v>
      </c>
      <c r="C97" s="1">
        <v>25.0</v>
      </c>
      <c r="D97" s="1">
        <v>10.0</v>
      </c>
      <c r="E97" s="1">
        <v>42.0</v>
      </c>
      <c r="F97" s="1">
        <v>3.0</v>
      </c>
      <c r="H97" s="13">
        <v>43393.0</v>
      </c>
      <c r="I97" s="13">
        <v>43398.0</v>
      </c>
      <c r="J97" s="14">
        <v>0.40069444444444446</v>
      </c>
      <c r="K97" s="1">
        <v>1.0</v>
      </c>
      <c r="L97" s="13">
        <v>43398.0</v>
      </c>
      <c r="M97" s="1">
        <v>62.45</v>
      </c>
      <c r="N97" s="15">
        <v>2617.75</v>
      </c>
      <c r="O97" s="1">
        <v>5.0</v>
      </c>
      <c r="P97" s="13">
        <v>43408.0</v>
      </c>
      <c r="Q97" s="14">
        <v>0.46875</v>
      </c>
      <c r="R97" s="13">
        <v>43410.0</v>
      </c>
      <c r="S97" s="14">
        <v>0.7034722222222223</v>
      </c>
      <c r="T97" s="13">
        <v>43402.0</v>
      </c>
      <c r="U97" s="1">
        <v>337.89</v>
      </c>
      <c r="V97" s="13">
        <v>43407.0</v>
      </c>
      <c r="W97" s="1">
        <v>1618.54</v>
      </c>
      <c r="X97" s="13">
        <v>43414.0</v>
      </c>
      <c r="Y97" s="1">
        <v>3819.92</v>
      </c>
      <c r="Z97" s="1">
        <v>5.0</v>
      </c>
      <c r="AA97" s="13"/>
      <c r="AJ97" s="22" t="e">
        <v>#N/A</v>
      </c>
      <c r="AK97" s="23" t="e">
        <v>#N/A</v>
      </c>
      <c r="AL97" s="22" t="e">
        <v>#N/A</v>
      </c>
      <c r="AM97" s="23" t="e">
        <v>#N/A</v>
      </c>
      <c r="AN97" s="13">
        <v>43417.0</v>
      </c>
      <c r="AO97" s="1">
        <v>5.0</v>
      </c>
      <c r="AP97" s="1">
        <v>0.0</v>
      </c>
      <c r="AQ97" s="1">
        <v>3997.19</v>
      </c>
      <c r="AR97">
        <f t="shared" si="1"/>
        <v>0</v>
      </c>
      <c r="AS97" s="1">
        <v>0.0</v>
      </c>
      <c r="AT97" s="1">
        <v>0.0</v>
      </c>
      <c r="AV97">
        <f t="shared" si="2"/>
        <v>0</v>
      </c>
      <c r="BA97" s="1">
        <v>34.0</v>
      </c>
      <c r="BB97" s="1">
        <v>63.0</v>
      </c>
      <c r="BC97">
        <f t="shared" si="3"/>
        <v>34</v>
      </c>
      <c r="BD97">
        <f t="shared" si="4"/>
        <v>97</v>
      </c>
      <c r="BJ97" s="1" t="s">
        <v>228</v>
      </c>
    </row>
    <row r="98">
      <c r="A98" s="1">
        <v>97.0</v>
      </c>
      <c r="B98" s="1" t="s">
        <v>102</v>
      </c>
      <c r="C98" s="1">
        <v>25.0</v>
      </c>
      <c r="D98" s="1">
        <v>10.0</v>
      </c>
      <c r="E98" s="1">
        <v>0.0</v>
      </c>
      <c r="F98" s="1">
        <v>0.0</v>
      </c>
      <c r="H98" s="13">
        <v>43392.0</v>
      </c>
      <c r="I98" s="13">
        <v>43398.0</v>
      </c>
      <c r="J98" s="14">
        <v>0.4284722222222222</v>
      </c>
      <c r="K98" s="1">
        <v>1.0</v>
      </c>
      <c r="L98" s="13">
        <v>43398.0</v>
      </c>
      <c r="M98" s="1">
        <v>77.45</v>
      </c>
      <c r="N98" s="15" t="b">
        <f t="shared" ref="N98:N99" si="19">if(B98="early",M98)</f>
        <v>0</v>
      </c>
      <c r="T98" s="13">
        <v>43402.0</v>
      </c>
      <c r="U98" s="1">
        <v>372.89</v>
      </c>
      <c r="V98" s="13">
        <v>43408.0</v>
      </c>
      <c r="W98" s="1">
        <v>2671.04</v>
      </c>
      <c r="AJ98" s="22" t="e">
        <v>#N/A</v>
      </c>
      <c r="AK98" s="23" t="e">
        <v>#N/A</v>
      </c>
      <c r="AL98" s="22" t="e">
        <v>#N/A</v>
      </c>
      <c r="AM98" s="23" t="e">
        <v>#N/A</v>
      </c>
      <c r="AN98" s="19">
        <v>43412.0</v>
      </c>
      <c r="AO98" s="1">
        <v>5.0</v>
      </c>
      <c r="AP98" s="1">
        <v>0.0</v>
      </c>
      <c r="AQ98" s="1">
        <v>2315.46</v>
      </c>
      <c r="AR98">
        <f t="shared" si="1"/>
        <v>105</v>
      </c>
      <c r="AS98" s="1">
        <v>102.0</v>
      </c>
      <c r="AT98" s="1">
        <v>3.0</v>
      </c>
      <c r="AU98" s="13">
        <v>43419.0</v>
      </c>
      <c r="AV98">
        <f t="shared" si="2"/>
        <v>86</v>
      </c>
      <c r="AW98" s="1">
        <v>45.0</v>
      </c>
      <c r="AX98" s="1">
        <v>41.0</v>
      </c>
      <c r="AY98" s="1">
        <v>12.78</v>
      </c>
      <c r="AZ98" s="1">
        <v>9.97</v>
      </c>
      <c r="BA98" s="1">
        <v>27.0</v>
      </c>
      <c r="BB98" s="1">
        <v>9.0</v>
      </c>
      <c r="BC98">
        <f t="shared" si="3"/>
        <v>132</v>
      </c>
      <c r="BD98">
        <f t="shared" si="4"/>
        <v>141</v>
      </c>
      <c r="BK98" s="1" t="s">
        <v>229</v>
      </c>
    </row>
    <row r="99">
      <c r="A99" s="1">
        <v>98.0</v>
      </c>
      <c r="B99" s="1" t="s">
        <v>72</v>
      </c>
      <c r="C99" s="1">
        <v>25.0</v>
      </c>
      <c r="D99" s="1">
        <v>10.0</v>
      </c>
      <c r="E99" s="1">
        <v>42.0</v>
      </c>
      <c r="F99" s="1">
        <v>3.0</v>
      </c>
      <c r="H99" s="13">
        <v>43392.0</v>
      </c>
      <c r="I99" s="13">
        <v>43398.0</v>
      </c>
      <c r="J99" s="14">
        <v>0.42569444444444443</v>
      </c>
      <c r="K99" s="1">
        <v>3.0</v>
      </c>
      <c r="L99" s="13">
        <v>43398.0</v>
      </c>
      <c r="M99" s="1">
        <v>46.89</v>
      </c>
      <c r="N99" s="15">
        <f t="shared" si="19"/>
        <v>46.89</v>
      </c>
      <c r="O99" s="1">
        <v>3.0</v>
      </c>
      <c r="P99" s="13">
        <v>43398.0</v>
      </c>
      <c r="Q99" s="14">
        <v>0.4305555555555556</v>
      </c>
      <c r="R99" s="13">
        <v>43400.0</v>
      </c>
      <c r="S99" s="14">
        <v>0.6979166666666666</v>
      </c>
      <c r="T99" s="13">
        <v>43403.0</v>
      </c>
      <c r="U99" s="1">
        <v>350.1</v>
      </c>
      <c r="V99" s="13">
        <v>43409.0</v>
      </c>
      <c r="W99" s="1">
        <v>2216.94</v>
      </c>
      <c r="X99" s="13">
        <v>43416.0</v>
      </c>
      <c r="Y99" s="1">
        <v>14274.66</v>
      </c>
      <c r="Z99" s="1">
        <v>5.0</v>
      </c>
      <c r="AA99" s="13">
        <v>43423.0</v>
      </c>
      <c r="AB99" s="1">
        <v>18021.08</v>
      </c>
      <c r="AC99" s="1">
        <v>5.0</v>
      </c>
      <c r="AD99" s="13">
        <v>43430.0</v>
      </c>
      <c r="AE99" s="1">
        <v>17157.61</v>
      </c>
      <c r="AF99" s="1" t="s">
        <v>146</v>
      </c>
      <c r="AJ99" s="22">
        <v>43430.0</v>
      </c>
      <c r="AK99" s="23">
        <v>17157.61</v>
      </c>
      <c r="AL99" s="22" t="e">
        <v>#N/A</v>
      </c>
      <c r="AM99" s="23" t="e">
        <v>#N/A</v>
      </c>
      <c r="AN99" s="22" t="e">
        <v>#N/A</v>
      </c>
      <c r="AQ99" t="e">
        <v>#N/A</v>
      </c>
      <c r="AR99">
        <f t="shared" si="1"/>
        <v>0</v>
      </c>
      <c r="AV99">
        <f t="shared" si="2"/>
        <v>0</v>
      </c>
      <c r="BC99">
        <f t="shared" si="3"/>
        <v>0</v>
      </c>
      <c r="BD99">
        <f t="shared" si="4"/>
        <v>0</v>
      </c>
    </row>
    <row r="100">
      <c r="A100" s="1">
        <v>99.0</v>
      </c>
      <c r="B100" s="1" t="s">
        <v>93</v>
      </c>
      <c r="C100" s="1">
        <v>25.0</v>
      </c>
      <c r="D100" s="1">
        <v>10.0</v>
      </c>
      <c r="E100" s="1">
        <v>42.0</v>
      </c>
      <c r="F100" s="1">
        <v>3.0</v>
      </c>
      <c r="H100" s="13">
        <v>43392.0</v>
      </c>
      <c r="I100" s="13">
        <v>43398.0</v>
      </c>
      <c r="J100" s="14">
        <v>0.41458333333333336</v>
      </c>
      <c r="K100" s="1">
        <v>1.0</v>
      </c>
      <c r="L100" s="13">
        <v>43398.0</v>
      </c>
      <c r="M100" s="1">
        <v>69.16</v>
      </c>
      <c r="N100" s="15">
        <v>371.63</v>
      </c>
      <c r="O100" s="1">
        <v>3.0</v>
      </c>
      <c r="P100" s="13">
        <v>43402.0</v>
      </c>
      <c r="Q100" s="14">
        <v>0.375</v>
      </c>
      <c r="R100" s="13">
        <v>43404.0</v>
      </c>
      <c r="S100" s="14">
        <v>0.68125</v>
      </c>
      <c r="T100" s="13">
        <v>43402.0</v>
      </c>
      <c r="U100" s="1">
        <v>348.51</v>
      </c>
      <c r="V100" s="13">
        <v>43409.0</v>
      </c>
      <c r="W100" s="1">
        <v>1370.46</v>
      </c>
      <c r="AJ100" s="22" t="e">
        <v>#N/A</v>
      </c>
      <c r="AK100" s="23" t="e">
        <v>#N/A</v>
      </c>
      <c r="AL100" s="22" t="e">
        <v>#N/A</v>
      </c>
      <c r="AM100" s="23" t="e">
        <v>#N/A</v>
      </c>
      <c r="AN100" s="13">
        <v>43414.0</v>
      </c>
      <c r="AO100" s="1">
        <v>5.0</v>
      </c>
      <c r="AP100" s="1">
        <v>0.0</v>
      </c>
      <c r="AQ100" s="1">
        <v>3028.75</v>
      </c>
      <c r="AR100">
        <f t="shared" si="1"/>
        <v>105</v>
      </c>
      <c r="AS100" s="1">
        <v>67.0</v>
      </c>
      <c r="AT100" s="1">
        <v>38.0</v>
      </c>
      <c r="AU100" s="13">
        <v>43420.0</v>
      </c>
      <c r="AV100">
        <f t="shared" si="2"/>
        <v>36</v>
      </c>
      <c r="AW100" s="1">
        <v>12.0</v>
      </c>
      <c r="AX100" s="1">
        <v>24.0</v>
      </c>
      <c r="AY100" s="1">
        <v>3.17</v>
      </c>
      <c r="AZ100" s="1">
        <v>5.5</v>
      </c>
      <c r="BA100" s="1">
        <v>15.0</v>
      </c>
      <c r="BB100" s="1">
        <v>4.0</v>
      </c>
      <c r="BC100">
        <f t="shared" si="3"/>
        <v>120</v>
      </c>
      <c r="BD100">
        <f t="shared" si="4"/>
        <v>124</v>
      </c>
      <c r="BJ100" s="1" t="s">
        <v>230</v>
      </c>
      <c r="BK100" s="1" t="s">
        <v>231</v>
      </c>
    </row>
    <row r="101">
      <c r="A101" s="1">
        <v>100.0</v>
      </c>
      <c r="B101" s="1" t="s">
        <v>96</v>
      </c>
      <c r="C101" s="1">
        <v>25.0</v>
      </c>
      <c r="D101" s="1">
        <v>10.0</v>
      </c>
      <c r="E101" s="1">
        <v>42.0</v>
      </c>
      <c r="F101" s="1">
        <v>3.0</v>
      </c>
      <c r="H101" s="13">
        <v>43392.0</v>
      </c>
      <c r="I101" s="13">
        <v>43398.0</v>
      </c>
      <c r="J101" s="14">
        <v>0.42291666666666666</v>
      </c>
      <c r="K101" s="1">
        <v>1.0</v>
      </c>
      <c r="L101" s="13">
        <v>43398.0</v>
      </c>
      <c r="M101" s="1">
        <v>66.61</v>
      </c>
      <c r="N101" s="15">
        <v>2092.22</v>
      </c>
      <c r="O101" s="1">
        <v>5.0</v>
      </c>
      <c r="P101" s="13">
        <v>43408.0</v>
      </c>
      <c r="Q101" s="14">
        <v>0.46875</v>
      </c>
      <c r="R101" s="13">
        <v>43410.0</v>
      </c>
      <c r="S101" s="14">
        <v>0.7034722222222223</v>
      </c>
      <c r="T101" s="13">
        <v>43401.0</v>
      </c>
      <c r="U101" s="1">
        <v>324.78</v>
      </c>
      <c r="V101" s="13">
        <v>43407.0</v>
      </c>
      <c r="W101" s="1">
        <v>1686.73</v>
      </c>
      <c r="X101" s="13">
        <v>43414.0</v>
      </c>
      <c r="Y101" s="1">
        <v>1570.35</v>
      </c>
      <c r="Z101" s="1">
        <v>5.0</v>
      </c>
      <c r="AA101" s="13"/>
      <c r="AJ101" s="22" t="e">
        <v>#N/A</v>
      </c>
      <c r="AK101" s="23" t="e">
        <v>#N/A</v>
      </c>
      <c r="AL101" s="22" t="e">
        <v>#N/A</v>
      </c>
      <c r="AM101" s="23" t="e">
        <v>#N/A</v>
      </c>
      <c r="AN101" s="13">
        <v>43417.0</v>
      </c>
      <c r="AO101" s="1">
        <v>5.0</v>
      </c>
      <c r="AP101" s="1">
        <v>0.0</v>
      </c>
      <c r="AQ101" s="1">
        <v>1009.48</v>
      </c>
      <c r="AR101">
        <f t="shared" si="1"/>
        <v>1</v>
      </c>
      <c r="AS101" s="1">
        <v>0.0</v>
      </c>
      <c r="AT101" s="1">
        <v>1.0</v>
      </c>
      <c r="AV101">
        <f t="shared" si="2"/>
        <v>0</v>
      </c>
      <c r="BA101" s="1">
        <v>12.0</v>
      </c>
      <c r="BB101" s="1">
        <v>52.0</v>
      </c>
      <c r="BC101">
        <f t="shared" si="3"/>
        <v>13</v>
      </c>
      <c r="BD101">
        <f t="shared" si="4"/>
        <v>65</v>
      </c>
      <c r="BJ101" s="1" t="s">
        <v>232</v>
      </c>
      <c r="BK101" s="1" t="s">
        <v>233</v>
      </c>
    </row>
    <row r="102">
      <c r="A102" s="1">
        <v>101.0</v>
      </c>
      <c r="B102" s="1" t="s">
        <v>93</v>
      </c>
      <c r="C102" s="1">
        <v>25.0</v>
      </c>
      <c r="D102" s="1">
        <v>10.0</v>
      </c>
      <c r="E102" s="1">
        <v>42.0</v>
      </c>
      <c r="F102" s="1">
        <v>3.0</v>
      </c>
      <c r="G102" s="13">
        <v>43402.0</v>
      </c>
      <c r="H102" s="13">
        <v>43392.0</v>
      </c>
      <c r="I102" s="13">
        <v>43398.0</v>
      </c>
      <c r="J102" s="14">
        <v>0.41388888888888886</v>
      </c>
      <c r="K102" s="1">
        <v>1.0</v>
      </c>
      <c r="L102" s="13">
        <v>43398.0</v>
      </c>
      <c r="M102" s="1">
        <v>60.88</v>
      </c>
      <c r="N102" s="15">
        <v>219.19</v>
      </c>
      <c r="O102" s="1">
        <v>3.0</v>
      </c>
      <c r="P102" s="13">
        <v>43402.0</v>
      </c>
      <c r="Q102" s="14">
        <v>0.375</v>
      </c>
      <c r="T102" s="13"/>
      <c r="AJ102" s="22" t="e">
        <v>#N/A</v>
      </c>
      <c r="AK102" s="23" t="e">
        <v>#N/A</v>
      </c>
      <c r="AL102" s="22" t="e">
        <v>#N/A</v>
      </c>
      <c r="AM102" s="23" t="e">
        <v>#N/A</v>
      </c>
      <c r="AN102" s="22" t="e">
        <v>#N/A</v>
      </c>
      <c r="AQ102" t="e">
        <v>#N/A</v>
      </c>
      <c r="AR102">
        <f t="shared" si="1"/>
        <v>0</v>
      </c>
      <c r="AV102">
        <f t="shared" si="2"/>
        <v>0</v>
      </c>
      <c r="BC102">
        <f t="shared" si="3"/>
        <v>0</v>
      </c>
      <c r="BD102">
        <f t="shared" si="4"/>
        <v>0</v>
      </c>
      <c r="BJ102" s="1" t="s">
        <v>234</v>
      </c>
    </row>
    <row r="103">
      <c r="A103" s="1">
        <v>102.0</v>
      </c>
      <c r="B103" s="1" t="s">
        <v>96</v>
      </c>
      <c r="C103" s="1">
        <v>25.0</v>
      </c>
      <c r="D103" s="1">
        <v>10.0</v>
      </c>
      <c r="E103" s="1">
        <v>42.0</v>
      </c>
      <c r="F103" s="1">
        <v>3.0</v>
      </c>
      <c r="H103" s="13">
        <v>43392.0</v>
      </c>
      <c r="I103" s="13">
        <v>43398.0</v>
      </c>
      <c r="J103" s="14">
        <v>0.4222222222222222</v>
      </c>
      <c r="K103" s="1">
        <v>1.0</v>
      </c>
      <c r="L103" s="13">
        <v>43398.0</v>
      </c>
      <c r="M103" s="1">
        <v>77.78</v>
      </c>
      <c r="N103" s="15">
        <v>3923.51</v>
      </c>
      <c r="O103" s="1">
        <v>5.0</v>
      </c>
      <c r="P103" s="13">
        <v>43405.0</v>
      </c>
      <c r="Q103" s="14">
        <v>0.3402777777777778</v>
      </c>
      <c r="R103" s="13">
        <v>43407.0</v>
      </c>
      <c r="S103" s="14">
        <v>0.6979166666666666</v>
      </c>
      <c r="T103" s="13">
        <v>43401.0</v>
      </c>
      <c r="U103" s="1">
        <v>652.01</v>
      </c>
      <c r="V103" s="13">
        <v>43404.0</v>
      </c>
      <c r="W103" s="1">
        <v>1861.15</v>
      </c>
      <c r="X103" s="13"/>
      <c r="AJ103" s="22" t="e">
        <v>#N/A</v>
      </c>
      <c r="AK103" s="23" t="e">
        <v>#N/A</v>
      </c>
      <c r="AL103" s="19">
        <v>43410.0</v>
      </c>
      <c r="AM103" s="1">
        <v>9832.78</v>
      </c>
      <c r="AN103" s="22" t="e">
        <v>#N/A</v>
      </c>
      <c r="AQ103" t="e">
        <v>#N/A</v>
      </c>
      <c r="AR103">
        <f t="shared" si="1"/>
        <v>0</v>
      </c>
      <c r="AV103">
        <f t="shared" si="2"/>
        <v>0</v>
      </c>
      <c r="BC103">
        <f t="shared" si="3"/>
        <v>0</v>
      </c>
      <c r="BD103">
        <f t="shared" si="4"/>
        <v>0</v>
      </c>
      <c r="BG103" s="1">
        <v>1.0</v>
      </c>
    </row>
    <row r="104">
      <c r="A104" s="1">
        <v>103.0</v>
      </c>
      <c r="B104" s="1" t="s">
        <v>102</v>
      </c>
      <c r="C104" s="1">
        <v>25.0</v>
      </c>
      <c r="D104" s="1">
        <v>10.0</v>
      </c>
      <c r="E104" s="1">
        <v>0.0</v>
      </c>
      <c r="F104" s="1">
        <v>0.0</v>
      </c>
      <c r="H104" s="13">
        <v>43392.0</v>
      </c>
      <c r="I104" s="13">
        <v>43398.0</v>
      </c>
      <c r="J104" s="14">
        <v>0.42777777777777776</v>
      </c>
      <c r="K104" s="1">
        <v>2.0</v>
      </c>
      <c r="L104" s="13">
        <v>43398.0</v>
      </c>
      <c r="M104" s="1">
        <v>54.96</v>
      </c>
      <c r="N104" s="15" t="b">
        <f t="shared" ref="N104:N105" si="20">if(B104="early",M104)</f>
        <v>0</v>
      </c>
      <c r="T104" s="13">
        <v>43402.0</v>
      </c>
      <c r="U104" s="1">
        <v>359.29</v>
      </c>
      <c r="V104" s="13">
        <v>43408.0</v>
      </c>
      <c r="W104" s="1">
        <v>2381.05</v>
      </c>
      <c r="AJ104" s="22" t="e">
        <v>#N/A</v>
      </c>
      <c r="AK104" s="23" t="e">
        <v>#N/A</v>
      </c>
      <c r="AL104" s="22" t="e">
        <v>#N/A</v>
      </c>
      <c r="AM104" s="23" t="e">
        <v>#N/A</v>
      </c>
      <c r="AN104" s="19">
        <v>43412.0</v>
      </c>
      <c r="AO104" s="1">
        <v>5.0</v>
      </c>
      <c r="AP104" s="1">
        <v>1.0</v>
      </c>
      <c r="AQ104" s="1">
        <v>4732.29</v>
      </c>
      <c r="AR104">
        <f t="shared" si="1"/>
        <v>110</v>
      </c>
      <c r="AS104" s="1">
        <v>53.0</v>
      </c>
      <c r="AT104" s="1">
        <v>57.0</v>
      </c>
      <c r="AU104" s="13">
        <v>43419.0</v>
      </c>
      <c r="AV104">
        <f t="shared" si="2"/>
        <v>35</v>
      </c>
      <c r="AW104" s="1">
        <v>8.0</v>
      </c>
      <c r="AX104" s="1">
        <v>27.0</v>
      </c>
      <c r="AY104" s="1">
        <v>2.42</v>
      </c>
      <c r="AZ104" s="1">
        <v>5.68</v>
      </c>
      <c r="BA104" s="1">
        <v>54.0</v>
      </c>
      <c r="BC104">
        <f t="shared" si="3"/>
        <v>164</v>
      </c>
      <c r="BD104">
        <f t="shared" si="4"/>
        <v>164</v>
      </c>
      <c r="BK104" s="1" t="s">
        <v>235</v>
      </c>
    </row>
    <row r="105">
      <c r="A105" s="1">
        <v>104.0</v>
      </c>
      <c r="B105" s="1" t="s">
        <v>72</v>
      </c>
      <c r="C105" s="1">
        <v>25.0</v>
      </c>
      <c r="D105" s="1">
        <v>10.0</v>
      </c>
      <c r="E105" s="1">
        <v>42.0</v>
      </c>
      <c r="F105" s="1">
        <v>3.0</v>
      </c>
      <c r="H105" s="13">
        <v>43392.0</v>
      </c>
      <c r="I105" s="13">
        <v>43398.0</v>
      </c>
      <c r="J105" s="14">
        <v>0.425</v>
      </c>
      <c r="K105" s="1">
        <v>1.0</v>
      </c>
      <c r="L105" s="13">
        <v>43398.0</v>
      </c>
      <c r="M105" s="1">
        <v>65.45</v>
      </c>
      <c r="N105" s="15">
        <f t="shared" si="20"/>
        <v>65.45</v>
      </c>
      <c r="O105" s="1">
        <v>3.0</v>
      </c>
      <c r="P105" s="13">
        <v>43398.0</v>
      </c>
      <c r="Q105" s="14">
        <v>0.4305555555555556</v>
      </c>
      <c r="R105" s="13">
        <v>43400.0</v>
      </c>
      <c r="S105" s="14">
        <v>0.6979166666666666</v>
      </c>
      <c r="T105" s="13">
        <v>43401.0</v>
      </c>
      <c r="U105" s="1">
        <v>282.71</v>
      </c>
      <c r="V105" s="13">
        <v>43406.0</v>
      </c>
      <c r="W105" s="1">
        <v>1445.78</v>
      </c>
      <c r="X105" s="13">
        <v>43413.0</v>
      </c>
      <c r="Y105" s="1">
        <v>12322.68</v>
      </c>
      <c r="Z105" s="1">
        <v>5.0</v>
      </c>
      <c r="AJ105" s="22" t="e">
        <v>#N/A</v>
      </c>
      <c r="AK105" s="23" t="e">
        <v>#N/A</v>
      </c>
      <c r="AL105" s="22" t="e">
        <v>#N/A</v>
      </c>
      <c r="AM105" s="23" t="e">
        <v>#N/A</v>
      </c>
      <c r="AN105" s="22" t="e">
        <v>#N/A</v>
      </c>
      <c r="AQ105" t="e">
        <v>#N/A</v>
      </c>
      <c r="AR105">
        <f t="shared" si="1"/>
        <v>0</v>
      </c>
      <c r="AV105">
        <f t="shared" si="2"/>
        <v>0</v>
      </c>
      <c r="BC105">
        <f t="shared" si="3"/>
        <v>0</v>
      </c>
      <c r="BD105">
        <f t="shared" si="4"/>
        <v>0</v>
      </c>
    </row>
    <row r="106">
      <c r="A106" s="1">
        <v>105.0</v>
      </c>
      <c r="B106" s="1" t="s">
        <v>93</v>
      </c>
      <c r="C106" s="1">
        <v>25.0</v>
      </c>
      <c r="D106" s="1">
        <v>10.0</v>
      </c>
      <c r="E106" s="1">
        <v>42.0</v>
      </c>
      <c r="F106" s="1">
        <v>3.0</v>
      </c>
      <c r="G106" s="25">
        <v>43411.0</v>
      </c>
      <c r="H106" s="13">
        <v>43392.0</v>
      </c>
      <c r="I106" s="13">
        <v>43398.0</v>
      </c>
      <c r="J106" s="14">
        <v>0.4131944444444444</v>
      </c>
      <c r="K106" s="1">
        <v>1.0</v>
      </c>
      <c r="L106" s="13">
        <v>43398.0</v>
      </c>
      <c r="M106" s="1">
        <v>54.71</v>
      </c>
      <c r="N106" s="15">
        <v>417.19</v>
      </c>
      <c r="O106" s="1">
        <v>4.0</v>
      </c>
      <c r="P106" s="13">
        <v>43402.0</v>
      </c>
      <c r="Q106" s="14">
        <v>0.375</v>
      </c>
      <c r="R106" s="13">
        <v>43404.0</v>
      </c>
      <c r="S106" s="14">
        <v>0.68125</v>
      </c>
      <c r="T106" s="13">
        <v>43401.0</v>
      </c>
      <c r="U106" s="1">
        <v>350.33</v>
      </c>
      <c r="V106" s="13">
        <v>43408.0</v>
      </c>
      <c r="W106" s="1">
        <v>1765.71</v>
      </c>
      <c r="AJ106" s="22" t="e">
        <v>#N/A</v>
      </c>
      <c r="AK106" s="23" t="e">
        <v>#N/A</v>
      </c>
      <c r="AL106" s="22" t="e">
        <v>#N/A</v>
      </c>
      <c r="AM106" s="23" t="e">
        <v>#N/A</v>
      </c>
      <c r="AN106" s="22" t="e">
        <v>#N/A</v>
      </c>
      <c r="AQ106" t="e">
        <v>#N/A</v>
      </c>
      <c r="AR106">
        <f t="shared" si="1"/>
        <v>0</v>
      </c>
      <c r="AV106">
        <f t="shared" si="2"/>
        <v>0</v>
      </c>
      <c r="BC106">
        <f t="shared" si="3"/>
        <v>0</v>
      </c>
      <c r="BD106">
        <f t="shared" si="4"/>
        <v>0</v>
      </c>
      <c r="BJ106" s="1" t="s">
        <v>236</v>
      </c>
    </row>
    <row r="107">
      <c r="A107" s="1">
        <v>106.0</v>
      </c>
      <c r="B107" s="1" t="s">
        <v>96</v>
      </c>
      <c r="C107" s="1">
        <v>25.0</v>
      </c>
      <c r="D107" s="1">
        <v>10.0</v>
      </c>
      <c r="E107" s="1">
        <v>42.0</v>
      </c>
      <c r="F107" s="1">
        <v>3.0</v>
      </c>
      <c r="H107" s="13">
        <v>43392.0</v>
      </c>
      <c r="I107" s="13">
        <v>43398.0</v>
      </c>
      <c r="J107" s="14">
        <v>0.4215277777777778</v>
      </c>
      <c r="K107" s="1">
        <v>1.0</v>
      </c>
      <c r="L107" s="13">
        <v>43398.0</v>
      </c>
      <c r="M107" s="1">
        <v>57.81</v>
      </c>
      <c r="N107" s="15">
        <v>2973.34</v>
      </c>
      <c r="O107" s="1">
        <v>5.0</v>
      </c>
      <c r="P107" s="13">
        <v>43408.0</v>
      </c>
      <c r="Q107" s="14">
        <v>0.46875</v>
      </c>
      <c r="R107" s="13">
        <v>43410.0</v>
      </c>
      <c r="S107" s="14">
        <v>0.7034722222222223</v>
      </c>
      <c r="T107" s="13">
        <v>43402.0</v>
      </c>
      <c r="U107" s="1">
        <v>301.86</v>
      </c>
      <c r="V107" s="13">
        <v>43407.0</v>
      </c>
      <c r="W107" s="1">
        <v>1906.7</v>
      </c>
      <c r="X107" s="13">
        <v>43414.0</v>
      </c>
      <c r="Y107" s="1">
        <v>4196.4</v>
      </c>
      <c r="Z107" s="1">
        <v>5.0</v>
      </c>
      <c r="AA107" s="13">
        <v>43421.0</v>
      </c>
      <c r="AB107" s="1">
        <v>4038.42</v>
      </c>
      <c r="AC107" s="1">
        <v>5.0</v>
      </c>
      <c r="AD107" s="13"/>
      <c r="AJ107" s="19">
        <v>43427.0</v>
      </c>
      <c r="AK107" s="1">
        <v>3565.29</v>
      </c>
      <c r="AL107" s="22" t="e">
        <v>#N/A</v>
      </c>
      <c r="AM107" s="23" t="e">
        <v>#N/A</v>
      </c>
      <c r="AN107" s="22" t="e">
        <v>#N/A</v>
      </c>
      <c r="AQ107" t="e">
        <v>#N/A</v>
      </c>
      <c r="AR107">
        <f t="shared" si="1"/>
        <v>0</v>
      </c>
      <c r="AV107">
        <f t="shared" si="2"/>
        <v>0</v>
      </c>
      <c r="BC107">
        <f t="shared" si="3"/>
        <v>0</v>
      </c>
      <c r="BD107">
        <f t="shared" si="4"/>
        <v>0</v>
      </c>
      <c r="BJ107" s="1" t="s">
        <v>237</v>
      </c>
    </row>
    <row r="108">
      <c r="A108" s="1">
        <v>107.0</v>
      </c>
      <c r="B108" s="1" t="s">
        <v>93</v>
      </c>
      <c r="C108" s="1">
        <v>25.0</v>
      </c>
      <c r="D108" s="1">
        <v>10.0</v>
      </c>
      <c r="E108" s="1">
        <v>42.0</v>
      </c>
      <c r="F108" s="1">
        <v>3.0</v>
      </c>
      <c r="G108" s="13">
        <v>43403.0</v>
      </c>
      <c r="H108" s="13">
        <v>43392.0</v>
      </c>
      <c r="I108" s="13">
        <v>43398.0</v>
      </c>
      <c r="J108" s="14">
        <v>0.4125</v>
      </c>
      <c r="K108" s="1">
        <v>1.0</v>
      </c>
      <c r="L108" s="13">
        <v>43398.0</v>
      </c>
      <c r="M108" s="1">
        <v>71.49</v>
      </c>
      <c r="N108" s="15">
        <v>220.6</v>
      </c>
      <c r="O108" s="1">
        <v>3.0</v>
      </c>
      <c r="P108" s="13">
        <v>43402.0</v>
      </c>
      <c r="Q108" s="14">
        <v>0.375</v>
      </c>
      <c r="AJ108" s="22" t="e">
        <v>#N/A</v>
      </c>
      <c r="AK108" s="23" t="e">
        <v>#N/A</v>
      </c>
      <c r="AL108" s="22" t="e">
        <v>#N/A</v>
      </c>
      <c r="AM108" s="23" t="e">
        <v>#N/A</v>
      </c>
      <c r="AN108" s="22" t="e">
        <v>#N/A</v>
      </c>
      <c r="AQ108" t="e">
        <v>#N/A</v>
      </c>
      <c r="AR108">
        <f t="shared" si="1"/>
        <v>0</v>
      </c>
      <c r="AV108">
        <f t="shared" si="2"/>
        <v>0</v>
      </c>
      <c r="BC108">
        <f t="shared" si="3"/>
        <v>0</v>
      </c>
      <c r="BD108">
        <f t="shared" si="4"/>
        <v>0</v>
      </c>
      <c r="BJ108" s="1" t="s">
        <v>238</v>
      </c>
    </row>
    <row r="109">
      <c r="A109" s="1">
        <v>108.0</v>
      </c>
      <c r="B109" s="1" t="s">
        <v>102</v>
      </c>
      <c r="C109" s="1">
        <v>25.0</v>
      </c>
      <c r="D109" s="1">
        <v>10.0</v>
      </c>
      <c r="E109" s="1">
        <v>0.0</v>
      </c>
      <c r="F109" s="1">
        <v>0.0</v>
      </c>
      <c r="H109" s="13">
        <v>43392.0</v>
      </c>
      <c r="I109" s="13">
        <v>43398.0</v>
      </c>
      <c r="J109" s="14">
        <v>0.42083333333333334</v>
      </c>
      <c r="K109" s="1">
        <v>1.0</v>
      </c>
      <c r="L109" s="13">
        <v>43398.0</v>
      </c>
      <c r="M109" s="1">
        <v>79.25</v>
      </c>
      <c r="N109" s="15" t="b">
        <f t="shared" ref="N109:N111" si="21">if(B109="early",M109)</f>
        <v>0</v>
      </c>
      <c r="T109" s="13">
        <v>43401.0</v>
      </c>
      <c r="U109" s="1">
        <v>263.43</v>
      </c>
      <c r="V109" s="13">
        <v>43406.0</v>
      </c>
      <c r="W109" s="1">
        <v>1433.11</v>
      </c>
      <c r="AJ109" s="22" t="e">
        <v>#N/A</v>
      </c>
      <c r="AK109" s="23" t="e">
        <v>#N/A</v>
      </c>
      <c r="AL109" s="22" t="e">
        <v>#N/A</v>
      </c>
      <c r="AM109" s="23" t="e">
        <v>#N/A</v>
      </c>
      <c r="AN109" s="13">
        <v>43410.0</v>
      </c>
      <c r="AO109" s="1">
        <v>5.0</v>
      </c>
      <c r="AP109" s="1">
        <v>0.0</v>
      </c>
      <c r="AQ109" s="1">
        <v>3798.61</v>
      </c>
      <c r="AR109">
        <f t="shared" si="1"/>
        <v>97</v>
      </c>
      <c r="AS109" s="1">
        <v>66.0</v>
      </c>
      <c r="AT109" s="1">
        <v>31.0</v>
      </c>
      <c r="AU109" s="13">
        <v>43416.0</v>
      </c>
      <c r="AV109">
        <f t="shared" si="2"/>
        <v>48</v>
      </c>
      <c r="AW109" s="1">
        <v>14.0</v>
      </c>
      <c r="AX109" s="1">
        <v>34.0</v>
      </c>
      <c r="AY109" s="1">
        <v>5.29</v>
      </c>
      <c r="AZ109" s="1">
        <v>8.44</v>
      </c>
      <c r="BA109" s="1">
        <v>26.0</v>
      </c>
      <c r="BB109" s="1">
        <v>0.0</v>
      </c>
      <c r="BC109">
        <f t="shared" si="3"/>
        <v>123</v>
      </c>
      <c r="BD109">
        <f t="shared" si="4"/>
        <v>123</v>
      </c>
    </row>
    <row r="110">
      <c r="A110" s="1">
        <v>109.0</v>
      </c>
      <c r="B110" s="1" t="s">
        <v>102</v>
      </c>
      <c r="C110" s="1">
        <v>25.0</v>
      </c>
      <c r="D110" s="1">
        <v>10.0</v>
      </c>
      <c r="E110" s="1">
        <v>0.0</v>
      </c>
      <c r="F110" s="1">
        <v>0.0</v>
      </c>
      <c r="H110" s="13">
        <v>43392.0</v>
      </c>
      <c r="I110" s="13">
        <v>43398.0</v>
      </c>
      <c r="J110" s="14">
        <v>0.4263888888888889</v>
      </c>
      <c r="K110" s="1">
        <v>1.0</v>
      </c>
      <c r="L110" s="13">
        <v>43398.0</v>
      </c>
      <c r="M110" s="1">
        <v>61.5</v>
      </c>
      <c r="N110" s="15" t="b">
        <f t="shared" si="21"/>
        <v>0</v>
      </c>
      <c r="T110" s="13">
        <v>43404.0</v>
      </c>
      <c r="U110" s="1">
        <v>303.02</v>
      </c>
      <c r="V110" s="13">
        <v>43409.0</v>
      </c>
      <c r="W110" s="1">
        <v>1922.86</v>
      </c>
      <c r="AJ110" s="22" t="e">
        <v>#N/A</v>
      </c>
      <c r="AK110" s="23" t="e">
        <v>#N/A</v>
      </c>
      <c r="AL110" s="22" t="e">
        <v>#N/A</v>
      </c>
      <c r="AM110" s="23" t="e">
        <v>#N/A</v>
      </c>
      <c r="AN110" s="13">
        <v>43413.0</v>
      </c>
      <c r="AO110" s="1">
        <v>5.0</v>
      </c>
      <c r="AP110" s="1">
        <v>0.0</v>
      </c>
      <c r="AQ110" s="1">
        <v>3990.42</v>
      </c>
      <c r="AR110">
        <f t="shared" si="1"/>
        <v>109</v>
      </c>
      <c r="AS110" s="1">
        <v>102.0</v>
      </c>
      <c r="AT110" s="1">
        <v>7.0</v>
      </c>
      <c r="AU110" s="13">
        <v>43419.0</v>
      </c>
      <c r="AV110">
        <f t="shared" si="2"/>
        <v>69</v>
      </c>
      <c r="AW110" s="1">
        <v>17.0</v>
      </c>
      <c r="AX110" s="1">
        <v>52.0</v>
      </c>
      <c r="AY110" s="1">
        <v>5.54</v>
      </c>
      <c r="AZ110" s="1">
        <v>12.82</v>
      </c>
      <c r="BA110" s="1">
        <v>20.0</v>
      </c>
      <c r="BB110" s="1">
        <v>2.0</v>
      </c>
      <c r="BC110">
        <f t="shared" si="3"/>
        <v>129</v>
      </c>
      <c r="BD110">
        <f t="shared" si="4"/>
        <v>131</v>
      </c>
    </row>
    <row r="111">
      <c r="A111" s="1">
        <v>110.0</v>
      </c>
      <c r="B111" s="1" t="s">
        <v>72</v>
      </c>
      <c r="C111" s="1">
        <v>25.0</v>
      </c>
      <c r="D111" s="1">
        <v>10.0</v>
      </c>
      <c r="E111" s="1">
        <v>42.0</v>
      </c>
      <c r="F111" s="1">
        <v>3.0</v>
      </c>
      <c r="H111" s="13">
        <v>43392.0</v>
      </c>
      <c r="I111" s="13">
        <v>43398.0</v>
      </c>
      <c r="J111" s="14">
        <v>0.42430555555555555</v>
      </c>
      <c r="K111" s="1">
        <v>2.0</v>
      </c>
      <c r="L111" s="13">
        <v>43398.0</v>
      </c>
      <c r="M111" s="1">
        <v>79.58</v>
      </c>
      <c r="N111" s="15">
        <f t="shared" si="21"/>
        <v>79.58</v>
      </c>
      <c r="O111" s="1">
        <v>3.0</v>
      </c>
      <c r="P111" s="13">
        <v>43398.0</v>
      </c>
      <c r="Q111" s="14">
        <v>0.4305555555555556</v>
      </c>
      <c r="R111" s="13">
        <v>43400.0</v>
      </c>
      <c r="S111" s="14">
        <v>0.6979166666666666</v>
      </c>
      <c r="T111" s="13">
        <v>43404.0</v>
      </c>
      <c r="U111" s="1">
        <v>337.64</v>
      </c>
      <c r="V111" s="13">
        <v>43409.0</v>
      </c>
      <c r="W111" s="1">
        <v>1615.59</v>
      </c>
      <c r="X111" s="13">
        <v>43416.0</v>
      </c>
      <c r="Y111" s="1">
        <v>14670.43</v>
      </c>
      <c r="Z111" s="1">
        <v>5.0</v>
      </c>
      <c r="AA111" s="13">
        <v>43423.0</v>
      </c>
      <c r="AB111" s="1">
        <v>17973.66</v>
      </c>
      <c r="AC111" s="1">
        <v>5.0</v>
      </c>
      <c r="AD111" s="13">
        <v>43430.0</v>
      </c>
      <c r="AE111" s="1">
        <v>16715.74</v>
      </c>
      <c r="AF111" s="1" t="s">
        <v>146</v>
      </c>
      <c r="AJ111" s="22">
        <v>43430.0</v>
      </c>
      <c r="AK111" s="23">
        <v>16715.74</v>
      </c>
      <c r="AL111" s="22" t="e">
        <v>#N/A</v>
      </c>
      <c r="AM111" s="23" t="e">
        <v>#N/A</v>
      </c>
      <c r="AN111" s="22" t="e">
        <v>#N/A</v>
      </c>
      <c r="AQ111" t="e">
        <v>#N/A</v>
      </c>
      <c r="AR111">
        <f t="shared" si="1"/>
        <v>0</v>
      </c>
      <c r="AV111">
        <f t="shared" si="2"/>
        <v>0</v>
      </c>
      <c r="BC111">
        <f t="shared" si="3"/>
        <v>0</v>
      </c>
      <c r="BD111">
        <f t="shared" si="4"/>
        <v>0</v>
      </c>
      <c r="BJ111" s="1" t="s">
        <v>239</v>
      </c>
    </row>
    <row r="112">
      <c r="A112" s="1">
        <v>111.0</v>
      </c>
      <c r="B112" s="1" t="s">
        <v>93</v>
      </c>
      <c r="C112" s="1">
        <v>25.0</v>
      </c>
      <c r="D112" s="1">
        <v>10.0</v>
      </c>
      <c r="E112" s="1">
        <v>42.0</v>
      </c>
      <c r="F112" s="1">
        <v>3.0</v>
      </c>
      <c r="H112" s="13">
        <v>43392.0</v>
      </c>
      <c r="I112" s="13">
        <v>43398.0</v>
      </c>
      <c r="J112" s="14">
        <v>0.41180555555555554</v>
      </c>
      <c r="K112" s="1">
        <v>1.0</v>
      </c>
      <c r="L112" s="13">
        <v>43398.0</v>
      </c>
      <c r="M112" s="1">
        <v>62.56</v>
      </c>
      <c r="N112" s="15">
        <v>296.54</v>
      </c>
      <c r="O112" s="1">
        <v>3.0</v>
      </c>
      <c r="P112" s="13">
        <v>43402.0</v>
      </c>
      <c r="Q112" s="14">
        <v>0.375</v>
      </c>
      <c r="R112" s="13">
        <v>43404.0</v>
      </c>
      <c r="S112" s="14">
        <v>0.68125</v>
      </c>
      <c r="T112" s="13">
        <v>43402.0</v>
      </c>
      <c r="U112" s="1">
        <v>268.6</v>
      </c>
      <c r="V112" s="13">
        <v>43408.0</v>
      </c>
      <c r="W112" s="1">
        <v>1320.34</v>
      </c>
      <c r="AJ112" s="22" t="e">
        <v>#N/A</v>
      </c>
      <c r="AK112" s="23" t="e">
        <v>#N/A</v>
      </c>
      <c r="AL112" s="22" t="e">
        <v>#N/A</v>
      </c>
      <c r="AM112" s="23" t="e">
        <v>#N/A</v>
      </c>
      <c r="AN112" s="13">
        <v>43413.0</v>
      </c>
      <c r="AO112" s="1">
        <v>5.0</v>
      </c>
      <c r="AP112" s="1">
        <v>0.0</v>
      </c>
      <c r="AQ112" s="1">
        <v>2456.04</v>
      </c>
      <c r="AR112">
        <f t="shared" si="1"/>
        <v>94</v>
      </c>
      <c r="AS112" s="1">
        <v>85.0</v>
      </c>
      <c r="AT112" s="1">
        <v>9.0</v>
      </c>
      <c r="AU112" s="13">
        <v>43419.0</v>
      </c>
      <c r="AV112">
        <f t="shared" si="2"/>
        <v>70</v>
      </c>
      <c r="AW112" s="1">
        <v>37.0</v>
      </c>
      <c r="AX112" s="1">
        <v>33.0</v>
      </c>
      <c r="AY112" s="1">
        <v>14.29</v>
      </c>
      <c r="AZ112" s="1">
        <v>10.24</v>
      </c>
      <c r="BC112">
        <f t="shared" si="3"/>
        <v>94</v>
      </c>
      <c r="BD112">
        <f t="shared" si="4"/>
        <v>94</v>
      </c>
    </row>
    <row r="113">
      <c r="A113" s="1">
        <v>112.0</v>
      </c>
      <c r="B113" s="1" t="s">
        <v>102</v>
      </c>
      <c r="C113" s="1">
        <v>25.0</v>
      </c>
      <c r="D113" s="1">
        <v>10.0</v>
      </c>
      <c r="E113" s="1">
        <v>42.0</v>
      </c>
      <c r="F113" s="1">
        <v>3.0</v>
      </c>
      <c r="H113" s="13">
        <v>43392.0</v>
      </c>
      <c r="I113" s="13">
        <v>43398.0</v>
      </c>
      <c r="J113" s="14">
        <v>0.41944444444444445</v>
      </c>
      <c r="K113" s="1">
        <v>2.0</v>
      </c>
      <c r="L113" s="13">
        <v>43398.0</v>
      </c>
      <c r="M113" s="1">
        <v>59.55</v>
      </c>
      <c r="N113" s="15" t="b">
        <f>if(B113="early",M113)</f>
        <v>0</v>
      </c>
      <c r="T113" s="13">
        <v>43401.0</v>
      </c>
      <c r="U113" s="1">
        <v>281.81</v>
      </c>
      <c r="V113" s="13">
        <v>43406.0</v>
      </c>
      <c r="W113" s="1">
        <v>1477.09</v>
      </c>
      <c r="AJ113" s="22" t="e">
        <v>#N/A</v>
      </c>
      <c r="AK113" s="23" t="e">
        <v>#N/A</v>
      </c>
      <c r="AL113" s="22" t="e">
        <v>#N/A</v>
      </c>
      <c r="AM113" s="23" t="e">
        <v>#N/A</v>
      </c>
      <c r="AN113" s="13">
        <v>43411.0</v>
      </c>
      <c r="AO113" s="1">
        <v>5.0</v>
      </c>
      <c r="AP113" s="1">
        <v>0.0</v>
      </c>
      <c r="AQ113" s="1">
        <v>4829.72</v>
      </c>
      <c r="AR113">
        <f t="shared" si="1"/>
        <v>149</v>
      </c>
      <c r="AS113" s="1">
        <v>134.0</v>
      </c>
      <c r="AT113" s="1">
        <v>15.0</v>
      </c>
      <c r="AU113" s="13">
        <v>43417.0</v>
      </c>
      <c r="AV113">
        <f t="shared" si="2"/>
        <v>100</v>
      </c>
      <c r="AW113" s="1">
        <v>35.0</v>
      </c>
      <c r="AX113" s="1">
        <v>65.0</v>
      </c>
      <c r="AY113" s="1">
        <v>8.97</v>
      </c>
      <c r="AZ113" s="1">
        <v>13.08</v>
      </c>
      <c r="BA113" s="1">
        <v>68.0</v>
      </c>
      <c r="BB113" s="1">
        <v>3.0</v>
      </c>
      <c r="BC113">
        <f t="shared" si="3"/>
        <v>217</v>
      </c>
      <c r="BD113">
        <f t="shared" si="4"/>
        <v>220</v>
      </c>
      <c r="BK113" s="1" t="s">
        <v>240</v>
      </c>
    </row>
    <row r="114">
      <c r="A114" s="1">
        <v>113.0</v>
      </c>
      <c r="B114" s="1" t="s">
        <v>93</v>
      </c>
      <c r="C114" s="1">
        <v>25.0</v>
      </c>
      <c r="D114" s="1">
        <v>10.0</v>
      </c>
      <c r="E114" s="1">
        <v>42.0</v>
      </c>
      <c r="F114" s="1">
        <v>3.0</v>
      </c>
      <c r="H114" s="13">
        <v>43392.0</v>
      </c>
      <c r="I114" s="13">
        <v>43398.0</v>
      </c>
      <c r="J114" s="14">
        <v>0.41597222222222224</v>
      </c>
      <c r="K114" s="1">
        <v>1.0</v>
      </c>
      <c r="L114" s="13">
        <v>43398.0</v>
      </c>
      <c r="M114" s="1">
        <v>63.14</v>
      </c>
      <c r="N114" s="15">
        <v>345.88</v>
      </c>
      <c r="O114" s="1">
        <v>3.0</v>
      </c>
      <c r="P114" s="13">
        <v>43402.0</v>
      </c>
      <c r="Q114" s="14">
        <v>0.375</v>
      </c>
      <c r="R114" s="13">
        <v>43404.0</v>
      </c>
      <c r="S114" s="14">
        <v>0.68125</v>
      </c>
      <c r="T114" s="13">
        <v>43402.0</v>
      </c>
      <c r="U114" s="1">
        <v>300.35</v>
      </c>
      <c r="V114" s="13">
        <v>43410.0</v>
      </c>
      <c r="W114" s="1">
        <v>1239.92</v>
      </c>
      <c r="AJ114" s="22" t="e">
        <v>#N/A</v>
      </c>
      <c r="AK114" s="23" t="e">
        <v>#N/A</v>
      </c>
      <c r="AL114" s="22" t="e">
        <v>#N/A</v>
      </c>
      <c r="AM114" s="23" t="e">
        <v>#N/A</v>
      </c>
      <c r="AN114" s="13">
        <v>43415.0</v>
      </c>
      <c r="AO114" s="1">
        <v>5.0</v>
      </c>
      <c r="AP114" s="1">
        <v>0.0</v>
      </c>
      <c r="AQ114" s="1">
        <v>2464.83</v>
      </c>
      <c r="AR114">
        <f t="shared" si="1"/>
        <v>85</v>
      </c>
      <c r="AS114" s="1">
        <v>80.0</v>
      </c>
      <c r="AT114" s="1">
        <v>5.0</v>
      </c>
      <c r="AU114" s="13">
        <v>43421.0</v>
      </c>
      <c r="AV114">
        <f t="shared" si="2"/>
        <v>72</v>
      </c>
      <c r="AW114" s="1">
        <v>0.0</v>
      </c>
      <c r="AX114" s="1">
        <v>72.0</v>
      </c>
      <c r="AY114" s="1">
        <v>0.0</v>
      </c>
      <c r="AZ114" s="1">
        <v>15.64</v>
      </c>
      <c r="BA114" s="1">
        <v>4.0</v>
      </c>
      <c r="BB114" s="1">
        <v>1.0</v>
      </c>
      <c r="BC114">
        <f t="shared" si="3"/>
        <v>89</v>
      </c>
      <c r="BD114">
        <f t="shared" si="4"/>
        <v>90</v>
      </c>
      <c r="BJ114" s="1" t="s">
        <v>241</v>
      </c>
    </row>
    <row r="115">
      <c r="A115" s="1">
        <v>114.0</v>
      </c>
      <c r="B115" s="1" t="s">
        <v>96</v>
      </c>
      <c r="C115" s="1">
        <v>25.0</v>
      </c>
      <c r="D115" s="1">
        <v>10.0</v>
      </c>
      <c r="E115" s="1">
        <v>42.0</v>
      </c>
      <c r="F115" s="1">
        <v>3.0</v>
      </c>
      <c r="H115" s="13">
        <v>43392.0</v>
      </c>
      <c r="I115" s="13">
        <v>43398.0</v>
      </c>
      <c r="J115" s="14">
        <v>0.41875</v>
      </c>
      <c r="K115" s="1">
        <v>1.0</v>
      </c>
      <c r="L115" s="13">
        <v>43398.0</v>
      </c>
      <c r="M115" s="1">
        <v>69.76</v>
      </c>
      <c r="N115" s="15">
        <v>2430.39</v>
      </c>
      <c r="O115" s="1">
        <v>5.0</v>
      </c>
      <c r="P115" s="13">
        <v>43409.0</v>
      </c>
      <c r="Q115" s="14">
        <v>0.38333333333333336</v>
      </c>
      <c r="R115" s="25">
        <v>43411.0</v>
      </c>
      <c r="S115" s="14">
        <v>0.7090277777777778</v>
      </c>
      <c r="T115" s="13">
        <v>43402.0</v>
      </c>
      <c r="U115" s="1">
        <v>350.17</v>
      </c>
      <c r="V115" s="13">
        <v>43408.0</v>
      </c>
      <c r="W115" s="1">
        <v>2018.32</v>
      </c>
      <c r="X115" s="13">
        <v>43415.0</v>
      </c>
      <c r="Y115" s="1">
        <v>3258.72</v>
      </c>
      <c r="Z115" s="1" t="s">
        <v>153</v>
      </c>
      <c r="AJ115" s="22" t="e">
        <v>#N/A</v>
      </c>
      <c r="AK115" s="23" t="e">
        <v>#N/A</v>
      </c>
      <c r="AL115" s="22" t="e">
        <v>#N/A</v>
      </c>
      <c r="AM115" s="23" t="e">
        <v>#N/A</v>
      </c>
      <c r="AN115" s="22">
        <v>43415.0</v>
      </c>
      <c r="AO115" s="1">
        <v>5.0</v>
      </c>
      <c r="AP115" s="1">
        <v>0.0</v>
      </c>
      <c r="AQ115">
        <v>3258.72</v>
      </c>
      <c r="AR115">
        <f t="shared" si="1"/>
        <v>38</v>
      </c>
      <c r="AS115" s="1">
        <v>25.0</v>
      </c>
      <c r="AT115" s="1">
        <v>13.0</v>
      </c>
      <c r="AU115" s="13">
        <v>43421.0</v>
      </c>
      <c r="AV115">
        <f t="shared" si="2"/>
        <v>16</v>
      </c>
      <c r="AW115" s="1">
        <v>5.0</v>
      </c>
      <c r="AX115" s="1">
        <v>11.0</v>
      </c>
      <c r="AY115" s="1">
        <v>1.36</v>
      </c>
      <c r="AZ115" s="1">
        <v>2.81</v>
      </c>
      <c r="BA115" s="1">
        <v>36.0</v>
      </c>
      <c r="BB115" s="1">
        <v>4.0</v>
      </c>
      <c r="BC115">
        <f t="shared" si="3"/>
        <v>74</v>
      </c>
      <c r="BD115">
        <f t="shared" si="4"/>
        <v>78</v>
      </c>
      <c r="BK115" s="1" t="s">
        <v>242</v>
      </c>
    </row>
    <row r="116">
      <c r="A116" s="1">
        <v>115.0</v>
      </c>
      <c r="B116" s="1" t="s">
        <v>93</v>
      </c>
      <c r="C116" s="1">
        <v>25.0</v>
      </c>
      <c r="D116" s="1">
        <v>10.0</v>
      </c>
      <c r="E116" s="1">
        <v>42.0</v>
      </c>
      <c r="F116" s="1">
        <v>3.0</v>
      </c>
      <c r="H116" s="13">
        <v>43392.0</v>
      </c>
      <c r="I116" s="13">
        <v>43398.0</v>
      </c>
      <c r="J116" s="14">
        <v>0.4152777777777778</v>
      </c>
      <c r="K116" s="1">
        <v>1.0</v>
      </c>
      <c r="L116" s="13">
        <v>43398.0</v>
      </c>
      <c r="M116" s="1">
        <v>60.82</v>
      </c>
      <c r="N116" s="15">
        <v>360.27</v>
      </c>
      <c r="O116" s="1">
        <v>3.0</v>
      </c>
      <c r="P116" s="13">
        <v>43402.0</v>
      </c>
      <c r="Q116" s="14">
        <v>0.375</v>
      </c>
      <c r="R116" s="13">
        <v>43404.0</v>
      </c>
      <c r="S116" s="14">
        <v>0.68125</v>
      </c>
      <c r="T116" s="13">
        <v>43402.0</v>
      </c>
      <c r="U116" s="1">
        <v>349.23</v>
      </c>
      <c r="V116" s="13">
        <v>43409.0</v>
      </c>
      <c r="W116" s="1">
        <v>1417.75</v>
      </c>
      <c r="AJ116" s="22" t="e">
        <v>#N/A</v>
      </c>
      <c r="AK116" s="23" t="e">
        <v>#N/A</v>
      </c>
      <c r="AL116" s="22" t="e">
        <v>#N/A</v>
      </c>
      <c r="AM116" s="23" t="e">
        <v>#N/A</v>
      </c>
      <c r="AN116" s="13">
        <v>43414.0</v>
      </c>
      <c r="AO116" s="1">
        <v>5.0</v>
      </c>
      <c r="AP116" s="1">
        <v>0.0</v>
      </c>
      <c r="AQ116" s="1">
        <v>2867.33</v>
      </c>
      <c r="AR116">
        <f t="shared" si="1"/>
        <v>80</v>
      </c>
      <c r="AS116" s="1">
        <v>63.0</v>
      </c>
      <c r="AT116" s="1">
        <v>17.0</v>
      </c>
      <c r="AU116" s="13">
        <v>43420.0</v>
      </c>
      <c r="AV116">
        <f t="shared" si="2"/>
        <v>55</v>
      </c>
      <c r="AW116" s="1">
        <v>3.0</v>
      </c>
      <c r="AX116" s="1">
        <v>52.0</v>
      </c>
      <c r="AY116" s="1">
        <v>0.99</v>
      </c>
      <c r="AZ116" s="1">
        <v>11.09</v>
      </c>
      <c r="BC116">
        <f t="shared" si="3"/>
        <v>80</v>
      </c>
      <c r="BD116">
        <f t="shared" si="4"/>
        <v>80</v>
      </c>
      <c r="BJ116" s="1" t="s">
        <v>243</v>
      </c>
    </row>
    <row r="117">
      <c r="A117" s="1">
        <v>116.0</v>
      </c>
      <c r="B117" s="1" t="s">
        <v>96</v>
      </c>
      <c r="C117" s="1">
        <v>25.0</v>
      </c>
      <c r="D117" s="1">
        <v>10.0</v>
      </c>
      <c r="E117" s="1">
        <v>42.0</v>
      </c>
      <c r="F117" s="1">
        <v>3.0</v>
      </c>
      <c r="H117" s="13">
        <v>43392.0</v>
      </c>
      <c r="I117" s="13">
        <v>43398.0</v>
      </c>
      <c r="J117" s="14">
        <v>0.41805555555555557</v>
      </c>
      <c r="K117" s="1">
        <v>1.0</v>
      </c>
      <c r="L117" s="13">
        <v>43398.0</v>
      </c>
      <c r="M117" s="1">
        <v>73.88</v>
      </c>
      <c r="N117" s="15">
        <v>1366.35</v>
      </c>
      <c r="O117" s="1">
        <v>5.0</v>
      </c>
      <c r="P117" s="13">
        <v>43408.0</v>
      </c>
      <c r="Q117" s="14">
        <v>0.46875</v>
      </c>
      <c r="R117" s="13">
        <v>43410.0</v>
      </c>
      <c r="S117" s="14">
        <v>0.7034722222222223</v>
      </c>
      <c r="T117" s="13">
        <v>43402.0</v>
      </c>
      <c r="U117" s="1">
        <v>216.67</v>
      </c>
      <c r="V117" s="13">
        <v>43407.0</v>
      </c>
      <c r="W117" s="1">
        <v>1257.24</v>
      </c>
      <c r="X117" s="13">
        <v>43414.0</v>
      </c>
      <c r="Y117" s="1">
        <v>1521.92</v>
      </c>
      <c r="Z117" s="1">
        <v>5.0</v>
      </c>
      <c r="AA117" s="13"/>
      <c r="AJ117" s="22" t="e">
        <v>#N/A</v>
      </c>
      <c r="AK117" s="23" t="e">
        <v>#N/A</v>
      </c>
      <c r="AL117" s="22" t="e">
        <v>#N/A</v>
      </c>
      <c r="AM117" s="23" t="e">
        <v>#N/A</v>
      </c>
      <c r="AN117" s="13">
        <v>43417.0</v>
      </c>
      <c r="AO117" s="1">
        <v>5.0</v>
      </c>
      <c r="AP117" s="1">
        <v>0.0</v>
      </c>
      <c r="AQ117" s="1">
        <v>1303.12</v>
      </c>
      <c r="AR117">
        <f t="shared" si="1"/>
        <v>2</v>
      </c>
      <c r="AS117" s="1">
        <v>0.0</v>
      </c>
      <c r="AT117" s="1">
        <v>2.0</v>
      </c>
      <c r="AV117">
        <f t="shared" si="2"/>
        <v>0</v>
      </c>
      <c r="BC117">
        <f t="shared" si="3"/>
        <v>2</v>
      </c>
      <c r="BD117">
        <f t="shared" si="4"/>
        <v>2</v>
      </c>
      <c r="BJ117" s="1" t="s">
        <v>232</v>
      </c>
    </row>
    <row r="118">
      <c r="A118" s="1">
        <v>117.0</v>
      </c>
      <c r="B118" s="1" t="s">
        <v>96</v>
      </c>
      <c r="C118" s="1">
        <v>25.0</v>
      </c>
      <c r="D118" s="1">
        <v>10.0</v>
      </c>
      <c r="E118" s="1">
        <v>42.0</v>
      </c>
      <c r="F118" s="1">
        <v>3.0</v>
      </c>
      <c r="H118" s="13">
        <v>43393.0</v>
      </c>
      <c r="I118" s="13">
        <v>43398.0</v>
      </c>
      <c r="J118" s="14">
        <v>0.4173611111111111</v>
      </c>
      <c r="K118" s="1">
        <v>1.0</v>
      </c>
      <c r="L118" s="13">
        <v>43398.0</v>
      </c>
      <c r="M118" s="1">
        <v>51.95</v>
      </c>
      <c r="N118" s="15">
        <v>2172.2</v>
      </c>
      <c r="O118" s="1">
        <v>5.0</v>
      </c>
      <c r="P118" s="13">
        <v>43408.0</v>
      </c>
      <c r="Q118" s="14">
        <v>0.46875</v>
      </c>
      <c r="R118" s="13">
        <v>43410.0</v>
      </c>
      <c r="S118" s="14">
        <v>0.7034722222222223</v>
      </c>
      <c r="T118" s="13">
        <v>43401.0</v>
      </c>
      <c r="U118" s="1">
        <v>241.5</v>
      </c>
      <c r="V118" s="13">
        <v>43407.0</v>
      </c>
      <c r="W118" s="1">
        <v>1506.85</v>
      </c>
      <c r="X118" s="13">
        <v>43414.0</v>
      </c>
      <c r="Y118" s="1">
        <v>3217.13</v>
      </c>
      <c r="Z118" s="1">
        <v>5.0</v>
      </c>
      <c r="AA118" s="13"/>
      <c r="AJ118" s="22" t="e">
        <v>#N/A</v>
      </c>
      <c r="AK118" s="23" t="e">
        <v>#N/A</v>
      </c>
      <c r="AL118" s="22" t="e">
        <v>#N/A</v>
      </c>
      <c r="AM118" s="23" t="e">
        <v>#N/A</v>
      </c>
      <c r="AN118" s="13">
        <v>43417.0</v>
      </c>
      <c r="AO118" s="1">
        <v>5.0</v>
      </c>
      <c r="AP118" s="1">
        <v>0.0</v>
      </c>
      <c r="AQ118" s="1">
        <v>2854.76</v>
      </c>
      <c r="AR118">
        <f t="shared" si="1"/>
        <v>1</v>
      </c>
      <c r="AS118" s="1">
        <v>1.0</v>
      </c>
      <c r="AT118" s="1">
        <v>0.0</v>
      </c>
      <c r="AV118">
        <f t="shared" si="2"/>
        <v>0</v>
      </c>
      <c r="AW118" s="1">
        <v>0.0</v>
      </c>
      <c r="AX118" s="1">
        <v>0.0</v>
      </c>
      <c r="AY118" s="1">
        <v>0.0</v>
      </c>
      <c r="AZ118" s="1">
        <v>0.0</v>
      </c>
      <c r="BA118" s="1">
        <v>43.0</v>
      </c>
      <c r="BB118" s="1">
        <v>91.0</v>
      </c>
      <c r="BC118">
        <f t="shared" si="3"/>
        <v>44</v>
      </c>
      <c r="BD118">
        <f t="shared" si="4"/>
        <v>135</v>
      </c>
      <c r="BK118" s="1" t="s">
        <v>244</v>
      </c>
    </row>
    <row r="119">
      <c r="A119" s="1">
        <v>118.0</v>
      </c>
      <c r="B119" s="1" t="s">
        <v>96</v>
      </c>
      <c r="C119" s="1">
        <v>25.0</v>
      </c>
      <c r="D119" s="1">
        <v>10.0</v>
      </c>
      <c r="E119" s="1">
        <v>0.0</v>
      </c>
      <c r="F119" s="1">
        <v>0.0</v>
      </c>
      <c r="H119" s="13">
        <v>43394.0</v>
      </c>
      <c r="I119" s="13">
        <v>43399.0</v>
      </c>
      <c r="J119" s="14">
        <v>0.42083333333333334</v>
      </c>
      <c r="K119" s="1">
        <v>1.0</v>
      </c>
      <c r="L119" s="13">
        <v>43399.0</v>
      </c>
      <c r="M119" s="1">
        <v>70.35</v>
      </c>
      <c r="N119" s="15" t="b">
        <f t="shared" ref="N119:N120" si="22">if(B119="early",M119)</f>
        <v>0</v>
      </c>
      <c r="T119" s="13">
        <v>43404.0</v>
      </c>
      <c r="U119" s="1">
        <v>328.95</v>
      </c>
      <c r="AJ119" s="22" t="e">
        <v>#N/A</v>
      </c>
      <c r="AK119" s="23" t="e">
        <v>#N/A</v>
      </c>
      <c r="AL119" s="22" t="e">
        <v>#N/A</v>
      </c>
      <c r="AM119" s="23" t="e">
        <v>#N/A</v>
      </c>
      <c r="AN119" s="25">
        <v>43411.0</v>
      </c>
      <c r="AO119" s="1">
        <v>4.0</v>
      </c>
      <c r="AP119" s="1">
        <v>1.0</v>
      </c>
      <c r="AQ119" s="1">
        <v>1208.62</v>
      </c>
      <c r="AR119">
        <f t="shared" si="1"/>
        <v>22</v>
      </c>
      <c r="AS119" s="1">
        <v>22.0</v>
      </c>
      <c r="AT119" s="1">
        <v>0.0</v>
      </c>
      <c r="AU119" s="13">
        <v>43418.0</v>
      </c>
      <c r="AV119">
        <f t="shared" si="2"/>
        <v>19</v>
      </c>
      <c r="AW119" s="1">
        <v>0.0</v>
      </c>
      <c r="AX119" s="1">
        <v>19.0</v>
      </c>
      <c r="AY119" s="1">
        <v>0.0</v>
      </c>
      <c r="AZ119" s="1">
        <v>4.12</v>
      </c>
      <c r="BA119" s="1">
        <v>7.0</v>
      </c>
      <c r="BC119">
        <f t="shared" si="3"/>
        <v>29</v>
      </c>
      <c r="BD119">
        <f t="shared" si="4"/>
        <v>29</v>
      </c>
      <c r="BK119" s="1" t="s">
        <v>245</v>
      </c>
    </row>
    <row r="120">
      <c r="A120" s="1">
        <v>119.0</v>
      </c>
      <c r="B120" s="1" t="s">
        <v>72</v>
      </c>
      <c r="C120" s="1">
        <v>25.0</v>
      </c>
      <c r="D120" s="1">
        <v>10.0</v>
      </c>
      <c r="E120" s="1">
        <v>42.0</v>
      </c>
      <c r="F120" s="1">
        <v>3.0</v>
      </c>
      <c r="H120" s="13">
        <v>43394.0</v>
      </c>
      <c r="I120" s="13">
        <v>43399.0</v>
      </c>
      <c r="J120" s="14">
        <v>0.425</v>
      </c>
      <c r="K120" s="1">
        <v>1.0</v>
      </c>
      <c r="L120" s="13">
        <v>43399.0</v>
      </c>
      <c r="M120" s="1">
        <v>77.55</v>
      </c>
      <c r="N120" s="15">
        <f t="shared" si="22"/>
        <v>77.55</v>
      </c>
      <c r="O120" s="1">
        <v>3.0</v>
      </c>
      <c r="P120" s="13">
        <v>43399.0</v>
      </c>
      <c r="Q120" s="14">
        <v>0.4305555555555556</v>
      </c>
      <c r="R120" s="13">
        <v>43401.0</v>
      </c>
      <c r="S120" s="14">
        <v>0.8645833333333334</v>
      </c>
      <c r="T120" s="13">
        <v>43405.0</v>
      </c>
      <c r="U120" s="1">
        <v>149.69</v>
      </c>
      <c r="V120" s="13">
        <v>43410.0</v>
      </c>
      <c r="W120" s="1">
        <v>709.11</v>
      </c>
      <c r="X120" s="13">
        <v>43417.0</v>
      </c>
      <c r="Y120" s="1">
        <v>2273.09</v>
      </c>
      <c r="Z120" s="1">
        <v>5.0</v>
      </c>
      <c r="AA120" s="13">
        <v>43424.0</v>
      </c>
      <c r="AB120" s="1">
        <v>9413.53</v>
      </c>
      <c r="AC120" s="1">
        <v>5.0</v>
      </c>
      <c r="AD120" s="13">
        <v>43431.0</v>
      </c>
      <c r="AE120" s="1">
        <v>11993.36</v>
      </c>
      <c r="AF120" s="1" t="s">
        <v>146</v>
      </c>
      <c r="AJ120" s="22">
        <v>43431.0</v>
      </c>
      <c r="AK120" s="23">
        <v>11993.36</v>
      </c>
      <c r="AL120" s="22" t="e">
        <v>#N/A</v>
      </c>
      <c r="AM120" s="23" t="e">
        <v>#N/A</v>
      </c>
      <c r="AN120" s="22" t="e">
        <v>#N/A</v>
      </c>
      <c r="AQ120" t="e">
        <v>#N/A</v>
      </c>
      <c r="AR120">
        <f t="shared" si="1"/>
        <v>0</v>
      </c>
      <c r="AV120">
        <f t="shared" si="2"/>
        <v>0</v>
      </c>
      <c r="BC120">
        <f t="shared" si="3"/>
        <v>0</v>
      </c>
      <c r="BD120">
        <f t="shared" si="4"/>
        <v>0</v>
      </c>
      <c r="BJ120" s="1" t="s">
        <v>246</v>
      </c>
    </row>
    <row r="121">
      <c r="A121" s="1">
        <v>120.0</v>
      </c>
      <c r="B121" s="1" t="s">
        <v>93</v>
      </c>
      <c r="C121" s="1">
        <v>25.0</v>
      </c>
      <c r="D121" s="1">
        <v>10.0</v>
      </c>
      <c r="E121" s="1">
        <v>42.0</v>
      </c>
      <c r="F121" s="1">
        <v>3.0</v>
      </c>
      <c r="G121" s="13">
        <v>43405.0</v>
      </c>
      <c r="H121" s="13">
        <v>43394.0</v>
      </c>
      <c r="I121" s="13">
        <v>43399.0</v>
      </c>
      <c r="J121" s="14">
        <v>0.4013888888888889</v>
      </c>
      <c r="K121" s="1">
        <v>1.0</v>
      </c>
      <c r="L121" s="13">
        <v>43399.0</v>
      </c>
      <c r="M121" s="1">
        <v>63.2</v>
      </c>
      <c r="N121" s="15">
        <v>291.2</v>
      </c>
      <c r="O121" s="1">
        <v>3.0</v>
      </c>
      <c r="P121" s="13">
        <v>43403.0</v>
      </c>
      <c r="Q121" s="14">
        <v>0.4236111111111111</v>
      </c>
      <c r="T121" s="13">
        <v>43404.0</v>
      </c>
      <c r="U121" s="1">
        <v>244.84</v>
      </c>
      <c r="AJ121" s="22" t="e">
        <v>#N/A</v>
      </c>
      <c r="AK121" s="23" t="e">
        <v>#N/A</v>
      </c>
      <c r="AL121" s="22" t="e">
        <v>#N/A</v>
      </c>
      <c r="AM121" s="23" t="e">
        <v>#N/A</v>
      </c>
      <c r="AN121" s="22" t="e">
        <v>#N/A</v>
      </c>
      <c r="AQ121" t="e">
        <v>#N/A</v>
      </c>
      <c r="AR121">
        <f t="shared" si="1"/>
        <v>0</v>
      </c>
      <c r="AV121">
        <f t="shared" si="2"/>
        <v>0</v>
      </c>
      <c r="BC121">
        <f t="shared" si="3"/>
        <v>0</v>
      </c>
      <c r="BD121">
        <f t="shared" si="4"/>
        <v>0</v>
      </c>
      <c r="BJ121" s="1" t="s">
        <v>238</v>
      </c>
    </row>
    <row r="122">
      <c r="A122" s="1">
        <v>121.0</v>
      </c>
      <c r="B122" s="1" t="s">
        <v>96</v>
      </c>
      <c r="C122" s="1">
        <v>25.0</v>
      </c>
      <c r="D122" s="1">
        <v>10.0</v>
      </c>
      <c r="E122" s="1">
        <v>42.0</v>
      </c>
      <c r="F122" s="1">
        <v>3.0</v>
      </c>
      <c r="H122" s="13">
        <v>43394.0</v>
      </c>
      <c r="I122" s="13">
        <v>43399.0</v>
      </c>
      <c r="J122" s="14">
        <v>0.41180555555555554</v>
      </c>
      <c r="K122" s="1">
        <v>1.0</v>
      </c>
      <c r="L122" s="13">
        <v>43399.0</v>
      </c>
      <c r="M122" s="1">
        <v>56.63</v>
      </c>
      <c r="N122" s="15">
        <v>2189.01</v>
      </c>
      <c r="O122" s="1">
        <v>5.0</v>
      </c>
      <c r="P122" s="13">
        <v>43409.0</v>
      </c>
      <c r="Q122" s="14">
        <v>0.38333333333333336</v>
      </c>
      <c r="R122" s="25">
        <v>43411.0</v>
      </c>
      <c r="S122" s="14">
        <v>0.7090277777777778</v>
      </c>
      <c r="T122" s="13">
        <v>43403.0</v>
      </c>
      <c r="U122" s="1">
        <v>327.37</v>
      </c>
      <c r="V122" s="13">
        <v>43408.0</v>
      </c>
      <c r="W122" s="1">
        <v>1924.15</v>
      </c>
      <c r="X122" s="13">
        <v>43415.0</v>
      </c>
      <c r="Y122" s="1">
        <v>3495.41</v>
      </c>
      <c r="Z122" s="1">
        <v>5.0</v>
      </c>
      <c r="AA122" s="13"/>
      <c r="AJ122" s="22" t="e">
        <v>#N/A</v>
      </c>
      <c r="AK122" s="23" t="e">
        <v>#N/A</v>
      </c>
      <c r="AL122" s="22" t="e">
        <v>#N/A</v>
      </c>
      <c r="AM122" s="23" t="e">
        <v>#N/A</v>
      </c>
      <c r="AN122" s="13">
        <v>43416.0</v>
      </c>
      <c r="AO122" s="1">
        <v>5.0</v>
      </c>
      <c r="AP122" s="1">
        <v>0.0</v>
      </c>
      <c r="AQ122" s="1">
        <v>3343.87</v>
      </c>
      <c r="AR122">
        <f t="shared" si="1"/>
        <v>6</v>
      </c>
      <c r="AS122" s="1">
        <v>0.0</v>
      </c>
      <c r="AT122" s="1">
        <v>6.0</v>
      </c>
      <c r="AV122">
        <f t="shared" si="2"/>
        <v>0</v>
      </c>
      <c r="BA122" s="1">
        <v>66.0</v>
      </c>
      <c r="BB122" s="1">
        <v>17.0</v>
      </c>
      <c r="BC122">
        <f t="shared" si="3"/>
        <v>72</v>
      </c>
      <c r="BD122">
        <f t="shared" si="4"/>
        <v>89</v>
      </c>
    </row>
    <row r="123">
      <c r="A123" s="1">
        <v>122.0</v>
      </c>
      <c r="B123" s="1" t="s">
        <v>93</v>
      </c>
      <c r="C123" s="1">
        <v>25.0</v>
      </c>
      <c r="D123" s="1">
        <v>10.0</v>
      </c>
      <c r="E123" s="1">
        <v>42.0</v>
      </c>
      <c r="F123" s="1">
        <v>3.0</v>
      </c>
      <c r="H123" s="13">
        <v>43394.0</v>
      </c>
      <c r="I123" s="13">
        <v>43399.0</v>
      </c>
      <c r="J123" s="14">
        <v>0.40347222222222223</v>
      </c>
      <c r="K123" s="1">
        <v>2.0</v>
      </c>
      <c r="L123" s="13">
        <v>43399.0</v>
      </c>
      <c r="M123" s="1">
        <v>71.49</v>
      </c>
      <c r="N123" s="15">
        <v>284.19</v>
      </c>
      <c r="O123" s="1">
        <v>4.0</v>
      </c>
      <c r="P123" s="13">
        <v>43403.0</v>
      </c>
      <c r="Q123" s="14">
        <v>0.4236111111111111</v>
      </c>
      <c r="R123" s="13">
        <v>43405.0</v>
      </c>
      <c r="S123" s="14">
        <v>0.6777777777777778</v>
      </c>
      <c r="T123" s="13">
        <v>43402.0</v>
      </c>
      <c r="U123" s="1">
        <v>205.9</v>
      </c>
      <c r="V123" s="13">
        <v>43407.0</v>
      </c>
      <c r="W123" s="1">
        <v>862.92</v>
      </c>
      <c r="X123" s="13">
        <v>43414.0</v>
      </c>
      <c r="Y123" s="1">
        <v>2726.66</v>
      </c>
      <c r="Z123" s="1">
        <v>5.0</v>
      </c>
      <c r="AJ123" s="22" t="e">
        <v>#N/A</v>
      </c>
      <c r="AK123" s="23" t="e">
        <v>#N/A</v>
      </c>
      <c r="AL123" s="22" t="e">
        <v>#N/A</v>
      </c>
      <c r="AM123" s="23" t="e">
        <v>#N/A</v>
      </c>
      <c r="AN123" s="13">
        <v>43414.0</v>
      </c>
      <c r="AO123" s="1">
        <v>5.0</v>
      </c>
      <c r="AP123" s="1">
        <v>0.0</v>
      </c>
      <c r="AQ123" s="1">
        <v>2509.72</v>
      </c>
      <c r="AR123">
        <f t="shared" si="1"/>
        <v>69</v>
      </c>
      <c r="AS123" s="1">
        <v>60.0</v>
      </c>
      <c r="AT123" s="1">
        <v>9.0</v>
      </c>
      <c r="AU123" s="13">
        <v>43421.0</v>
      </c>
      <c r="AV123">
        <f t="shared" si="2"/>
        <v>46</v>
      </c>
      <c r="AW123" s="1">
        <v>4.0</v>
      </c>
      <c r="AX123" s="1">
        <v>42.0</v>
      </c>
      <c r="AY123" s="1">
        <v>0.75</v>
      </c>
      <c r="AZ123" s="1">
        <v>6.61</v>
      </c>
      <c r="BC123">
        <f t="shared" si="3"/>
        <v>69</v>
      </c>
      <c r="BD123">
        <f t="shared" si="4"/>
        <v>69</v>
      </c>
      <c r="BJ123" s="1" t="s">
        <v>247</v>
      </c>
    </row>
    <row r="124">
      <c r="A124" s="1">
        <v>123.0</v>
      </c>
      <c r="B124" s="1" t="s">
        <v>96</v>
      </c>
      <c r="C124" s="1">
        <v>25.0</v>
      </c>
      <c r="D124" s="1">
        <v>10.0</v>
      </c>
      <c r="E124" s="1">
        <v>42.0</v>
      </c>
      <c r="F124" s="1">
        <v>3.0</v>
      </c>
      <c r="G124" s="13">
        <v>43405.0</v>
      </c>
      <c r="H124" s="13">
        <v>43394.0</v>
      </c>
      <c r="I124" s="13">
        <v>43399.0</v>
      </c>
      <c r="J124" s="14">
        <v>0.4125</v>
      </c>
      <c r="K124" s="1">
        <v>1.0</v>
      </c>
      <c r="L124" s="13">
        <v>43399.0</v>
      </c>
      <c r="M124" s="1">
        <v>54.07</v>
      </c>
      <c r="N124" s="15" t="b">
        <f t="shared" ref="N124:N126" si="23">if(B124="early",M124)</f>
        <v>0</v>
      </c>
      <c r="T124" s="13">
        <v>43404.0</v>
      </c>
      <c r="U124" s="1">
        <v>106.93</v>
      </c>
      <c r="AJ124" s="22" t="e">
        <v>#N/A</v>
      </c>
      <c r="AK124" s="23" t="e">
        <v>#N/A</v>
      </c>
      <c r="AL124" s="22" t="e">
        <v>#N/A</v>
      </c>
      <c r="AM124" s="23" t="e">
        <v>#N/A</v>
      </c>
      <c r="AN124" s="22" t="e">
        <v>#N/A</v>
      </c>
      <c r="AQ124" t="e">
        <v>#N/A</v>
      </c>
      <c r="AR124">
        <f t="shared" si="1"/>
        <v>0</v>
      </c>
      <c r="AV124">
        <f t="shared" si="2"/>
        <v>0</v>
      </c>
      <c r="BC124">
        <f t="shared" si="3"/>
        <v>0</v>
      </c>
      <c r="BD124">
        <f t="shared" si="4"/>
        <v>0</v>
      </c>
    </row>
    <row r="125">
      <c r="A125" s="1">
        <v>124.0</v>
      </c>
      <c r="B125" s="1" t="s">
        <v>102</v>
      </c>
      <c r="C125" s="1">
        <v>25.0</v>
      </c>
      <c r="D125" s="1">
        <v>10.0</v>
      </c>
      <c r="E125" s="1">
        <v>0.0</v>
      </c>
      <c r="F125" s="1">
        <v>0.0</v>
      </c>
      <c r="G125" s="13">
        <v>43401.0</v>
      </c>
      <c r="H125" s="13">
        <v>43394.0</v>
      </c>
      <c r="I125" s="13">
        <v>43399.0</v>
      </c>
      <c r="J125" s="14">
        <v>0.4215277777777778</v>
      </c>
      <c r="K125" s="1">
        <v>1.0</v>
      </c>
      <c r="L125" s="13">
        <v>43399.0</v>
      </c>
      <c r="M125" s="1">
        <v>42.09</v>
      </c>
      <c r="N125" s="15" t="b">
        <f t="shared" si="23"/>
        <v>0</v>
      </c>
      <c r="AJ125" s="22" t="e">
        <v>#N/A</v>
      </c>
      <c r="AK125" s="23" t="e">
        <v>#N/A</v>
      </c>
      <c r="AL125" s="22" t="e">
        <v>#N/A</v>
      </c>
      <c r="AM125" s="23" t="e">
        <v>#N/A</v>
      </c>
      <c r="AN125" s="22" t="e">
        <v>#N/A</v>
      </c>
      <c r="AQ125" t="e">
        <v>#N/A</v>
      </c>
      <c r="AR125">
        <f t="shared" si="1"/>
        <v>0</v>
      </c>
      <c r="AV125">
        <f t="shared" si="2"/>
        <v>0</v>
      </c>
      <c r="BC125">
        <f t="shared" si="3"/>
        <v>0</v>
      </c>
      <c r="BD125">
        <f t="shared" si="4"/>
        <v>0</v>
      </c>
    </row>
    <row r="126">
      <c r="A126" s="1">
        <v>125.0</v>
      </c>
      <c r="B126" s="1" t="s">
        <v>72</v>
      </c>
      <c r="C126" s="1">
        <v>25.0</v>
      </c>
      <c r="D126" s="1">
        <v>10.0</v>
      </c>
      <c r="E126" s="1">
        <v>42.0</v>
      </c>
      <c r="F126" s="1">
        <v>3.0</v>
      </c>
      <c r="H126" s="13">
        <v>43394.0</v>
      </c>
      <c r="I126" s="13">
        <v>43399.0</v>
      </c>
      <c r="J126" s="14">
        <v>0.4263888888888889</v>
      </c>
      <c r="K126" s="1">
        <v>1.0</v>
      </c>
      <c r="L126" s="13">
        <v>43399.0</v>
      </c>
      <c r="M126" s="1">
        <v>73.83</v>
      </c>
      <c r="N126" s="15">
        <f t="shared" si="23"/>
        <v>73.83</v>
      </c>
      <c r="O126" s="1">
        <v>3.0</v>
      </c>
      <c r="P126" s="13">
        <v>43399.0</v>
      </c>
      <c r="Q126" s="14">
        <v>0.4305555555555556</v>
      </c>
      <c r="R126" s="13">
        <v>43401.0</v>
      </c>
      <c r="S126" s="14">
        <v>0.8645833333333334</v>
      </c>
      <c r="T126" s="13">
        <v>43402.0</v>
      </c>
      <c r="U126" s="1">
        <v>172.81</v>
      </c>
      <c r="V126" s="13">
        <v>43408.0</v>
      </c>
      <c r="W126" s="1">
        <v>1131.72</v>
      </c>
      <c r="X126" s="13"/>
      <c r="Y126" s="15"/>
      <c r="AJ126" s="22" t="e">
        <v>#N/A</v>
      </c>
      <c r="AK126" s="23" t="e">
        <v>#N/A</v>
      </c>
      <c r="AL126" s="19">
        <v>43413.0</v>
      </c>
      <c r="AM126" s="15">
        <v>10597.34</v>
      </c>
      <c r="AN126" s="22" t="e">
        <v>#N/A</v>
      </c>
      <c r="AQ126" t="e">
        <v>#N/A</v>
      </c>
      <c r="AR126">
        <f t="shared" si="1"/>
        <v>0</v>
      </c>
      <c r="AV126">
        <f t="shared" si="2"/>
        <v>0</v>
      </c>
      <c r="BC126">
        <f t="shared" si="3"/>
        <v>0</v>
      </c>
      <c r="BD126">
        <f t="shared" si="4"/>
        <v>0</v>
      </c>
      <c r="BG126" s="1">
        <v>1.0</v>
      </c>
    </row>
    <row r="127">
      <c r="A127" s="1">
        <v>126.0</v>
      </c>
      <c r="B127" s="1" t="s">
        <v>93</v>
      </c>
      <c r="C127" s="1">
        <v>25.0</v>
      </c>
      <c r="D127" s="1">
        <v>10.0</v>
      </c>
      <c r="E127" s="1">
        <v>42.0</v>
      </c>
      <c r="F127" s="1">
        <v>3.0</v>
      </c>
      <c r="G127" s="13">
        <v>43404.0</v>
      </c>
      <c r="H127" s="13">
        <v>43394.0</v>
      </c>
      <c r="I127" s="13">
        <v>43399.0</v>
      </c>
      <c r="J127" s="14">
        <v>0.4048611111111111</v>
      </c>
      <c r="K127" s="1">
        <v>1.0</v>
      </c>
      <c r="L127" s="13">
        <v>43399.0</v>
      </c>
      <c r="M127" s="1">
        <v>40.43</v>
      </c>
      <c r="N127" s="15">
        <v>50.16</v>
      </c>
      <c r="O127" s="1">
        <v>3.0</v>
      </c>
      <c r="P127" s="13">
        <v>43403.0</v>
      </c>
      <c r="Q127" s="14">
        <v>0.4236111111111111</v>
      </c>
      <c r="AJ127" s="22" t="e">
        <v>#N/A</v>
      </c>
      <c r="AK127" s="23" t="e">
        <v>#N/A</v>
      </c>
      <c r="AL127" s="22" t="e">
        <v>#N/A</v>
      </c>
      <c r="AM127" s="23" t="e">
        <v>#N/A</v>
      </c>
      <c r="AN127" s="22" t="e">
        <v>#N/A</v>
      </c>
      <c r="AQ127" t="e">
        <v>#N/A</v>
      </c>
      <c r="AR127">
        <f t="shared" si="1"/>
        <v>0</v>
      </c>
      <c r="AV127">
        <f t="shared" si="2"/>
        <v>0</v>
      </c>
      <c r="BC127">
        <f t="shared" si="3"/>
        <v>0</v>
      </c>
      <c r="BD127">
        <f t="shared" si="4"/>
        <v>0</v>
      </c>
      <c r="BJ127" s="1" t="s">
        <v>248</v>
      </c>
    </row>
    <row r="128">
      <c r="A128" s="1">
        <v>127.0</v>
      </c>
      <c r="B128" s="1" t="s">
        <v>96</v>
      </c>
      <c r="C128" s="1">
        <v>25.0</v>
      </c>
      <c r="D128" s="1">
        <v>10.0</v>
      </c>
      <c r="E128" s="1">
        <v>42.0</v>
      </c>
      <c r="F128" s="1">
        <v>3.0</v>
      </c>
      <c r="H128" s="13">
        <v>43393.0</v>
      </c>
      <c r="I128" s="13">
        <v>43399.0</v>
      </c>
      <c r="J128" s="14">
        <v>0.4131944444444444</v>
      </c>
      <c r="K128" s="1">
        <v>1.0</v>
      </c>
      <c r="L128" s="13">
        <v>43399.0</v>
      </c>
      <c r="M128" s="1">
        <v>56.97</v>
      </c>
      <c r="N128" s="15" t="b">
        <f>if(B128="early",M128)</f>
        <v>0</v>
      </c>
      <c r="T128" s="13">
        <v>43404.0</v>
      </c>
      <c r="U128" s="1">
        <v>259.1</v>
      </c>
      <c r="AJ128" s="22" t="e">
        <v>#N/A</v>
      </c>
      <c r="AK128" s="23" t="e">
        <v>#N/A</v>
      </c>
      <c r="AL128" s="22" t="e">
        <v>#N/A</v>
      </c>
      <c r="AM128" s="23" t="e">
        <v>#N/A</v>
      </c>
      <c r="AN128" s="25">
        <v>43411.0</v>
      </c>
      <c r="AO128" s="1">
        <v>4.0</v>
      </c>
      <c r="AP128" s="1">
        <v>0.0</v>
      </c>
      <c r="AQ128" s="1">
        <v>1692.32</v>
      </c>
      <c r="AR128">
        <f t="shared" si="1"/>
        <v>60</v>
      </c>
      <c r="AS128" s="1">
        <v>59.0</v>
      </c>
      <c r="AT128" s="1">
        <v>1.0</v>
      </c>
      <c r="AU128" s="13">
        <v>43417.0</v>
      </c>
      <c r="AV128">
        <f t="shared" si="2"/>
        <v>56</v>
      </c>
      <c r="AW128" s="1">
        <v>22.0</v>
      </c>
      <c r="AX128" s="1">
        <v>34.0</v>
      </c>
      <c r="AY128" s="1">
        <v>5.33</v>
      </c>
      <c r="AZ128" s="1">
        <v>6.13</v>
      </c>
      <c r="BA128" s="1">
        <v>17.0</v>
      </c>
      <c r="BB128" s="1">
        <v>5.0</v>
      </c>
      <c r="BC128">
        <f t="shared" si="3"/>
        <v>77</v>
      </c>
      <c r="BD128">
        <f t="shared" si="4"/>
        <v>82</v>
      </c>
      <c r="BK128" s="1" t="s">
        <v>249</v>
      </c>
    </row>
    <row r="129">
      <c r="A129" s="1">
        <v>128.0</v>
      </c>
      <c r="B129" s="1" t="s">
        <v>93</v>
      </c>
      <c r="C129" s="1">
        <v>25.0</v>
      </c>
      <c r="D129" s="1">
        <v>10.0</v>
      </c>
      <c r="E129" s="1">
        <v>42.0</v>
      </c>
      <c r="F129" s="1">
        <v>3.0</v>
      </c>
      <c r="H129" s="13">
        <v>43393.0</v>
      </c>
      <c r="I129" s="13">
        <v>43399.0</v>
      </c>
      <c r="J129" s="14">
        <v>0.40555555555555556</v>
      </c>
      <c r="K129" s="1">
        <v>1.0</v>
      </c>
      <c r="L129" s="13">
        <v>43399.0</v>
      </c>
      <c r="M129" s="1">
        <v>69.98</v>
      </c>
      <c r="N129" s="15">
        <v>1074.14</v>
      </c>
      <c r="O129" s="1">
        <v>4.0</v>
      </c>
      <c r="P129" s="13">
        <v>43403.0</v>
      </c>
      <c r="Q129" s="14">
        <v>0.4236111111111111</v>
      </c>
      <c r="R129" s="13">
        <v>43405.0</v>
      </c>
      <c r="S129" s="14">
        <v>0.6777777777777778</v>
      </c>
      <c r="T129" s="13">
        <v>43401.0</v>
      </c>
      <c r="U129" s="1">
        <v>307.74</v>
      </c>
      <c r="V129" s="13">
        <v>43406.0</v>
      </c>
      <c r="W129" s="1">
        <v>1301.33</v>
      </c>
      <c r="X129" s="13">
        <v>43413.0</v>
      </c>
      <c r="Y129" s="1">
        <v>7049.77</v>
      </c>
      <c r="Z129" s="1" t="s">
        <v>250</v>
      </c>
      <c r="AJ129" s="22" t="e">
        <v>#N/A</v>
      </c>
      <c r="AK129" s="23" t="e">
        <v>#N/A</v>
      </c>
      <c r="AL129" s="22">
        <v>43413.0</v>
      </c>
      <c r="AM129" s="23">
        <v>7049.77</v>
      </c>
      <c r="AN129" s="22" t="e">
        <v>#N/A</v>
      </c>
      <c r="AQ129" t="e">
        <v>#N/A</v>
      </c>
      <c r="AR129">
        <f t="shared" si="1"/>
        <v>0</v>
      </c>
      <c r="AV129">
        <f t="shared" si="2"/>
        <v>0</v>
      </c>
      <c r="BC129">
        <f t="shared" si="3"/>
        <v>0</v>
      </c>
      <c r="BD129">
        <f t="shared" si="4"/>
        <v>0</v>
      </c>
      <c r="BJ129" s="1" t="s">
        <v>251</v>
      </c>
    </row>
    <row r="130">
      <c r="A130" s="1">
        <v>129.0</v>
      </c>
      <c r="B130" s="1" t="s">
        <v>96</v>
      </c>
      <c r="C130" s="1">
        <v>25.0</v>
      </c>
      <c r="D130" s="1">
        <v>10.0</v>
      </c>
      <c r="E130" s="1">
        <v>42.0</v>
      </c>
      <c r="F130" s="1">
        <v>3.0</v>
      </c>
      <c r="H130" s="13">
        <v>43393.0</v>
      </c>
      <c r="I130" s="13">
        <v>43399.0</v>
      </c>
      <c r="J130" s="14">
        <v>0.41388888888888886</v>
      </c>
      <c r="K130" s="1">
        <v>2.0</v>
      </c>
      <c r="L130" s="13">
        <v>43399.0</v>
      </c>
      <c r="M130" s="1">
        <v>58.95</v>
      </c>
      <c r="N130" s="15">
        <v>3697.54</v>
      </c>
      <c r="O130" s="1">
        <v>5.0</v>
      </c>
      <c r="P130" s="13">
        <v>43411.0</v>
      </c>
      <c r="Q130" s="14">
        <v>0.3888888888888889</v>
      </c>
      <c r="R130" s="19">
        <v>43413.0</v>
      </c>
      <c r="S130" s="14">
        <v>0.71875</v>
      </c>
      <c r="T130" s="13">
        <v>43403.0</v>
      </c>
      <c r="U130" s="1">
        <v>297.37</v>
      </c>
      <c r="V130" s="13">
        <v>43410.0</v>
      </c>
      <c r="W130" s="1">
        <v>2699.14</v>
      </c>
      <c r="X130" s="13">
        <v>43417.0</v>
      </c>
      <c r="Y130" s="1">
        <v>5306.93</v>
      </c>
      <c r="Z130" s="1" t="s">
        <v>153</v>
      </c>
      <c r="AA130" s="13"/>
      <c r="AJ130" s="22" t="e">
        <v>#N/A</v>
      </c>
      <c r="AK130" s="23" t="e">
        <v>#N/A</v>
      </c>
      <c r="AL130" s="22" t="e">
        <v>#N/A</v>
      </c>
      <c r="AM130" s="23" t="e">
        <v>#N/A</v>
      </c>
      <c r="AN130" s="22">
        <v>43417.0</v>
      </c>
      <c r="AQ130">
        <v>5306.93</v>
      </c>
      <c r="AR130">
        <f t="shared" si="1"/>
        <v>68</v>
      </c>
      <c r="AS130" s="1">
        <v>46.0</v>
      </c>
      <c r="AT130" s="1">
        <v>22.0</v>
      </c>
      <c r="AU130" s="13">
        <v>43424.0</v>
      </c>
      <c r="AV130">
        <f t="shared" si="2"/>
        <v>23</v>
      </c>
      <c r="AW130" s="1">
        <v>2.0</v>
      </c>
      <c r="AX130" s="1">
        <v>21.0</v>
      </c>
      <c r="AY130" s="1">
        <v>0.51</v>
      </c>
      <c r="AZ130" s="1">
        <v>3.75</v>
      </c>
      <c r="BC130">
        <f t="shared" si="3"/>
        <v>68</v>
      </c>
      <c r="BD130">
        <f t="shared" si="4"/>
        <v>68</v>
      </c>
    </row>
    <row r="131">
      <c r="A131" s="1">
        <v>130.0</v>
      </c>
      <c r="B131" s="1" t="s">
        <v>102</v>
      </c>
      <c r="C131" s="1">
        <v>25.0</v>
      </c>
      <c r="D131" s="1">
        <v>10.0</v>
      </c>
      <c r="E131" s="1">
        <v>42.0</v>
      </c>
      <c r="F131" s="1">
        <v>3.0</v>
      </c>
      <c r="H131" s="13">
        <v>43393.0</v>
      </c>
      <c r="I131" s="13">
        <v>43399.0</v>
      </c>
      <c r="J131" s="14">
        <v>0.4222222222222222</v>
      </c>
      <c r="K131" s="1">
        <v>1.0</v>
      </c>
      <c r="L131" s="13">
        <v>43399.0</v>
      </c>
      <c r="M131" s="1">
        <v>75.54</v>
      </c>
      <c r="N131" s="15" t="b">
        <f t="shared" ref="N131:N133" si="24">if(B131="early",M131)</f>
        <v>0</v>
      </c>
      <c r="T131" s="13">
        <v>43404.0</v>
      </c>
      <c r="U131" s="1">
        <v>373.24</v>
      </c>
      <c r="V131" s="13">
        <v>43409.0</v>
      </c>
      <c r="W131" s="1">
        <v>1994.27</v>
      </c>
      <c r="AJ131" s="22" t="e">
        <v>#N/A</v>
      </c>
      <c r="AK131" s="23" t="e">
        <v>#N/A</v>
      </c>
      <c r="AL131" s="22" t="e">
        <v>#N/A</v>
      </c>
      <c r="AM131" s="23" t="e">
        <v>#N/A</v>
      </c>
      <c r="AN131" s="13">
        <v>43413.0</v>
      </c>
      <c r="AO131" s="1">
        <v>5.0</v>
      </c>
      <c r="AP131" s="1">
        <v>0.0</v>
      </c>
      <c r="AQ131" s="1">
        <v>3644.75</v>
      </c>
      <c r="AR131">
        <f t="shared" si="1"/>
        <v>96</v>
      </c>
      <c r="AS131" s="1">
        <v>95.0</v>
      </c>
      <c r="AT131" s="1">
        <v>1.0</v>
      </c>
      <c r="AU131" s="13">
        <v>43420.0</v>
      </c>
      <c r="AV131">
        <f t="shared" si="2"/>
        <v>90</v>
      </c>
      <c r="AW131" s="1">
        <v>7.0</v>
      </c>
      <c r="AX131" s="1">
        <v>83.0</v>
      </c>
      <c r="AY131" s="1">
        <v>1.95</v>
      </c>
      <c r="AZ131" s="1">
        <v>16.96</v>
      </c>
      <c r="BC131">
        <f t="shared" si="3"/>
        <v>96</v>
      </c>
      <c r="BD131">
        <f t="shared" si="4"/>
        <v>96</v>
      </c>
    </row>
    <row r="132">
      <c r="A132" s="1">
        <v>131.0</v>
      </c>
      <c r="B132" s="1" t="s">
        <v>72</v>
      </c>
      <c r="C132" s="1">
        <v>25.0</v>
      </c>
      <c r="D132" s="1">
        <v>10.0</v>
      </c>
      <c r="E132" s="1">
        <v>42.0</v>
      </c>
      <c r="F132" s="1">
        <v>3.0</v>
      </c>
      <c r="H132" s="13">
        <v>43393.0</v>
      </c>
      <c r="I132" s="13">
        <v>43399.0</v>
      </c>
      <c r="J132" s="14">
        <v>0.4270833333333333</v>
      </c>
      <c r="K132" s="1">
        <v>1.0</v>
      </c>
      <c r="L132" s="13">
        <v>43399.0</v>
      </c>
      <c r="M132" s="1">
        <v>66.45</v>
      </c>
      <c r="N132" s="15">
        <f t="shared" si="24"/>
        <v>66.45</v>
      </c>
      <c r="O132" s="1">
        <v>3.0</v>
      </c>
      <c r="P132" s="13">
        <v>43399.0</v>
      </c>
      <c r="Q132" s="14">
        <v>0.4305555555555556</v>
      </c>
      <c r="R132" s="13">
        <v>43401.0</v>
      </c>
      <c r="S132" s="14">
        <v>0.8645833333333334</v>
      </c>
      <c r="T132" s="13">
        <v>43404.0</v>
      </c>
      <c r="U132" s="1">
        <v>401.04</v>
      </c>
      <c r="V132" s="13">
        <v>43410.0</v>
      </c>
      <c r="W132" s="1">
        <v>2630.66</v>
      </c>
      <c r="X132" s="13">
        <v>43417.0</v>
      </c>
      <c r="Y132" s="1">
        <v>10437.33</v>
      </c>
      <c r="AA132" s="13">
        <v>43424.0</v>
      </c>
      <c r="AB132" s="1">
        <v>16430.88</v>
      </c>
      <c r="AC132" s="1">
        <v>5.0</v>
      </c>
      <c r="AD132" s="13">
        <v>43431.0</v>
      </c>
      <c r="AE132" s="1">
        <v>15931.13</v>
      </c>
      <c r="AF132" s="1" t="s">
        <v>146</v>
      </c>
      <c r="AJ132" s="22">
        <v>43431.0</v>
      </c>
      <c r="AK132" s="23">
        <v>15931.13</v>
      </c>
      <c r="AL132" s="22" t="e">
        <v>#N/A</v>
      </c>
      <c r="AM132" s="23" t="e">
        <v>#N/A</v>
      </c>
      <c r="AN132" s="22" t="e">
        <v>#N/A</v>
      </c>
      <c r="AQ132" t="e">
        <v>#N/A</v>
      </c>
      <c r="AR132">
        <f t="shared" si="1"/>
        <v>0</v>
      </c>
      <c r="AV132">
        <f t="shared" si="2"/>
        <v>0</v>
      </c>
      <c r="BC132">
        <f t="shared" si="3"/>
        <v>0</v>
      </c>
      <c r="BD132">
        <f t="shared" si="4"/>
        <v>0</v>
      </c>
    </row>
    <row r="133">
      <c r="A133" s="1">
        <v>132.0</v>
      </c>
      <c r="B133" s="1" t="s">
        <v>93</v>
      </c>
      <c r="C133" s="1">
        <v>25.0</v>
      </c>
      <c r="D133" s="1">
        <v>10.0</v>
      </c>
      <c r="E133" s="1">
        <v>42.0</v>
      </c>
      <c r="F133" s="1">
        <v>3.0</v>
      </c>
      <c r="G133" s="13">
        <v>43401.0</v>
      </c>
      <c r="H133" s="13">
        <v>43393.0</v>
      </c>
      <c r="I133" s="13">
        <v>43399.0</v>
      </c>
      <c r="J133" s="14">
        <v>0.40625</v>
      </c>
      <c r="K133" s="1">
        <v>2.0</v>
      </c>
      <c r="L133" s="13">
        <v>43399.0</v>
      </c>
      <c r="M133" s="1">
        <v>53.01</v>
      </c>
      <c r="N133" s="15" t="b">
        <f t="shared" si="24"/>
        <v>0</v>
      </c>
      <c r="AJ133" s="22" t="e">
        <v>#N/A</v>
      </c>
      <c r="AK133" s="23" t="e">
        <v>#N/A</v>
      </c>
      <c r="AL133" s="22" t="e">
        <v>#N/A</v>
      </c>
      <c r="AM133" s="23" t="e">
        <v>#N/A</v>
      </c>
      <c r="AN133" s="22" t="e">
        <v>#N/A</v>
      </c>
      <c r="AQ133" t="e">
        <v>#N/A</v>
      </c>
      <c r="AR133">
        <f t="shared" si="1"/>
        <v>0</v>
      </c>
      <c r="AV133">
        <f t="shared" si="2"/>
        <v>0</v>
      </c>
      <c r="BC133">
        <f t="shared" si="3"/>
        <v>0</v>
      </c>
      <c r="BD133">
        <f t="shared" si="4"/>
        <v>0</v>
      </c>
    </row>
    <row r="134">
      <c r="A134" s="1">
        <v>133.0</v>
      </c>
      <c r="B134" s="1" t="s">
        <v>96</v>
      </c>
      <c r="C134" s="1">
        <v>25.0</v>
      </c>
      <c r="D134" s="1">
        <v>10.0</v>
      </c>
      <c r="E134" s="1">
        <v>42.0</v>
      </c>
      <c r="F134" s="1">
        <v>3.0</v>
      </c>
      <c r="H134" s="13">
        <v>43393.0</v>
      </c>
      <c r="I134" s="13">
        <v>43399.0</v>
      </c>
      <c r="J134" s="14">
        <v>0.41458333333333336</v>
      </c>
      <c r="K134" s="1">
        <v>1.0</v>
      </c>
      <c r="L134" s="13">
        <v>43399.0</v>
      </c>
      <c r="M134" s="1">
        <v>79.63</v>
      </c>
      <c r="N134" s="15">
        <v>2287.08</v>
      </c>
      <c r="O134" s="1">
        <v>5.0</v>
      </c>
      <c r="P134" s="13">
        <v>43411.0</v>
      </c>
      <c r="Q134" s="14">
        <v>0.3888888888888889</v>
      </c>
      <c r="R134" s="19">
        <v>43413.0</v>
      </c>
      <c r="S134" s="14">
        <v>0.71875</v>
      </c>
      <c r="T134" s="13">
        <v>43403.0</v>
      </c>
      <c r="U134" s="1">
        <v>277.48</v>
      </c>
      <c r="V134" s="13">
        <v>43410.0</v>
      </c>
      <c r="W134" s="1">
        <v>1942.64</v>
      </c>
      <c r="X134" s="13">
        <v>43417.0</v>
      </c>
      <c r="Y134" s="1">
        <v>3344.21</v>
      </c>
      <c r="Z134" s="1" t="s">
        <v>153</v>
      </c>
      <c r="AJ134" s="22" t="e">
        <v>#N/A</v>
      </c>
      <c r="AK134" s="23" t="e">
        <v>#N/A</v>
      </c>
      <c r="AL134" s="22" t="e">
        <v>#N/A</v>
      </c>
      <c r="AM134" s="23" t="e">
        <v>#N/A</v>
      </c>
      <c r="AN134" s="22">
        <v>43417.0</v>
      </c>
      <c r="AO134" s="1">
        <v>5.0</v>
      </c>
      <c r="AP134" s="1">
        <v>0.0</v>
      </c>
      <c r="AQ134">
        <v>3344.21</v>
      </c>
      <c r="AR134">
        <f t="shared" si="1"/>
        <v>51</v>
      </c>
      <c r="AS134" s="1">
        <v>23.0</v>
      </c>
      <c r="AT134" s="1">
        <v>28.0</v>
      </c>
      <c r="AU134" s="13">
        <v>43424.0</v>
      </c>
      <c r="AV134">
        <f t="shared" si="2"/>
        <v>7</v>
      </c>
      <c r="AW134" s="1">
        <v>0.0</v>
      </c>
      <c r="AX134" s="1">
        <v>7.0</v>
      </c>
      <c r="AY134" s="1">
        <v>0.0</v>
      </c>
      <c r="AZ134" s="1">
        <v>1.75</v>
      </c>
      <c r="BA134" s="1">
        <v>36.0</v>
      </c>
      <c r="BB134" s="1">
        <v>8.0</v>
      </c>
      <c r="BC134">
        <f t="shared" si="3"/>
        <v>87</v>
      </c>
      <c r="BD134">
        <f t="shared" si="4"/>
        <v>95</v>
      </c>
    </row>
    <row r="135">
      <c r="A135" s="1">
        <v>134.0</v>
      </c>
      <c r="B135" s="1" t="s">
        <v>93</v>
      </c>
      <c r="C135" s="1">
        <v>25.0</v>
      </c>
      <c r="D135" s="1">
        <v>10.0</v>
      </c>
      <c r="E135" s="1">
        <v>42.0</v>
      </c>
      <c r="F135" s="1">
        <v>3.0</v>
      </c>
      <c r="H135" s="13">
        <v>43393.0</v>
      </c>
      <c r="I135" s="13">
        <v>43399.0</v>
      </c>
      <c r="J135" s="14">
        <v>0.40694444444444444</v>
      </c>
      <c r="K135" s="1">
        <v>1.0</v>
      </c>
      <c r="L135" s="13">
        <v>43399.0</v>
      </c>
      <c r="M135" s="1">
        <v>73.27</v>
      </c>
      <c r="N135" s="15">
        <v>405.56</v>
      </c>
      <c r="O135" s="1">
        <v>3.0</v>
      </c>
      <c r="P135" s="13">
        <v>43403.0</v>
      </c>
      <c r="Q135" s="14">
        <v>0.4236111111111111</v>
      </c>
      <c r="R135" s="13">
        <v>43405.0</v>
      </c>
      <c r="S135" s="14">
        <v>0.6777777777777778</v>
      </c>
      <c r="T135" s="13">
        <v>43404.0</v>
      </c>
      <c r="V135" s="13">
        <v>43413.0</v>
      </c>
      <c r="W135" s="1">
        <v>1572.61</v>
      </c>
      <c r="X135" s="16"/>
      <c r="AJ135" s="22" t="e">
        <v>#N/A</v>
      </c>
      <c r="AK135" s="23" t="e">
        <v>#N/A</v>
      </c>
      <c r="AL135" s="22" t="e">
        <v>#N/A</v>
      </c>
      <c r="AM135" s="23" t="e">
        <v>#N/A</v>
      </c>
      <c r="AN135" s="16">
        <v>43418.0</v>
      </c>
      <c r="AO135" s="1">
        <v>5.0</v>
      </c>
      <c r="AP135" s="1">
        <v>0.0</v>
      </c>
      <c r="AQ135" s="1">
        <v>2187.89</v>
      </c>
      <c r="AR135">
        <f t="shared" si="1"/>
        <v>69</v>
      </c>
      <c r="AS135" s="1">
        <v>67.0</v>
      </c>
      <c r="AT135" s="1">
        <v>2.0</v>
      </c>
      <c r="AU135" s="13">
        <v>43424.0</v>
      </c>
      <c r="AV135">
        <f t="shared" si="2"/>
        <v>46</v>
      </c>
      <c r="AW135" s="1">
        <v>0.0</v>
      </c>
      <c r="AX135" s="1">
        <v>46.0</v>
      </c>
      <c r="AY135" s="1">
        <v>0.0</v>
      </c>
      <c r="AZ135" s="1">
        <v>12.48</v>
      </c>
      <c r="BA135" s="1">
        <v>14.0</v>
      </c>
      <c r="BB135" s="1">
        <v>5.0</v>
      </c>
      <c r="BC135">
        <f t="shared" si="3"/>
        <v>83</v>
      </c>
      <c r="BD135">
        <f t="shared" si="4"/>
        <v>88</v>
      </c>
      <c r="BJ135" s="1" t="s">
        <v>252</v>
      </c>
    </row>
    <row r="136">
      <c r="A136" s="1">
        <v>135.0</v>
      </c>
      <c r="B136" s="1" t="s">
        <v>96</v>
      </c>
      <c r="C136" s="1">
        <v>25.0</v>
      </c>
      <c r="D136" s="1">
        <v>10.0</v>
      </c>
      <c r="E136" s="1">
        <v>42.0</v>
      </c>
      <c r="F136" s="1">
        <v>3.0</v>
      </c>
      <c r="H136" s="13">
        <v>43393.0</v>
      </c>
      <c r="I136" s="13">
        <v>43399.0</v>
      </c>
      <c r="J136" s="14">
        <v>0.41597222222222224</v>
      </c>
      <c r="K136" s="1">
        <v>2.0</v>
      </c>
      <c r="L136" s="13">
        <v>43399.0</v>
      </c>
      <c r="M136" s="1">
        <v>62.32</v>
      </c>
      <c r="N136" s="15">
        <v>2993.21</v>
      </c>
      <c r="O136" s="1">
        <v>5.0</v>
      </c>
      <c r="P136" s="13">
        <v>43409.0</v>
      </c>
      <c r="Q136" s="14">
        <v>0.38333333333333336</v>
      </c>
      <c r="R136" s="25">
        <v>43411.0</v>
      </c>
      <c r="S136" s="14">
        <v>0.7090277777777778</v>
      </c>
      <c r="T136" s="13">
        <v>43402.0</v>
      </c>
      <c r="U136" s="1">
        <v>295.95</v>
      </c>
      <c r="V136" s="13">
        <v>43408.0</v>
      </c>
      <c r="W136" s="1">
        <v>2166.63</v>
      </c>
      <c r="X136" s="13">
        <v>43415.0</v>
      </c>
      <c r="Y136" s="1">
        <v>5257.71</v>
      </c>
      <c r="Z136" s="1">
        <v>5.0</v>
      </c>
      <c r="AA136" s="13"/>
      <c r="AJ136" s="22" t="e">
        <v>#N/A</v>
      </c>
      <c r="AK136" s="23" t="e">
        <v>#N/A</v>
      </c>
      <c r="AL136" s="22" t="e">
        <v>#N/A</v>
      </c>
      <c r="AM136" s="23" t="e">
        <v>#N/A</v>
      </c>
      <c r="AN136" s="13">
        <v>43416.0</v>
      </c>
      <c r="AO136" s="1">
        <v>5.0</v>
      </c>
      <c r="AP136" s="1">
        <v>0.0</v>
      </c>
      <c r="AQ136" s="1">
        <v>4977.05</v>
      </c>
      <c r="AR136">
        <f t="shared" si="1"/>
        <v>7</v>
      </c>
      <c r="AS136" s="1">
        <v>4.0</v>
      </c>
      <c r="AT136" s="1">
        <v>3.0</v>
      </c>
      <c r="AU136" s="13">
        <v>43424.0</v>
      </c>
      <c r="AV136">
        <f t="shared" si="2"/>
        <v>1</v>
      </c>
      <c r="AW136" s="1">
        <v>0.0</v>
      </c>
      <c r="AX136" s="1">
        <v>1.0</v>
      </c>
      <c r="AY136" s="1">
        <v>0.0</v>
      </c>
      <c r="AZ136" s="1">
        <v>0.18</v>
      </c>
      <c r="BA136" s="1">
        <v>155.0</v>
      </c>
      <c r="BB136" s="1">
        <v>32.0</v>
      </c>
      <c r="BC136">
        <f t="shared" si="3"/>
        <v>162</v>
      </c>
      <c r="BD136">
        <f t="shared" si="4"/>
        <v>194</v>
      </c>
    </row>
    <row r="137">
      <c r="A137" s="1">
        <v>136.0</v>
      </c>
      <c r="B137" s="1" t="s">
        <v>102</v>
      </c>
      <c r="C137" s="1">
        <v>25.0</v>
      </c>
      <c r="D137" s="1">
        <v>10.0</v>
      </c>
      <c r="E137" s="1">
        <v>0.0</v>
      </c>
      <c r="F137" s="1">
        <v>0.0</v>
      </c>
      <c r="H137" s="13">
        <v>43393.0</v>
      </c>
      <c r="I137" s="13">
        <v>43399.0</v>
      </c>
      <c r="J137" s="14">
        <v>0.4236111111111111</v>
      </c>
      <c r="K137" s="1">
        <v>2.0</v>
      </c>
      <c r="L137" s="13">
        <v>43399.0</v>
      </c>
      <c r="M137" s="1">
        <v>57.29</v>
      </c>
      <c r="N137" s="15" t="b">
        <f t="shared" ref="N137:N138" si="25">if(B137="early",M137)</f>
        <v>0</v>
      </c>
      <c r="T137" s="13">
        <v>43404.0</v>
      </c>
      <c r="U137" s="1">
        <v>328.39</v>
      </c>
      <c r="AJ137" s="22" t="e">
        <v>#N/A</v>
      </c>
      <c r="AK137" s="23" t="e">
        <v>#N/A</v>
      </c>
      <c r="AL137" s="22" t="e">
        <v>#N/A</v>
      </c>
      <c r="AM137" s="23" t="e">
        <v>#N/A</v>
      </c>
      <c r="AN137" s="19">
        <v>43412.0</v>
      </c>
      <c r="AO137" s="1">
        <v>4.0</v>
      </c>
      <c r="AP137" s="1">
        <v>0.0</v>
      </c>
      <c r="AQ137" s="1">
        <v>2224.64</v>
      </c>
      <c r="AR137">
        <f t="shared" si="1"/>
        <v>38</v>
      </c>
      <c r="AS137" s="1">
        <v>29.0</v>
      </c>
      <c r="AT137" s="1">
        <v>9.0</v>
      </c>
      <c r="AU137" s="13">
        <v>43419.0</v>
      </c>
      <c r="AV137">
        <f t="shared" si="2"/>
        <v>23</v>
      </c>
      <c r="AW137" s="1">
        <v>8.0</v>
      </c>
      <c r="AX137" s="1">
        <v>15.0</v>
      </c>
      <c r="AY137" s="1">
        <v>1.66</v>
      </c>
      <c r="AZ137" s="1">
        <v>2.51</v>
      </c>
      <c r="BC137">
        <f t="shared" si="3"/>
        <v>38</v>
      </c>
      <c r="BD137">
        <f t="shared" si="4"/>
        <v>38</v>
      </c>
    </row>
    <row r="138">
      <c r="A138" s="1">
        <v>137.0</v>
      </c>
      <c r="B138" s="1" t="s">
        <v>72</v>
      </c>
      <c r="C138" s="1">
        <v>25.0</v>
      </c>
      <c r="D138" s="1">
        <v>10.0</v>
      </c>
      <c r="E138" s="1">
        <v>42.0</v>
      </c>
      <c r="F138" s="1">
        <v>3.0</v>
      </c>
      <c r="H138" s="13">
        <v>43393.0</v>
      </c>
      <c r="I138" s="13">
        <v>43399.0</v>
      </c>
      <c r="J138" s="14">
        <v>0.42777777777777776</v>
      </c>
      <c r="K138" s="1">
        <v>1.0</v>
      </c>
      <c r="L138" s="13">
        <v>43399.0</v>
      </c>
      <c r="M138" s="1">
        <v>62.75</v>
      </c>
      <c r="N138" s="15">
        <f t="shared" si="25"/>
        <v>62.75</v>
      </c>
      <c r="O138" s="1">
        <v>3.0</v>
      </c>
      <c r="P138" s="13">
        <v>43399.0</v>
      </c>
      <c r="Q138" s="14">
        <v>0.4305555555555556</v>
      </c>
      <c r="R138" s="13">
        <v>43401.0</v>
      </c>
      <c r="S138" s="14">
        <v>0.8645833333333334</v>
      </c>
      <c r="T138" s="13">
        <v>43404.0</v>
      </c>
      <c r="V138" s="13">
        <v>43409.0</v>
      </c>
      <c r="W138" s="1">
        <v>2243.62</v>
      </c>
      <c r="X138" s="13">
        <v>43416.0</v>
      </c>
      <c r="Y138" s="1">
        <v>14186.39</v>
      </c>
      <c r="Z138" s="1">
        <v>5.0</v>
      </c>
      <c r="AA138" s="13">
        <v>43423.0</v>
      </c>
      <c r="AB138" s="1">
        <v>18279.91</v>
      </c>
      <c r="AC138" s="1">
        <v>5.0</v>
      </c>
      <c r="AD138" s="13">
        <v>43430.0</v>
      </c>
      <c r="AE138" s="1">
        <v>13791.19</v>
      </c>
      <c r="AF138" s="1" t="s">
        <v>146</v>
      </c>
      <c r="AJ138" s="22">
        <v>43430.0</v>
      </c>
      <c r="AK138" s="23">
        <v>13791.19</v>
      </c>
      <c r="AL138" s="22" t="e">
        <v>#N/A</v>
      </c>
      <c r="AM138" s="23" t="e">
        <v>#N/A</v>
      </c>
      <c r="AN138" s="22" t="e">
        <v>#N/A</v>
      </c>
      <c r="AQ138" t="e">
        <v>#N/A</v>
      </c>
      <c r="AR138">
        <f t="shared" si="1"/>
        <v>0</v>
      </c>
      <c r="AV138">
        <f t="shared" si="2"/>
        <v>0</v>
      </c>
      <c r="BA138" s="1">
        <v>90.0</v>
      </c>
      <c r="BB138" s="1">
        <v>25.0</v>
      </c>
      <c r="BC138">
        <f t="shared" si="3"/>
        <v>90</v>
      </c>
      <c r="BD138">
        <f t="shared" si="4"/>
        <v>115</v>
      </c>
      <c r="BJ138" s="1" t="s">
        <v>253</v>
      </c>
      <c r="BK138" s="1" t="s">
        <v>254</v>
      </c>
    </row>
    <row r="139">
      <c r="A139" s="1">
        <v>138.0</v>
      </c>
      <c r="B139" s="1" t="s">
        <v>93</v>
      </c>
      <c r="C139" s="1">
        <v>25.0</v>
      </c>
      <c r="D139" s="1">
        <v>10.0</v>
      </c>
      <c r="E139" s="1">
        <v>42.0</v>
      </c>
      <c r="F139" s="1">
        <v>3.0</v>
      </c>
      <c r="H139" s="13">
        <v>43393.0</v>
      </c>
      <c r="I139" s="13">
        <v>43399.0</v>
      </c>
      <c r="J139" s="14">
        <v>0.4076388888888889</v>
      </c>
      <c r="K139" s="1">
        <v>1.0</v>
      </c>
      <c r="L139" s="13">
        <v>43399.0</v>
      </c>
      <c r="M139" s="1">
        <v>59.68</v>
      </c>
      <c r="N139" s="15">
        <v>414.47</v>
      </c>
      <c r="O139" s="1">
        <v>3.0</v>
      </c>
      <c r="P139" s="13">
        <v>43403.0</v>
      </c>
      <c r="Q139" s="14">
        <v>0.4236111111111111</v>
      </c>
      <c r="R139" s="13">
        <v>43405.0</v>
      </c>
      <c r="S139" s="14">
        <v>0.6777777777777778</v>
      </c>
      <c r="T139" s="13">
        <v>43404.0</v>
      </c>
      <c r="U139" s="1">
        <v>346.33</v>
      </c>
      <c r="V139" s="13">
        <v>43411.0</v>
      </c>
      <c r="W139" s="1">
        <v>1358.77</v>
      </c>
      <c r="AJ139" s="22" t="e">
        <v>#N/A</v>
      </c>
      <c r="AK139" s="23" t="e">
        <v>#N/A</v>
      </c>
      <c r="AL139" s="22" t="e">
        <v>#N/A</v>
      </c>
      <c r="AM139" s="23" t="e">
        <v>#N/A</v>
      </c>
      <c r="AN139" s="13">
        <v>43415.0</v>
      </c>
      <c r="AO139" s="1">
        <v>5.0</v>
      </c>
      <c r="AP139" s="1">
        <v>0.0</v>
      </c>
      <c r="AQ139" s="1">
        <v>2510.33</v>
      </c>
      <c r="AR139">
        <f t="shared" si="1"/>
        <v>54</v>
      </c>
      <c r="AS139" s="1">
        <v>53.0</v>
      </c>
      <c r="AT139" s="1">
        <v>1.0</v>
      </c>
      <c r="AU139" s="13">
        <v>43421.0</v>
      </c>
      <c r="AV139">
        <f t="shared" si="2"/>
        <v>53</v>
      </c>
      <c r="AW139" s="1">
        <v>16.0</v>
      </c>
      <c r="AX139" s="1">
        <v>37.0</v>
      </c>
      <c r="AY139" s="1">
        <v>6.51</v>
      </c>
      <c r="AZ139" s="1">
        <v>11.17</v>
      </c>
      <c r="BA139" s="1">
        <v>8.0</v>
      </c>
      <c r="BB139" s="1">
        <v>0.0</v>
      </c>
      <c r="BC139">
        <f t="shared" si="3"/>
        <v>62</v>
      </c>
      <c r="BD139">
        <f t="shared" si="4"/>
        <v>62</v>
      </c>
      <c r="BJ139" s="1" t="s">
        <v>255</v>
      </c>
    </row>
    <row r="140">
      <c r="A140" s="1">
        <v>139.0</v>
      </c>
      <c r="B140" s="1" t="s">
        <v>96</v>
      </c>
      <c r="C140" s="1">
        <v>25.0</v>
      </c>
      <c r="D140" s="1">
        <v>10.0</v>
      </c>
      <c r="E140" s="1">
        <v>42.0</v>
      </c>
      <c r="F140" s="1">
        <v>3.0</v>
      </c>
      <c r="H140" s="13">
        <v>43393.0</v>
      </c>
      <c r="I140" s="13">
        <v>43399.0</v>
      </c>
      <c r="J140" s="14">
        <v>0.4166666666666667</v>
      </c>
      <c r="K140" s="1">
        <v>1.0</v>
      </c>
      <c r="L140" s="13">
        <v>43399.0</v>
      </c>
      <c r="M140" s="1">
        <v>67.56</v>
      </c>
      <c r="N140" s="15">
        <v>2450.55</v>
      </c>
      <c r="O140" s="1">
        <v>5.0</v>
      </c>
      <c r="P140" s="13">
        <v>43409.0</v>
      </c>
      <c r="Q140" s="14">
        <v>0.38333333333333336</v>
      </c>
      <c r="R140" s="25">
        <v>43411.0</v>
      </c>
      <c r="S140" s="14">
        <v>0.7090277777777778</v>
      </c>
      <c r="T140" s="13">
        <v>43403.0</v>
      </c>
      <c r="U140" s="1">
        <v>409.78</v>
      </c>
      <c r="V140" s="13">
        <v>43408.0</v>
      </c>
      <c r="W140" s="1">
        <v>2038.59</v>
      </c>
      <c r="X140" s="13">
        <v>43415.0</v>
      </c>
      <c r="Y140" s="1">
        <v>3224.69</v>
      </c>
      <c r="Z140" s="1" t="s">
        <v>153</v>
      </c>
      <c r="AJ140" s="22" t="e">
        <v>#N/A</v>
      </c>
      <c r="AK140" s="23" t="e">
        <v>#N/A</v>
      </c>
      <c r="AL140" s="22" t="e">
        <v>#N/A</v>
      </c>
      <c r="AM140" s="23" t="e">
        <v>#N/A</v>
      </c>
      <c r="AN140" s="22">
        <v>43415.0</v>
      </c>
      <c r="AO140" s="1">
        <v>5.0</v>
      </c>
      <c r="AP140" s="1">
        <v>0.0</v>
      </c>
      <c r="AQ140">
        <v>3224.69</v>
      </c>
      <c r="AR140">
        <f t="shared" si="1"/>
        <v>7</v>
      </c>
      <c r="AS140" s="1">
        <v>6.0</v>
      </c>
      <c r="AT140" s="1">
        <v>1.0</v>
      </c>
      <c r="AU140" s="13">
        <v>43422.0</v>
      </c>
      <c r="AV140">
        <f t="shared" si="2"/>
        <v>5</v>
      </c>
      <c r="AW140" s="1">
        <v>2.0</v>
      </c>
      <c r="AX140" s="1">
        <v>3.0</v>
      </c>
      <c r="AY140" s="1">
        <v>0.47</v>
      </c>
      <c r="AZ140" s="1">
        <v>0.56</v>
      </c>
      <c r="BA140" s="1">
        <v>59.0</v>
      </c>
      <c r="BB140" s="1">
        <v>24.0</v>
      </c>
      <c r="BC140">
        <f t="shared" si="3"/>
        <v>66</v>
      </c>
      <c r="BD140">
        <f t="shared" si="4"/>
        <v>90</v>
      </c>
      <c r="BK140" s="1" t="s">
        <v>256</v>
      </c>
    </row>
    <row r="141">
      <c r="A141" s="1">
        <v>140.0</v>
      </c>
      <c r="B141" s="1" t="s">
        <v>93</v>
      </c>
      <c r="C141" s="1">
        <v>25.0</v>
      </c>
      <c r="D141" s="1">
        <v>10.0</v>
      </c>
      <c r="E141" s="1">
        <v>42.0</v>
      </c>
      <c r="F141" s="1">
        <v>3.0</v>
      </c>
      <c r="G141" s="13">
        <v>43405.0</v>
      </c>
      <c r="H141" s="13">
        <v>43393.0</v>
      </c>
      <c r="I141" s="13">
        <v>43399.0</v>
      </c>
      <c r="J141" s="14">
        <v>0.4083333333333333</v>
      </c>
      <c r="K141" s="1">
        <v>1.0</v>
      </c>
      <c r="L141" s="13">
        <v>43399.0</v>
      </c>
      <c r="M141" s="1">
        <v>65.82</v>
      </c>
      <c r="N141" s="15">
        <v>242.46</v>
      </c>
      <c r="O141" s="1">
        <v>3.0</v>
      </c>
      <c r="P141" s="13">
        <v>43403.0</v>
      </c>
      <c r="Q141" s="14">
        <v>0.4236111111111111</v>
      </c>
      <c r="T141" s="13">
        <v>43405.0</v>
      </c>
      <c r="U141" s="1">
        <v>176.48</v>
      </c>
      <c r="AJ141" s="22" t="e">
        <v>#N/A</v>
      </c>
      <c r="AK141" s="23" t="e">
        <v>#N/A</v>
      </c>
      <c r="AL141" s="22" t="e">
        <v>#N/A</v>
      </c>
      <c r="AM141" s="23" t="e">
        <v>#N/A</v>
      </c>
      <c r="AN141" s="22" t="e">
        <v>#N/A</v>
      </c>
      <c r="AQ141" t="e">
        <v>#N/A</v>
      </c>
      <c r="AR141">
        <f t="shared" si="1"/>
        <v>0</v>
      </c>
      <c r="AV141">
        <f t="shared" si="2"/>
        <v>0</v>
      </c>
      <c r="BC141">
        <f t="shared" si="3"/>
        <v>0</v>
      </c>
      <c r="BD141">
        <f t="shared" si="4"/>
        <v>0</v>
      </c>
      <c r="BJ141" s="1" t="s">
        <v>257</v>
      </c>
    </row>
    <row r="142">
      <c r="A142" s="1">
        <v>141.0</v>
      </c>
      <c r="B142" s="1" t="s">
        <v>96</v>
      </c>
      <c r="C142" s="1">
        <v>25.0</v>
      </c>
      <c r="D142" s="1">
        <v>10.0</v>
      </c>
      <c r="E142" s="1">
        <v>42.0</v>
      </c>
      <c r="F142" s="1">
        <v>3.0</v>
      </c>
      <c r="G142" s="13">
        <v>43409.0</v>
      </c>
      <c r="H142" s="13">
        <v>43393.0</v>
      </c>
      <c r="I142" s="13">
        <v>43399.0</v>
      </c>
      <c r="J142" s="14">
        <v>0.41805555555555557</v>
      </c>
      <c r="K142" s="1">
        <v>1.0</v>
      </c>
      <c r="L142" s="13">
        <v>43399.0</v>
      </c>
      <c r="M142" s="1">
        <v>67.89</v>
      </c>
      <c r="N142" s="15">
        <v>1175.15</v>
      </c>
      <c r="O142" s="1">
        <v>5.0</v>
      </c>
      <c r="P142" s="13">
        <v>43409.0</v>
      </c>
      <c r="Q142" s="14">
        <v>0.38333333333333336</v>
      </c>
      <c r="T142" s="13">
        <v>43403.0</v>
      </c>
      <c r="U142" s="1">
        <v>235.23</v>
      </c>
      <c r="V142" s="13">
        <v>43408.0</v>
      </c>
      <c r="W142" s="1">
        <v>1260.66</v>
      </c>
      <c r="AJ142" s="22" t="e">
        <v>#N/A</v>
      </c>
      <c r="AK142" s="23" t="e">
        <v>#N/A</v>
      </c>
      <c r="AL142" s="22" t="e">
        <v>#N/A</v>
      </c>
      <c r="AM142" s="23" t="e">
        <v>#N/A</v>
      </c>
      <c r="AN142" s="22" t="e">
        <v>#N/A</v>
      </c>
      <c r="AQ142" t="e">
        <v>#N/A</v>
      </c>
      <c r="AR142">
        <f t="shared" si="1"/>
        <v>0</v>
      </c>
      <c r="AV142">
        <f t="shared" si="2"/>
        <v>0</v>
      </c>
      <c r="BC142">
        <f t="shared" si="3"/>
        <v>0</v>
      </c>
      <c r="BD142">
        <f t="shared" si="4"/>
        <v>0</v>
      </c>
      <c r="BJ142" s="1" t="s">
        <v>258</v>
      </c>
    </row>
    <row r="143">
      <c r="A143" s="1">
        <v>142.0</v>
      </c>
      <c r="B143" s="1" t="s">
        <v>102</v>
      </c>
      <c r="C143" s="1">
        <v>25.0</v>
      </c>
      <c r="D143" s="1">
        <v>10.0</v>
      </c>
      <c r="E143" s="1">
        <v>0.0</v>
      </c>
      <c r="F143" s="1">
        <v>0.0</v>
      </c>
      <c r="H143" s="13">
        <v>43393.0</v>
      </c>
      <c r="I143" s="13">
        <v>43399.0</v>
      </c>
      <c r="J143" s="14">
        <v>0.42430555555555555</v>
      </c>
      <c r="K143" s="1">
        <v>1.0</v>
      </c>
      <c r="L143" s="13">
        <v>43399.0</v>
      </c>
      <c r="M143" s="1">
        <v>61.62</v>
      </c>
      <c r="N143" s="15" t="b">
        <f t="shared" ref="N143:N144" si="26">if(B143="early",M143)</f>
        <v>0</v>
      </c>
      <c r="T143" s="13">
        <v>43403.0</v>
      </c>
      <c r="U143" s="1">
        <v>342.74</v>
      </c>
      <c r="V143" s="13">
        <v>43409.0</v>
      </c>
      <c r="W143" s="1">
        <v>2252.08</v>
      </c>
      <c r="AJ143" s="22" t="e">
        <v>#N/A</v>
      </c>
      <c r="AK143" s="23" t="e">
        <v>#N/A</v>
      </c>
      <c r="AL143" s="22" t="e">
        <v>#N/A</v>
      </c>
      <c r="AM143" s="23" t="e">
        <v>#N/A</v>
      </c>
      <c r="AN143" s="13">
        <v>43413.0</v>
      </c>
      <c r="AO143" s="1">
        <v>5.0</v>
      </c>
      <c r="AP143" s="1">
        <v>0.0</v>
      </c>
      <c r="AQ143" s="1">
        <v>3755.75</v>
      </c>
      <c r="AR143">
        <f t="shared" si="1"/>
        <v>76</v>
      </c>
      <c r="AS143" s="1">
        <v>72.0</v>
      </c>
      <c r="AT143" s="1">
        <v>4.0</v>
      </c>
      <c r="AU143" s="13">
        <v>43419.0</v>
      </c>
      <c r="AV143">
        <f t="shared" si="2"/>
        <v>61</v>
      </c>
      <c r="AW143" s="1">
        <v>0.0</v>
      </c>
      <c r="AX143" s="1">
        <v>61.0</v>
      </c>
      <c r="AY143" s="1">
        <v>0.0</v>
      </c>
      <c r="AZ143" s="1">
        <v>19.37</v>
      </c>
      <c r="BA143" s="1">
        <v>32.0</v>
      </c>
      <c r="BB143" s="1">
        <v>0.0</v>
      </c>
      <c r="BC143">
        <f t="shared" si="3"/>
        <v>108</v>
      </c>
      <c r="BD143">
        <f t="shared" si="4"/>
        <v>108</v>
      </c>
    </row>
    <row r="144">
      <c r="A144" s="1">
        <v>143.0</v>
      </c>
      <c r="B144" s="1" t="s">
        <v>72</v>
      </c>
      <c r="C144" s="1">
        <v>25.0</v>
      </c>
      <c r="D144" s="1">
        <v>10.0</v>
      </c>
      <c r="E144" s="1">
        <v>42.0</v>
      </c>
      <c r="F144" s="1">
        <v>3.0</v>
      </c>
      <c r="G144" s="13">
        <v>43401.0</v>
      </c>
      <c r="H144" s="13">
        <v>43393.0</v>
      </c>
      <c r="I144" s="13">
        <v>43399.0</v>
      </c>
      <c r="J144" s="14">
        <v>0.42916666666666664</v>
      </c>
      <c r="K144" s="1">
        <v>1.0</v>
      </c>
      <c r="L144" s="13">
        <v>43399.0</v>
      </c>
      <c r="M144" s="1">
        <v>58.48</v>
      </c>
      <c r="N144" s="15">
        <f t="shared" si="26"/>
        <v>58.48</v>
      </c>
      <c r="O144" s="1">
        <v>3.0</v>
      </c>
      <c r="P144" s="13">
        <v>43399.0</v>
      </c>
      <c r="Q144" s="14">
        <v>0.4305555555555556</v>
      </c>
      <c r="AJ144" s="22" t="e">
        <v>#N/A</v>
      </c>
      <c r="AK144" s="23" t="e">
        <v>#N/A</v>
      </c>
      <c r="AL144" s="22" t="e">
        <v>#N/A</v>
      </c>
      <c r="AM144" s="23" t="e">
        <v>#N/A</v>
      </c>
      <c r="AN144" s="22" t="e">
        <v>#N/A</v>
      </c>
      <c r="AQ144" t="e">
        <v>#N/A</v>
      </c>
      <c r="AR144">
        <f t="shared" si="1"/>
        <v>0</v>
      </c>
      <c r="AV144">
        <f t="shared" si="2"/>
        <v>0</v>
      </c>
      <c r="BC144">
        <f t="shared" si="3"/>
        <v>0</v>
      </c>
      <c r="BD144">
        <f t="shared" si="4"/>
        <v>0</v>
      </c>
      <c r="BJ144" s="1" t="s">
        <v>238</v>
      </c>
    </row>
    <row r="145">
      <c r="A145" s="1">
        <v>144.0</v>
      </c>
      <c r="B145" s="1" t="s">
        <v>93</v>
      </c>
      <c r="C145" s="1">
        <v>25.0</v>
      </c>
      <c r="D145" s="1">
        <v>10.0</v>
      </c>
      <c r="E145" s="1">
        <v>42.0</v>
      </c>
      <c r="F145" s="1">
        <v>3.0</v>
      </c>
      <c r="H145" s="13">
        <v>43393.0</v>
      </c>
      <c r="I145" s="13">
        <v>43399.0</v>
      </c>
      <c r="J145" s="14">
        <v>0.40902777777777777</v>
      </c>
      <c r="K145" s="1">
        <v>2.0</v>
      </c>
      <c r="L145" s="13">
        <v>43399.0</v>
      </c>
      <c r="M145" s="1">
        <v>63.07</v>
      </c>
      <c r="N145" s="15">
        <v>393.68</v>
      </c>
      <c r="O145" s="1">
        <v>4.0</v>
      </c>
      <c r="P145" s="13">
        <v>43403.0</v>
      </c>
      <c r="Q145" s="14">
        <v>0.4236111111111111</v>
      </c>
      <c r="R145" s="13">
        <v>43405.0</v>
      </c>
      <c r="S145" s="14">
        <v>0.6777777777777778</v>
      </c>
      <c r="T145" s="13">
        <v>43405.0</v>
      </c>
      <c r="U145" s="1">
        <v>291.74</v>
      </c>
      <c r="V145" s="13">
        <v>43409.0</v>
      </c>
      <c r="W145" s="1">
        <v>2085.62</v>
      </c>
      <c r="AJ145" s="22" t="e">
        <v>#N/A</v>
      </c>
      <c r="AK145" s="23" t="e">
        <v>#N/A</v>
      </c>
      <c r="AL145" s="22" t="e">
        <v>#N/A</v>
      </c>
      <c r="AM145" s="23" t="e">
        <v>#N/A</v>
      </c>
      <c r="AN145" s="13">
        <v>43414.0</v>
      </c>
      <c r="AO145" s="1">
        <v>5.0</v>
      </c>
      <c r="AP145" s="1">
        <v>0.0</v>
      </c>
      <c r="AQ145" s="1">
        <v>4632.64</v>
      </c>
      <c r="AR145">
        <f t="shared" si="1"/>
        <v>185</v>
      </c>
      <c r="AS145" s="1">
        <v>174.0</v>
      </c>
      <c r="AT145" s="1">
        <v>11.0</v>
      </c>
      <c r="AU145" s="13">
        <v>43420.0</v>
      </c>
      <c r="AV145">
        <f t="shared" si="2"/>
        <v>162</v>
      </c>
      <c r="AW145" s="1">
        <v>29.0</v>
      </c>
      <c r="AX145" s="1">
        <v>133.0</v>
      </c>
      <c r="AY145" s="1">
        <v>7.69</v>
      </c>
      <c r="AZ145" s="1">
        <v>26.1</v>
      </c>
      <c r="BA145" s="1">
        <v>19.0</v>
      </c>
      <c r="BB145" s="1">
        <v>0.0</v>
      </c>
      <c r="BC145">
        <f t="shared" si="3"/>
        <v>204</v>
      </c>
      <c r="BD145">
        <f t="shared" si="4"/>
        <v>204</v>
      </c>
      <c r="BJ145" s="1" t="s">
        <v>259</v>
      </c>
    </row>
    <row r="146">
      <c r="A146" s="1">
        <v>145.0</v>
      </c>
      <c r="B146" s="1" t="s">
        <v>96</v>
      </c>
      <c r="C146" s="1">
        <v>25.0</v>
      </c>
      <c r="D146" s="1">
        <v>10.0</v>
      </c>
      <c r="E146" s="1">
        <v>42.0</v>
      </c>
      <c r="F146" s="1">
        <v>3.0</v>
      </c>
      <c r="H146" s="13">
        <v>43393.0</v>
      </c>
      <c r="I146" s="13">
        <v>43399.0</v>
      </c>
      <c r="J146" s="14">
        <v>0.41875</v>
      </c>
      <c r="K146" s="1">
        <v>1.0</v>
      </c>
      <c r="L146" s="13">
        <v>43399.0</v>
      </c>
      <c r="M146" s="1">
        <v>77.91</v>
      </c>
      <c r="N146" s="15">
        <v>3514.15</v>
      </c>
      <c r="O146" s="1">
        <v>5.0</v>
      </c>
      <c r="P146" s="13">
        <v>43409.0</v>
      </c>
      <c r="Q146" s="14">
        <v>0.38333333333333336</v>
      </c>
      <c r="R146" s="25">
        <v>43411.0</v>
      </c>
      <c r="S146" s="14">
        <v>0.7090277777777778</v>
      </c>
      <c r="T146" s="13">
        <v>43402.0</v>
      </c>
      <c r="U146" s="1">
        <v>311.05</v>
      </c>
      <c r="V146" s="13">
        <v>43408.0</v>
      </c>
      <c r="W146" s="1">
        <v>28223.12</v>
      </c>
      <c r="X146" s="13">
        <v>43415.0</v>
      </c>
      <c r="Y146" s="1">
        <v>5241.34</v>
      </c>
      <c r="Z146" s="1">
        <v>5.0</v>
      </c>
      <c r="AA146" s="13"/>
      <c r="AJ146" s="22" t="e">
        <v>#N/A</v>
      </c>
      <c r="AK146" s="23" t="e">
        <v>#N/A</v>
      </c>
      <c r="AL146" s="22" t="e">
        <v>#N/A</v>
      </c>
      <c r="AM146" s="23" t="e">
        <v>#N/A</v>
      </c>
      <c r="AN146" s="13">
        <v>43416.0</v>
      </c>
      <c r="AO146" s="1">
        <v>5.0</v>
      </c>
      <c r="AP146" s="1">
        <v>0.0</v>
      </c>
      <c r="AQ146" s="1">
        <v>4966.03</v>
      </c>
      <c r="AR146">
        <f t="shared" si="1"/>
        <v>4</v>
      </c>
      <c r="AS146" s="1">
        <v>4.0</v>
      </c>
      <c r="AT146" s="1">
        <v>0.0</v>
      </c>
      <c r="AU146" s="13">
        <v>43422.0</v>
      </c>
      <c r="AV146">
        <f t="shared" si="2"/>
        <v>3</v>
      </c>
      <c r="AW146" s="1">
        <v>0.0</v>
      </c>
      <c r="AX146" s="1">
        <v>3.0</v>
      </c>
      <c r="AY146" s="1">
        <v>0.0</v>
      </c>
      <c r="AZ146" s="1">
        <v>1.03</v>
      </c>
      <c r="BA146" s="1">
        <v>113.0</v>
      </c>
      <c r="BB146" s="1">
        <v>55.0</v>
      </c>
      <c r="BC146">
        <f t="shared" si="3"/>
        <v>117</v>
      </c>
      <c r="BD146">
        <f t="shared" si="4"/>
        <v>172</v>
      </c>
    </row>
    <row r="147">
      <c r="A147" s="1">
        <v>146.0</v>
      </c>
      <c r="B147" s="1" t="s">
        <v>93</v>
      </c>
      <c r="C147" s="1">
        <v>25.0</v>
      </c>
      <c r="D147" s="1">
        <v>10.0</v>
      </c>
      <c r="E147" s="1">
        <v>42.0</v>
      </c>
      <c r="F147" s="1">
        <v>3.0</v>
      </c>
      <c r="G147" s="19">
        <v>43413.0</v>
      </c>
      <c r="H147" s="13">
        <v>43393.0</v>
      </c>
      <c r="I147" s="13">
        <v>43399.0</v>
      </c>
      <c r="J147" s="14">
        <v>0.41041666666666665</v>
      </c>
      <c r="K147" s="1">
        <v>1.0</v>
      </c>
      <c r="L147" s="13">
        <v>43399.0</v>
      </c>
      <c r="M147" s="1">
        <v>66.62</v>
      </c>
      <c r="N147" s="15">
        <v>312.52</v>
      </c>
      <c r="O147" s="1">
        <v>3.0</v>
      </c>
      <c r="P147" s="13">
        <v>43403.0</v>
      </c>
      <c r="Q147" s="14">
        <v>0.4236111111111111</v>
      </c>
      <c r="R147" s="13">
        <v>43405.0</v>
      </c>
      <c r="S147" s="14">
        <v>0.6777777777777778</v>
      </c>
      <c r="T147" s="13">
        <v>43404.0</v>
      </c>
      <c r="U147" s="1">
        <v>328.29</v>
      </c>
      <c r="V147" s="13">
        <v>43412.0</v>
      </c>
      <c r="W147" s="1">
        <v>915.23</v>
      </c>
      <c r="AJ147" s="22" t="e">
        <v>#N/A</v>
      </c>
      <c r="AK147" s="23" t="e">
        <v>#N/A</v>
      </c>
      <c r="AL147" s="22" t="e">
        <v>#N/A</v>
      </c>
      <c r="AM147" s="23" t="e">
        <v>#N/A</v>
      </c>
      <c r="AN147" s="22" t="e">
        <v>#N/A</v>
      </c>
      <c r="AQ147" t="e">
        <v>#N/A</v>
      </c>
      <c r="AR147">
        <f t="shared" si="1"/>
        <v>0</v>
      </c>
      <c r="AV147">
        <f t="shared" si="2"/>
        <v>0</v>
      </c>
      <c r="BC147">
        <f t="shared" si="3"/>
        <v>0</v>
      </c>
      <c r="BD147">
        <f t="shared" si="4"/>
        <v>0</v>
      </c>
      <c r="BJ147" s="1" t="s">
        <v>260</v>
      </c>
    </row>
    <row r="148">
      <c r="A148" s="1">
        <v>147.0</v>
      </c>
      <c r="B148" s="1" t="s">
        <v>96</v>
      </c>
      <c r="C148" s="1">
        <v>25.0</v>
      </c>
      <c r="D148" s="1">
        <v>10.0</v>
      </c>
      <c r="E148" s="1">
        <v>42.0</v>
      </c>
      <c r="F148" s="1">
        <v>3.0</v>
      </c>
      <c r="H148" s="13">
        <v>43393.0</v>
      </c>
      <c r="I148" s="13">
        <v>43399.0</v>
      </c>
      <c r="J148" s="14">
        <v>0.41944444444444445</v>
      </c>
      <c r="K148" s="1">
        <v>2.0</v>
      </c>
      <c r="L148" s="13">
        <v>43399.0</v>
      </c>
      <c r="M148" s="1">
        <v>47.71</v>
      </c>
      <c r="N148" s="15">
        <v>1907.66</v>
      </c>
      <c r="O148" s="1">
        <v>5.0</v>
      </c>
      <c r="P148" s="13">
        <v>43409.0</v>
      </c>
      <c r="Q148" s="14">
        <v>0.38333333333333336</v>
      </c>
      <c r="R148" s="25">
        <v>43411.0</v>
      </c>
      <c r="S148" s="14">
        <v>0.7090277777777778</v>
      </c>
      <c r="T148" s="13">
        <v>43403.0</v>
      </c>
      <c r="U148" s="1">
        <v>242.53</v>
      </c>
      <c r="V148" s="13">
        <v>43408.0</v>
      </c>
      <c r="W148" s="1">
        <v>1424.26</v>
      </c>
      <c r="X148" s="13">
        <v>43415.0</v>
      </c>
      <c r="Y148" s="1">
        <v>3033.56</v>
      </c>
      <c r="Z148" s="1" t="s">
        <v>153</v>
      </c>
      <c r="AJ148" s="22" t="e">
        <v>#N/A</v>
      </c>
      <c r="AK148" s="23" t="e">
        <v>#N/A</v>
      </c>
      <c r="AL148" s="22" t="e">
        <v>#N/A</v>
      </c>
      <c r="AM148" s="23" t="e">
        <v>#N/A</v>
      </c>
      <c r="AN148" s="22">
        <v>43415.0</v>
      </c>
      <c r="AO148" s="1">
        <v>5.0</v>
      </c>
      <c r="AP148" s="1">
        <v>0.0</v>
      </c>
      <c r="AQ148">
        <v>3033.56</v>
      </c>
      <c r="AR148">
        <f t="shared" si="1"/>
        <v>3</v>
      </c>
      <c r="AS148" s="1">
        <v>2.0</v>
      </c>
      <c r="AT148" s="1">
        <v>1.0</v>
      </c>
      <c r="AV148">
        <f t="shared" si="2"/>
        <v>0</v>
      </c>
      <c r="AW148" s="1">
        <v>0.0</v>
      </c>
      <c r="AX148" s="1">
        <v>0.0</v>
      </c>
      <c r="AY148" s="1">
        <v>0.0</v>
      </c>
      <c r="AZ148" s="1">
        <v>0.0</v>
      </c>
      <c r="BA148" s="1">
        <v>84.0</v>
      </c>
      <c r="BB148" s="1">
        <v>16.0</v>
      </c>
      <c r="BC148">
        <f t="shared" si="3"/>
        <v>87</v>
      </c>
      <c r="BD148">
        <f t="shared" si="4"/>
        <v>103</v>
      </c>
    </row>
    <row r="149">
      <c r="A149" s="1">
        <v>148.0</v>
      </c>
      <c r="B149" s="1" t="s">
        <v>102</v>
      </c>
      <c r="C149" s="1">
        <v>25.0</v>
      </c>
      <c r="D149" s="1">
        <v>10.0</v>
      </c>
      <c r="E149" s="1">
        <v>0.0</v>
      </c>
      <c r="F149" s="1">
        <v>0.0</v>
      </c>
      <c r="H149" s="13">
        <v>43396.0</v>
      </c>
      <c r="I149" s="13">
        <v>43402.0</v>
      </c>
      <c r="J149" s="14">
        <v>0.49027777777777776</v>
      </c>
      <c r="K149" s="1">
        <v>1.0</v>
      </c>
      <c r="L149" s="13">
        <v>43402.0</v>
      </c>
      <c r="M149" s="1">
        <v>68.25</v>
      </c>
      <c r="N149" s="15" t="b">
        <f t="shared" ref="N149:N150" si="27">if(B149="early",M149)</f>
        <v>0</v>
      </c>
      <c r="T149" s="13">
        <v>43406.0</v>
      </c>
      <c r="U149" s="1">
        <v>171.04</v>
      </c>
      <c r="V149" s="13">
        <v>43411.0</v>
      </c>
      <c r="W149" s="1">
        <v>846.61</v>
      </c>
      <c r="AJ149" s="22" t="e">
        <v>#N/A</v>
      </c>
      <c r="AK149" s="23" t="e">
        <v>#N/A</v>
      </c>
      <c r="AL149" s="22" t="e">
        <v>#N/A</v>
      </c>
      <c r="AM149" s="23" t="e">
        <v>#N/A</v>
      </c>
      <c r="AN149" s="13">
        <v>43415.0</v>
      </c>
      <c r="AO149" s="1">
        <v>5.0</v>
      </c>
      <c r="AP149" s="1">
        <v>0.0</v>
      </c>
      <c r="AQ149" s="1">
        <v>2243.49</v>
      </c>
      <c r="AR149">
        <f t="shared" si="1"/>
        <v>65</v>
      </c>
      <c r="AS149" s="1">
        <v>62.0</v>
      </c>
      <c r="AT149" s="1">
        <v>3.0</v>
      </c>
      <c r="AU149" s="13">
        <v>43422.0</v>
      </c>
      <c r="AV149">
        <f t="shared" si="2"/>
        <v>57</v>
      </c>
      <c r="AW149" s="1">
        <v>17.0</v>
      </c>
      <c r="AX149" s="1">
        <v>40.0</v>
      </c>
      <c r="AY149" s="1">
        <v>4.9</v>
      </c>
      <c r="AZ149" s="1">
        <v>12.99</v>
      </c>
      <c r="BA149" s="1">
        <v>3.0</v>
      </c>
      <c r="BB149" s="1">
        <v>0.0</v>
      </c>
      <c r="BC149">
        <f t="shared" si="3"/>
        <v>68</v>
      </c>
      <c r="BD149">
        <f t="shared" si="4"/>
        <v>68</v>
      </c>
    </row>
    <row r="150">
      <c r="A150" s="1">
        <v>149.0</v>
      </c>
      <c r="B150" s="1" t="s">
        <v>72</v>
      </c>
      <c r="C150" s="1">
        <v>25.0</v>
      </c>
      <c r="D150" s="1">
        <v>10.0</v>
      </c>
      <c r="E150" s="1">
        <v>42.0</v>
      </c>
      <c r="F150" s="1">
        <v>3.0</v>
      </c>
      <c r="G150" s="13">
        <v>43417.0</v>
      </c>
      <c r="H150" s="13">
        <v>43396.0</v>
      </c>
      <c r="I150" s="13">
        <v>43402.0</v>
      </c>
      <c r="J150" s="14">
        <v>0.4486111111111111</v>
      </c>
      <c r="K150" s="1">
        <v>1.0</v>
      </c>
      <c r="L150" s="13">
        <v>43402.0</v>
      </c>
      <c r="M150" s="1">
        <v>66.82</v>
      </c>
      <c r="N150" s="15">
        <f t="shared" si="27"/>
        <v>66.82</v>
      </c>
      <c r="O150" s="1">
        <v>3.0</v>
      </c>
      <c r="P150" s="13">
        <v>43402.0</v>
      </c>
      <c r="Q150" s="14">
        <v>0.4583333333333333</v>
      </c>
      <c r="R150" s="13">
        <v>43404.0</v>
      </c>
      <c r="S150" s="14">
        <v>0.68125</v>
      </c>
      <c r="T150" s="13">
        <v>43408.0</v>
      </c>
      <c r="U150" s="1">
        <v>377.05</v>
      </c>
      <c r="V150" s="13">
        <v>43412.0</v>
      </c>
      <c r="W150" s="1">
        <v>1278.13</v>
      </c>
      <c r="AJ150" s="22" t="e">
        <v>#N/A</v>
      </c>
      <c r="AK150" s="23" t="e">
        <v>#N/A</v>
      </c>
      <c r="AL150" s="22" t="e">
        <v>#N/A</v>
      </c>
      <c r="AM150" s="23" t="e">
        <v>#N/A</v>
      </c>
      <c r="AN150" s="22" t="e">
        <v>#N/A</v>
      </c>
      <c r="AQ150" t="e">
        <v>#N/A</v>
      </c>
      <c r="AR150">
        <f t="shared" si="1"/>
        <v>0</v>
      </c>
      <c r="AV150">
        <f t="shared" si="2"/>
        <v>0</v>
      </c>
      <c r="BC150">
        <f t="shared" si="3"/>
        <v>0</v>
      </c>
      <c r="BD150">
        <f t="shared" si="4"/>
        <v>0</v>
      </c>
      <c r="BJ150" s="1" t="s">
        <v>261</v>
      </c>
    </row>
    <row r="151">
      <c r="A151" s="1">
        <v>150.0</v>
      </c>
      <c r="B151" s="1" t="s">
        <v>93</v>
      </c>
      <c r="C151" s="1">
        <v>25.0</v>
      </c>
      <c r="D151" s="1">
        <v>10.0</v>
      </c>
      <c r="E151" s="1">
        <v>42.0</v>
      </c>
      <c r="F151" s="1">
        <v>3.0</v>
      </c>
      <c r="G151" s="13">
        <v>43414.0</v>
      </c>
      <c r="H151" s="13">
        <v>43396.0</v>
      </c>
      <c r="I151" s="13">
        <v>43402.0</v>
      </c>
      <c r="J151" s="14">
        <v>0.47638888888888886</v>
      </c>
      <c r="K151" s="1">
        <v>2.0</v>
      </c>
      <c r="L151" s="13">
        <v>43402.0</v>
      </c>
      <c r="M151" s="1">
        <v>54.08</v>
      </c>
      <c r="N151" s="15">
        <v>264.13</v>
      </c>
      <c r="O151" s="1">
        <v>3.0</v>
      </c>
      <c r="P151" s="13">
        <v>43406.0</v>
      </c>
      <c r="Q151" s="14">
        <v>0.3854166666666667</v>
      </c>
      <c r="R151" s="13">
        <v>43408.0</v>
      </c>
      <c r="S151" s="14">
        <v>0.7395833333333334</v>
      </c>
      <c r="T151" s="13">
        <v>43406.0</v>
      </c>
      <c r="U151" s="1">
        <v>245.09</v>
      </c>
      <c r="V151" s="13">
        <v>43413.0</v>
      </c>
      <c r="W151" s="1">
        <v>634.67</v>
      </c>
      <c r="AJ151" s="22" t="e">
        <v>#N/A</v>
      </c>
      <c r="AK151" s="23" t="e">
        <v>#N/A</v>
      </c>
      <c r="AL151" s="22" t="e">
        <v>#N/A</v>
      </c>
      <c r="AM151" s="23" t="e">
        <v>#N/A</v>
      </c>
      <c r="AN151" s="22" t="e">
        <v>#N/A</v>
      </c>
      <c r="AQ151" t="e">
        <v>#N/A</v>
      </c>
      <c r="AR151">
        <f t="shared" si="1"/>
        <v>0</v>
      </c>
      <c r="AV151">
        <f t="shared" si="2"/>
        <v>0</v>
      </c>
      <c r="BC151">
        <f t="shared" si="3"/>
        <v>0</v>
      </c>
      <c r="BD151">
        <f t="shared" si="4"/>
        <v>0</v>
      </c>
      <c r="BJ151" s="1" t="s">
        <v>262</v>
      </c>
    </row>
    <row r="152">
      <c r="A152" s="1">
        <v>151.0</v>
      </c>
      <c r="B152" s="1" t="s">
        <v>96</v>
      </c>
      <c r="C152" s="1">
        <v>25.0</v>
      </c>
      <c r="D152" s="1">
        <v>10.0</v>
      </c>
      <c r="E152" s="1">
        <v>42.0</v>
      </c>
      <c r="F152" s="1">
        <v>3.0</v>
      </c>
      <c r="H152" s="13">
        <v>43396.0</v>
      </c>
      <c r="I152" s="13">
        <v>43402.0</v>
      </c>
      <c r="J152" s="14">
        <v>0.4826388888888889</v>
      </c>
      <c r="K152" s="1">
        <v>3.0</v>
      </c>
      <c r="L152" s="13">
        <v>43402.0</v>
      </c>
      <c r="M152" s="1">
        <v>51.42</v>
      </c>
      <c r="N152" s="15">
        <v>3198.27</v>
      </c>
      <c r="O152" s="1">
        <v>5.0</v>
      </c>
      <c r="P152" s="13">
        <v>43413.0</v>
      </c>
      <c r="Q152" s="14">
        <v>0.4305555555555556</v>
      </c>
      <c r="R152" s="13">
        <v>43415.0</v>
      </c>
      <c r="S152" s="14">
        <v>0.6791666666666667</v>
      </c>
      <c r="T152" s="13">
        <v>43406.0</v>
      </c>
      <c r="U152" s="1">
        <v>222.0</v>
      </c>
      <c r="V152" s="13">
        <v>43410.0</v>
      </c>
      <c r="W152" s="1">
        <v>951.96</v>
      </c>
      <c r="X152" s="13">
        <v>43419.0</v>
      </c>
      <c r="Y152" s="1">
        <v>5103.06</v>
      </c>
      <c r="Z152" s="1">
        <v>5.0</v>
      </c>
      <c r="AA152" s="13">
        <v>43426.0</v>
      </c>
      <c r="AB152" s="1">
        <v>5756.55</v>
      </c>
      <c r="AC152" s="1">
        <v>5.0</v>
      </c>
      <c r="AD152" s="13">
        <v>43433.0</v>
      </c>
      <c r="AE152" s="1">
        <v>5231.64</v>
      </c>
      <c r="AF152" s="1" t="s">
        <v>146</v>
      </c>
      <c r="AJ152" s="19">
        <v>43433.0</v>
      </c>
      <c r="AK152" s="1">
        <v>5231.64</v>
      </c>
      <c r="AL152" s="22" t="e">
        <v>#N/A</v>
      </c>
      <c r="AM152" s="23" t="e">
        <v>#N/A</v>
      </c>
      <c r="AN152" s="22" t="e">
        <v>#N/A</v>
      </c>
      <c r="AQ152" t="e">
        <v>#N/A</v>
      </c>
      <c r="AR152">
        <f t="shared" si="1"/>
        <v>0</v>
      </c>
      <c r="AV152">
        <f t="shared" si="2"/>
        <v>0</v>
      </c>
      <c r="BC152">
        <f t="shared" si="3"/>
        <v>0</v>
      </c>
      <c r="BD152">
        <f t="shared" si="4"/>
        <v>0</v>
      </c>
      <c r="BJ152" s="1" t="s">
        <v>263</v>
      </c>
    </row>
    <row r="153">
      <c r="A153" s="1">
        <v>152.0</v>
      </c>
      <c r="B153" s="1" t="s">
        <v>93</v>
      </c>
      <c r="C153" s="1">
        <v>25.0</v>
      </c>
      <c r="D153" s="1">
        <v>10.0</v>
      </c>
      <c r="E153" s="1">
        <v>42.0</v>
      </c>
      <c r="F153" s="1">
        <v>3.0</v>
      </c>
      <c r="H153" s="13">
        <v>43396.0</v>
      </c>
      <c r="I153" s="13">
        <v>43402.0</v>
      </c>
      <c r="J153" s="14">
        <v>0.47708333333333336</v>
      </c>
      <c r="K153" s="1">
        <v>1.0</v>
      </c>
      <c r="L153" s="13">
        <v>43402.0</v>
      </c>
      <c r="M153" s="1">
        <v>33.67</v>
      </c>
      <c r="N153" s="15">
        <v>287.78</v>
      </c>
      <c r="O153" s="1">
        <v>5.0</v>
      </c>
      <c r="P153" s="13">
        <v>43406.0</v>
      </c>
      <c r="Q153" s="14">
        <v>0.3854166666666667</v>
      </c>
      <c r="R153" s="13">
        <v>43408.0</v>
      </c>
      <c r="S153" s="14">
        <v>0.7395833333333334</v>
      </c>
      <c r="T153" s="13">
        <v>43405.0</v>
      </c>
      <c r="U153" s="1">
        <v>187.56</v>
      </c>
      <c r="V153" s="13">
        <v>43412.0</v>
      </c>
      <c r="W153" s="1">
        <v>1999.43</v>
      </c>
      <c r="X153" s="13"/>
      <c r="AJ153" s="22" t="e">
        <v>#N/A</v>
      </c>
      <c r="AK153" s="23" t="e">
        <v>#N/A</v>
      </c>
      <c r="AL153" s="22" t="e">
        <v>#N/A</v>
      </c>
      <c r="AM153" s="23" t="e">
        <v>#N/A</v>
      </c>
      <c r="AN153" s="13">
        <v>43416.0</v>
      </c>
      <c r="AO153" s="1">
        <v>5.0</v>
      </c>
      <c r="AP153" s="1">
        <v>0.0</v>
      </c>
      <c r="AQ153" s="1">
        <v>3142.72</v>
      </c>
      <c r="AR153">
        <f t="shared" si="1"/>
        <v>133</v>
      </c>
      <c r="AS153" s="1">
        <v>128.0</v>
      </c>
      <c r="AT153" s="1">
        <v>5.0</v>
      </c>
      <c r="AU153" s="13">
        <v>43422.0</v>
      </c>
      <c r="AV153">
        <f t="shared" si="2"/>
        <v>87</v>
      </c>
      <c r="AW153" s="1">
        <v>10.0</v>
      </c>
      <c r="AX153" s="1">
        <v>77.0</v>
      </c>
      <c r="AY153" s="1">
        <v>2.53</v>
      </c>
      <c r="AZ153" s="1">
        <v>15.86</v>
      </c>
      <c r="BA153" s="1">
        <v>15.0</v>
      </c>
      <c r="BB153" s="1">
        <v>2.0</v>
      </c>
      <c r="BC153">
        <f t="shared" si="3"/>
        <v>148</v>
      </c>
      <c r="BD153">
        <f t="shared" si="4"/>
        <v>150</v>
      </c>
    </row>
    <row r="154">
      <c r="A154" s="1">
        <v>153.0</v>
      </c>
      <c r="B154" s="1" t="s">
        <v>96</v>
      </c>
      <c r="C154" s="1">
        <v>25.0</v>
      </c>
      <c r="D154" s="1">
        <v>10.0</v>
      </c>
      <c r="E154" s="1">
        <v>42.0</v>
      </c>
      <c r="F154" s="1">
        <v>3.0</v>
      </c>
      <c r="H154" s="13">
        <v>43396.0</v>
      </c>
      <c r="I154" s="13">
        <v>43402.0</v>
      </c>
      <c r="J154" s="14">
        <v>0.4840277777777778</v>
      </c>
      <c r="K154" s="1">
        <v>1.0</v>
      </c>
      <c r="L154" s="13">
        <v>43402.0</v>
      </c>
      <c r="M154" s="1">
        <v>53.06</v>
      </c>
      <c r="N154" s="1">
        <v>1866.59</v>
      </c>
      <c r="O154" s="1">
        <v>5.0</v>
      </c>
      <c r="P154" s="13">
        <v>43412.0</v>
      </c>
      <c r="Q154" s="14">
        <v>0.40625</v>
      </c>
      <c r="R154" s="13">
        <v>43414.0</v>
      </c>
      <c r="S154" s="14">
        <v>0.71875</v>
      </c>
      <c r="T154" s="13">
        <v>43405.0</v>
      </c>
      <c r="U154" s="1">
        <v>244.36</v>
      </c>
      <c r="V154" s="13">
        <v>43411.0</v>
      </c>
      <c r="W154" s="1">
        <v>1458.42</v>
      </c>
      <c r="X154" s="16">
        <v>43418.0</v>
      </c>
      <c r="Y154" s="1">
        <v>3247.78</v>
      </c>
      <c r="Z154" s="1">
        <v>5.0</v>
      </c>
      <c r="AA154" s="13"/>
      <c r="AJ154" s="22" t="e">
        <v>#N/A</v>
      </c>
      <c r="AK154" s="23" t="e">
        <v>#N/A</v>
      </c>
      <c r="AL154" s="22" t="e">
        <v>#N/A</v>
      </c>
      <c r="AM154" s="23" t="e">
        <v>#N/A</v>
      </c>
      <c r="AN154" s="13">
        <v>43421.0</v>
      </c>
      <c r="AO154" s="1">
        <v>5.0</v>
      </c>
      <c r="AP154" s="1">
        <v>0.0</v>
      </c>
      <c r="AQ154" s="1">
        <v>2872.07</v>
      </c>
      <c r="AR154">
        <f t="shared" si="1"/>
        <v>1</v>
      </c>
      <c r="AS154" s="1">
        <v>0.0</v>
      </c>
      <c r="AT154" s="1">
        <v>1.0</v>
      </c>
      <c r="AV154">
        <f t="shared" si="2"/>
        <v>0</v>
      </c>
      <c r="BC154">
        <f t="shared" si="3"/>
        <v>1</v>
      </c>
      <c r="BD154">
        <f t="shared" si="4"/>
        <v>1</v>
      </c>
    </row>
    <row r="155">
      <c r="A155" s="1">
        <v>154.0</v>
      </c>
      <c r="B155" s="1" t="s">
        <v>96</v>
      </c>
      <c r="C155" s="1">
        <v>25.0</v>
      </c>
      <c r="D155" s="1">
        <v>10.0</v>
      </c>
      <c r="E155" s="1">
        <v>0.0</v>
      </c>
      <c r="F155" s="1">
        <v>0.0</v>
      </c>
      <c r="H155" s="13">
        <v>43396.0</v>
      </c>
      <c r="I155" s="13">
        <v>43402.0</v>
      </c>
      <c r="J155" s="14">
        <v>0.4909722222222222</v>
      </c>
      <c r="K155" s="1">
        <v>2.0</v>
      </c>
      <c r="L155" s="13">
        <v>43402.0</v>
      </c>
      <c r="M155" s="1">
        <v>52.84</v>
      </c>
      <c r="N155" s="15">
        <v>2778.49</v>
      </c>
      <c r="O155" s="1">
        <v>5.0</v>
      </c>
      <c r="P155" s="13">
        <v>43413.0</v>
      </c>
      <c r="Q155" s="14">
        <v>0.4305555555555556</v>
      </c>
      <c r="R155" s="13">
        <v>43415.0</v>
      </c>
      <c r="S155" s="14">
        <v>0.6791666666666667</v>
      </c>
      <c r="T155" s="13">
        <v>43407.0</v>
      </c>
      <c r="U155" s="1">
        <v>270.27</v>
      </c>
      <c r="V155" s="13">
        <v>43412.0</v>
      </c>
      <c r="W155" s="1">
        <v>2123.79</v>
      </c>
      <c r="X155" s="13">
        <v>43419.0</v>
      </c>
      <c r="Y155" s="1">
        <v>4424.33</v>
      </c>
      <c r="Z155" s="1">
        <v>5.0</v>
      </c>
      <c r="AA155" s="13"/>
      <c r="AJ155" s="22" t="e">
        <v>#N/A</v>
      </c>
      <c r="AK155" s="23" t="e">
        <v>#N/A</v>
      </c>
      <c r="AL155" s="22" t="e">
        <v>#N/A</v>
      </c>
      <c r="AM155" s="23" t="e">
        <v>#N/A</v>
      </c>
      <c r="AN155" s="19">
        <v>43420.0</v>
      </c>
      <c r="AO155" s="1">
        <v>5.0</v>
      </c>
      <c r="AP155" s="1">
        <v>0.0</v>
      </c>
      <c r="AQ155" s="1">
        <v>4094.47</v>
      </c>
      <c r="AR155">
        <f t="shared" si="1"/>
        <v>17</v>
      </c>
      <c r="AS155" s="1">
        <v>9.0</v>
      </c>
      <c r="AT155" s="1">
        <v>8.0</v>
      </c>
      <c r="AU155" s="13">
        <v>43428.0</v>
      </c>
      <c r="AV155">
        <f t="shared" si="2"/>
        <v>1</v>
      </c>
      <c r="AW155" s="1">
        <v>1.0</v>
      </c>
      <c r="AX155" s="1">
        <v>0.0</v>
      </c>
      <c r="AY155" s="1">
        <v>0.24</v>
      </c>
      <c r="AZ155" s="1">
        <v>0.0</v>
      </c>
      <c r="BA155" s="1">
        <v>110.0</v>
      </c>
      <c r="BB155" s="1">
        <v>40.0</v>
      </c>
      <c r="BC155">
        <f t="shared" si="3"/>
        <v>127</v>
      </c>
      <c r="BD155">
        <f t="shared" si="4"/>
        <v>167</v>
      </c>
      <c r="BK155" s="1" t="s">
        <v>264</v>
      </c>
    </row>
    <row r="156">
      <c r="A156" s="1">
        <v>155.0</v>
      </c>
      <c r="B156" s="1" t="s">
        <v>72</v>
      </c>
      <c r="C156" s="1">
        <v>25.0</v>
      </c>
      <c r="D156" s="1">
        <v>10.0</v>
      </c>
      <c r="E156" s="1">
        <v>42.0</v>
      </c>
      <c r="F156" s="1">
        <v>3.0</v>
      </c>
      <c r="H156" s="13">
        <v>43396.0</v>
      </c>
      <c r="I156" s="13">
        <v>43402.0</v>
      </c>
      <c r="J156" s="14">
        <v>0.45069444444444445</v>
      </c>
      <c r="K156" s="1">
        <v>1.0</v>
      </c>
      <c r="L156" s="13">
        <v>43402.0</v>
      </c>
      <c r="M156" s="1">
        <v>75.69</v>
      </c>
      <c r="N156" s="15">
        <f>if(B156="early",M156)</f>
        <v>75.69</v>
      </c>
      <c r="O156" s="1">
        <v>3.0</v>
      </c>
      <c r="P156" s="13">
        <v>43402.0</v>
      </c>
      <c r="Q156" s="14">
        <v>0.4583333333333333</v>
      </c>
      <c r="R156" s="13">
        <v>43404.0</v>
      </c>
      <c r="S156" s="14">
        <v>0.68125</v>
      </c>
      <c r="T156" s="13">
        <v>43408.0</v>
      </c>
      <c r="U156" s="1">
        <v>403.49</v>
      </c>
      <c r="V156" s="13">
        <v>43412.0</v>
      </c>
      <c r="W156" s="1">
        <v>1592.9</v>
      </c>
      <c r="X156" s="13">
        <v>43419.0</v>
      </c>
      <c r="Y156" s="1">
        <v>13162.03</v>
      </c>
      <c r="Z156" s="1">
        <v>5.0</v>
      </c>
      <c r="AA156" s="13">
        <v>43426.0</v>
      </c>
      <c r="AB156" s="1">
        <v>15513.69</v>
      </c>
      <c r="AC156" s="1">
        <v>5.0</v>
      </c>
      <c r="AD156" s="13"/>
      <c r="AJ156" s="19">
        <v>43431.0</v>
      </c>
      <c r="AK156" s="1">
        <v>14722.24</v>
      </c>
      <c r="AL156" s="22" t="e">
        <v>#N/A</v>
      </c>
      <c r="AM156" s="23" t="e">
        <v>#N/A</v>
      </c>
      <c r="AN156" s="22" t="e">
        <v>#N/A</v>
      </c>
      <c r="AQ156" t="e">
        <v>#N/A</v>
      </c>
      <c r="AR156">
        <f t="shared" si="1"/>
        <v>0</v>
      </c>
      <c r="AV156">
        <f t="shared" si="2"/>
        <v>0</v>
      </c>
      <c r="BC156">
        <f t="shared" si="3"/>
        <v>0</v>
      </c>
      <c r="BD156">
        <f t="shared" si="4"/>
        <v>0</v>
      </c>
    </row>
    <row r="157">
      <c r="A157" s="1">
        <v>156.0</v>
      </c>
      <c r="B157" s="1" t="s">
        <v>93</v>
      </c>
      <c r="C157" s="1">
        <v>25.0</v>
      </c>
      <c r="D157" s="1">
        <v>10.0</v>
      </c>
      <c r="E157" s="1">
        <v>42.0</v>
      </c>
      <c r="F157" s="1">
        <v>3.0</v>
      </c>
      <c r="H157" s="13">
        <v>43396.0</v>
      </c>
      <c r="I157" s="13">
        <v>43402.0</v>
      </c>
      <c r="J157" s="14">
        <v>0.4777777777777778</v>
      </c>
      <c r="K157" s="1">
        <v>1.0</v>
      </c>
      <c r="L157" s="13">
        <v>43402.0</v>
      </c>
      <c r="M157" s="1">
        <v>56.06</v>
      </c>
      <c r="N157" s="15">
        <v>296.91</v>
      </c>
      <c r="O157" s="1">
        <v>4.0</v>
      </c>
      <c r="P157" s="13">
        <v>43406.0</v>
      </c>
      <c r="Q157" s="14">
        <v>0.3854166666666667</v>
      </c>
      <c r="R157" s="13">
        <v>43408.0</v>
      </c>
      <c r="S157" s="14">
        <v>0.7395833333333334</v>
      </c>
      <c r="T157" s="13">
        <v>43405.0</v>
      </c>
      <c r="U157" s="1">
        <v>229.64</v>
      </c>
      <c r="V157" s="13">
        <v>43412.0</v>
      </c>
      <c r="W157" s="1">
        <v>1853.95</v>
      </c>
      <c r="X157" s="13"/>
      <c r="AJ157" s="22" t="e">
        <v>#N/A</v>
      </c>
      <c r="AK157" s="23" t="e">
        <v>#N/A</v>
      </c>
      <c r="AL157" s="22" t="e">
        <v>#N/A</v>
      </c>
      <c r="AM157" s="23" t="e">
        <v>#N/A</v>
      </c>
      <c r="AN157" s="13">
        <v>43416.0</v>
      </c>
      <c r="AO157" s="1">
        <v>5.0</v>
      </c>
      <c r="AP157" s="1">
        <v>0.0</v>
      </c>
      <c r="AQ157" s="1">
        <v>4152.37</v>
      </c>
      <c r="AR157">
        <f t="shared" si="1"/>
        <v>102</v>
      </c>
      <c r="AS157" s="1">
        <v>98.0</v>
      </c>
      <c r="AT157" s="1">
        <v>4.0</v>
      </c>
      <c r="AU157" s="13">
        <v>43422.0</v>
      </c>
      <c r="AV157">
        <f t="shared" si="2"/>
        <v>71</v>
      </c>
      <c r="AW157" s="1">
        <v>0.0</v>
      </c>
      <c r="AX157" s="1">
        <v>71.0</v>
      </c>
      <c r="AY157" s="1">
        <v>0.0</v>
      </c>
      <c r="AZ157" s="1">
        <v>15.74</v>
      </c>
      <c r="BA157" s="1">
        <v>17.0</v>
      </c>
      <c r="BB157" s="1">
        <v>1.0</v>
      </c>
      <c r="BC157">
        <f t="shared" si="3"/>
        <v>119</v>
      </c>
      <c r="BD157">
        <f t="shared" si="4"/>
        <v>120</v>
      </c>
      <c r="BK157" s="1" t="s">
        <v>265</v>
      </c>
    </row>
    <row r="158">
      <c r="A158" s="1">
        <v>157.0</v>
      </c>
      <c r="B158" s="1" t="s">
        <v>96</v>
      </c>
      <c r="C158" s="1">
        <v>25.0</v>
      </c>
      <c r="D158" s="1">
        <v>10.0</v>
      </c>
      <c r="E158" s="1">
        <v>42.0</v>
      </c>
      <c r="F158" s="1">
        <v>3.0</v>
      </c>
      <c r="H158" s="13">
        <v>43396.0</v>
      </c>
      <c r="I158" s="13">
        <v>43402.0</v>
      </c>
      <c r="J158" s="14">
        <v>0.4847222222222222</v>
      </c>
      <c r="K158" s="1">
        <v>1.0</v>
      </c>
      <c r="L158" s="13">
        <v>43402.0</v>
      </c>
      <c r="M158" s="1">
        <v>58.64</v>
      </c>
      <c r="N158" s="15">
        <v>2813.12</v>
      </c>
      <c r="O158" s="1">
        <v>5.0</v>
      </c>
      <c r="P158" s="13">
        <v>43414.0</v>
      </c>
      <c r="Q158" s="14">
        <v>0.32430555555555557</v>
      </c>
      <c r="R158" s="13">
        <v>43416.0</v>
      </c>
      <c r="S158" s="14">
        <v>0.7069444444444445</v>
      </c>
      <c r="T158" s="13">
        <v>43407.0</v>
      </c>
      <c r="U158" s="1">
        <v>246.72</v>
      </c>
      <c r="V158" s="13">
        <v>43413.0</v>
      </c>
      <c r="W158" s="1">
        <v>2055.74</v>
      </c>
      <c r="X158" s="13">
        <v>43420.0</v>
      </c>
      <c r="Y158" s="1">
        <v>4575.72</v>
      </c>
      <c r="Z158" s="1" t="s">
        <v>153</v>
      </c>
      <c r="AJ158" s="22" t="e">
        <v>#N/A</v>
      </c>
      <c r="AK158" s="23" t="e">
        <v>#N/A</v>
      </c>
      <c r="AL158" s="22" t="e">
        <v>#N/A</v>
      </c>
      <c r="AM158" s="23" t="e">
        <v>#N/A</v>
      </c>
      <c r="AN158" s="22">
        <v>43420.0</v>
      </c>
      <c r="AO158" s="1">
        <v>5.0</v>
      </c>
      <c r="AP158" s="1">
        <v>0.0</v>
      </c>
      <c r="AQ158">
        <v>4575.72</v>
      </c>
      <c r="AR158">
        <f t="shared" si="1"/>
        <v>15</v>
      </c>
      <c r="AS158" s="1">
        <v>12.0</v>
      </c>
      <c r="AT158" s="1">
        <v>3.0</v>
      </c>
      <c r="AU158" s="13">
        <v>43426.0</v>
      </c>
      <c r="AV158">
        <f t="shared" si="2"/>
        <v>2</v>
      </c>
      <c r="AW158" s="1">
        <v>0.0</v>
      </c>
      <c r="AX158" s="1">
        <v>2.0</v>
      </c>
      <c r="AY158" s="1">
        <v>0.0</v>
      </c>
      <c r="AZ158" s="1">
        <v>0.44</v>
      </c>
      <c r="BA158" s="1">
        <v>67.0</v>
      </c>
      <c r="BB158" s="1">
        <v>21.0</v>
      </c>
      <c r="BC158">
        <f t="shared" si="3"/>
        <v>82</v>
      </c>
      <c r="BD158">
        <f t="shared" si="4"/>
        <v>103</v>
      </c>
      <c r="BK158" s="1" t="s">
        <v>266</v>
      </c>
    </row>
    <row r="159">
      <c r="A159" s="1">
        <v>158.0</v>
      </c>
      <c r="B159" s="1" t="s">
        <v>93</v>
      </c>
      <c r="C159" s="1">
        <v>25.0</v>
      </c>
      <c r="D159" s="1">
        <v>10.0</v>
      </c>
      <c r="E159" s="1">
        <v>42.0</v>
      </c>
      <c r="F159" s="1">
        <v>3.0</v>
      </c>
      <c r="H159" s="13">
        <v>43396.0</v>
      </c>
      <c r="I159" s="13">
        <v>43402.0</v>
      </c>
      <c r="J159" s="14">
        <v>0.47847222222222224</v>
      </c>
      <c r="K159" s="1">
        <v>1.0</v>
      </c>
      <c r="L159" s="13">
        <v>43402.0</v>
      </c>
      <c r="M159" s="1">
        <v>72.83</v>
      </c>
      <c r="N159" s="15">
        <v>364.78</v>
      </c>
      <c r="O159" s="1">
        <v>4.0</v>
      </c>
      <c r="P159" s="13">
        <v>43406.0</v>
      </c>
      <c r="Q159" s="14">
        <v>0.3854166666666667</v>
      </c>
      <c r="R159" s="13">
        <v>43408.0</v>
      </c>
      <c r="S159" s="14">
        <v>0.7395833333333334</v>
      </c>
      <c r="T159" s="13">
        <v>43405.0</v>
      </c>
      <c r="U159" s="1">
        <v>236.99</v>
      </c>
      <c r="V159" s="13">
        <v>43412.0</v>
      </c>
      <c r="W159" s="1">
        <v>1589.82</v>
      </c>
      <c r="X159" s="13"/>
      <c r="AJ159" s="22" t="e">
        <v>#N/A</v>
      </c>
      <c r="AK159" s="23" t="e">
        <v>#N/A</v>
      </c>
      <c r="AL159" s="22" t="e">
        <v>#N/A</v>
      </c>
      <c r="AM159" s="23" t="e">
        <v>#N/A</v>
      </c>
      <c r="AN159" s="19">
        <v>43416.0</v>
      </c>
      <c r="AO159" s="1">
        <v>5.0</v>
      </c>
      <c r="AP159" s="1">
        <v>0.0</v>
      </c>
      <c r="AQ159" s="1">
        <v>3044.82</v>
      </c>
      <c r="AR159">
        <f t="shared" si="1"/>
        <v>40</v>
      </c>
      <c r="AS159" s="1">
        <v>40.0</v>
      </c>
      <c r="AT159" s="1">
        <v>0.0</v>
      </c>
      <c r="AU159" s="13">
        <v>43422.0</v>
      </c>
      <c r="AV159">
        <f t="shared" si="2"/>
        <v>32</v>
      </c>
      <c r="AW159" s="1">
        <v>19.0</v>
      </c>
      <c r="AX159" s="1">
        <v>13.0</v>
      </c>
      <c r="AY159" s="1">
        <v>6.2</v>
      </c>
      <c r="AZ159" s="1">
        <v>3.28</v>
      </c>
      <c r="BA159" s="1">
        <v>4.0</v>
      </c>
      <c r="BB159" s="1">
        <v>0.0</v>
      </c>
      <c r="BC159">
        <f t="shared" si="3"/>
        <v>44</v>
      </c>
      <c r="BD159">
        <f t="shared" si="4"/>
        <v>44</v>
      </c>
    </row>
    <row r="160">
      <c r="A160" s="1">
        <v>159.0</v>
      </c>
      <c r="B160" s="1" t="s">
        <v>96</v>
      </c>
      <c r="C160" s="1">
        <v>25.0</v>
      </c>
      <c r="D160" s="1">
        <v>10.0</v>
      </c>
      <c r="E160" s="1">
        <v>42.0</v>
      </c>
      <c r="F160" s="1">
        <v>3.0</v>
      </c>
      <c r="G160" s="13">
        <v>43418.0</v>
      </c>
      <c r="H160" s="13">
        <v>43397.0</v>
      </c>
      <c r="I160" s="13">
        <v>43402.0</v>
      </c>
      <c r="J160" s="14">
        <v>0.48541666666666666</v>
      </c>
      <c r="K160" s="1">
        <v>1.0</v>
      </c>
      <c r="L160" s="13">
        <v>43402.0</v>
      </c>
      <c r="M160" s="1">
        <v>55.0</v>
      </c>
      <c r="N160" s="15" t="b">
        <f>if(B160="early",M160)</f>
        <v>0</v>
      </c>
      <c r="T160" s="13">
        <v>43407.0</v>
      </c>
      <c r="U160" s="1">
        <v>76.36</v>
      </c>
      <c r="V160" s="13">
        <v>43417.0</v>
      </c>
      <c r="W160" s="1">
        <v>290.16</v>
      </c>
      <c r="AJ160" s="22" t="e">
        <v>#N/A</v>
      </c>
      <c r="AK160" s="23" t="e">
        <v>#N/A</v>
      </c>
      <c r="AL160" s="22" t="e">
        <v>#N/A</v>
      </c>
      <c r="AM160" s="23" t="e">
        <v>#N/A</v>
      </c>
      <c r="AN160" s="22" t="e">
        <v>#N/A</v>
      </c>
      <c r="AQ160" t="e">
        <v>#N/A</v>
      </c>
      <c r="AR160">
        <f t="shared" si="1"/>
        <v>0</v>
      </c>
      <c r="AV160">
        <f t="shared" si="2"/>
        <v>0</v>
      </c>
      <c r="BC160">
        <f t="shared" si="3"/>
        <v>0</v>
      </c>
      <c r="BD160">
        <f t="shared" si="4"/>
        <v>0</v>
      </c>
      <c r="BJ160" s="1" t="s">
        <v>267</v>
      </c>
    </row>
    <row r="161">
      <c r="A161" s="1">
        <v>160.0</v>
      </c>
      <c r="B161" s="1" t="s">
        <v>96</v>
      </c>
      <c r="C161" s="1">
        <v>25.0</v>
      </c>
      <c r="D161" s="1">
        <v>10.0</v>
      </c>
      <c r="E161" s="1">
        <v>0.0</v>
      </c>
      <c r="F161" s="1">
        <v>0.0</v>
      </c>
      <c r="H161" s="13">
        <v>43397.0</v>
      </c>
      <c r="I161" s="13">
        <v>43402.0</v>
      </c>
      <c r="J161" s="14">
        <v>0.49166666666666664</v>
      </c>
      <c r="K161" s="1">
        <v>2.0</v>
      </c>
      <c r="L161" s="13">
        <v>43402.0</v>
      </c>
      <c r="M161" s="1">
        <v>73.32</v>
      </c>
      <c r="N161" s="15">
        <v>3301.02</v>
      </c>
      <c r="O161" s="1">
        <v>5.0</v>
      </c>
      <c r="P161" s="13">
        <v>43413.0</v>
      </c>
      <c r="Q161" s="14">
        <v>0.4305555555555556</v>
      </c>
      <c r="R161" s="13">
        <v>43415.0</v>
      </c>
      <c r="S161" s="14">
        <v>0.6791666666666667</v>
      </c>
      <c r="T161" s="13">
        <v>43406.0</v>
      </c>
      <c r="U161" s="1">
        <v>316.17</v>
      </c>
      <c r="V161" s="13">
        <v>43412.0</v>
      </c>
      <c r="W161" s="1">
        <v>2360.12</v>
      </c>
      <c r="X161" s="13">
        <v>43419.0</v>
      </c>
      <c r="Y161" s="1">
        <v>4399.65</v>
      </c>
      <c r="Z161" s="1" t="s">
        <v>153</v>
      </c>
      <c r="AJ161" s="22" t="e">
        <v>#N/A</v>
      </c>
      <c r="AK161" s="23" t="e">
        <v>#N/A</v>
      </c>
      <c r="AL161" s="22" t="e">
        <v>#N/A</v>
      </c>
      <c r="AM161" s="23" t="e">
        <v>#N/A</v>
      </c>
      <c r="AN161" s="22">
        <v>43419.0</v>
      </c>
      <c r="AO161" s="1">
        <v>5.0</v>
      </c>
      <c r="AP161" s="1">
        <v>0.0</v>
      </c>
      <c r="AQ161">
        <v>4399.65</v>
      </c>
      <c r="AR161">
        <f t="shared" si="1"/>
        <v>15</v>
      </c>
      <c r="AS161" s="1">
        <v>6.0</v>
      </c>
      <c r="AT161" s="1">
        <v>9.0</v>
      </c>
      <c r="AV161">
        <f t="shared" si="2"/>
        <v>0</v>
      </c>
      <c r="AW161" s="1">
        <v>0.0</v>
      </c>
      <c r="AX161" s="1">
        <v>0.0</v>
      </c>
      <c r="AY161" s="1">
        <v>0.0</v>
      </c>
      <c r="AZ161" s="1">
        <v>0.0</v>
      </c>
      <c r="BA161" s="1">
        <v>70.0</v>
      </c>
      <c r="BB161" s="1">
        <v>48.0</v>
      </c>
      <c r="BC161">
        <f t="shared" si="3"/>
        <v>85</v>
      </c>
      <c r="BD161">
        <f t="shared" si="4"/>
        <v>133</v>
      </c>
      <c r="BK161" s="1" t="s">
        <v>268</v>
      </c>
    </row>
    <row r="162">
      <c r="A162" s="1">
        <v>161.0</v>
      </c>
      <c r="B162" s="1" t="s">
        <v>72</v>
      </c>
      <c r="C162" s="1">
        <v>25.0</v>
      </c>
      <c r="D162" s="1">
        <v>10.0</v>
      </c>
      <c r="E162" s="1">
        <v>42.0</v>
      </c>
      <c r="F162" s="1">
        <v>3.0</v>
      </c>
      <c r="G162" s="13">
        <v>43412.0</v>
      </c>
      <c r="H162" s="13">
        <v>43397.0</v>
      </c>
      <c r="I162" s="13">
        <v>43402.0</v>
      </c>
      <c r="J162" s="14">
        <v>0.4513888888888889</v>
      </c>
      <c r="K162" s="1">
        <v>1.0</v>
      </c>
      <c r="L162" s="13">
        <v>43402.0</v>
      </c>
      <c r="M162" s="1">
        <v>73.42</v>
      </c>
      <c r="N162" s="15">
        <f>if(B162="early",M162)</f>
        <v>73.42</v>
      </c>
      <c r="O162" s="1">
        <v>3.0</v>
      </c>
      <c r="P162" s="13">
        <v>43402.0</v>
      </c>
      <c r="Q162" s="14">
        <v>0.4583333333333333</v>
      </c>
      <c r="R162" s="13">
        <v>43404.0</v>
      </c>
      <c r="S162" s="14">
        <v>0.68125</v>
      </c>
      <c r="T162" s="13">
        <v>43409.0</v>
      </c>
      <c r="U162" s="1">
        <v>92.23</v>
      </c>
      <c r="AJ162" s="22" t="e">
        <v>#N/A</v>
      </c>
      <c r="AK162" s="23" t="e">
        <v>#N/A</v>
      </c>
      <c r="AL162" s="22" t="e">
        <v>#N/A</v>
      </c>
      <c r="AM162" s="23" t="e">
        <v>#N/A</v>
      </c>
      <c r="AN162" s="22" t="e">
        <v>#N/A</v>
      </c>
      <c r="AQ162" t="e">
        <v>#N/A</v>
      </c>
      <c r="AR162">
        <f t="shared" si="1"/>
        <v>0</v>
      </c>
      <c r="AV162">
        <f t="shared" si="2"/>
        <v>0</v>
      </c>
      <c r="BC162">
        <f t="shared" si="3"/>
        <v>0</v>
      </c>
      <c r="BD162">
        <f t="shared" si="4"/>
        <v>0</v>
      </c>
      <c r="BJ162" s="1" t="s">
        <v>269</v>
      </c>
    </row>
    <row r="163">
      <c r="A163" s="1">
        <v>162.0</v>
      </c>
      <c r="B163" s="1" t="s">
        <v>93</v>
      </c>
      <c r="C163" s="1">
        <v>25.0</v>
      </c>
      <c r="D163" s="1">
        <v>10.0</v>
      </c>
      <c r="E163" s="1">
        <v>42.0</v>
      </c>
      <c r="F163" s="1">
        <v>3.0</v>
      </c>
      <c r="G163" s="13">
        <v>43408.0</v>
      </c>
      <c r="H163" s="13">
        <v>43397.0</v>
      </c>
      <c r="I163" s="13">
        <v>43402.0</v>
      </c>
      <c r="J163" s="14">
        <v>0.4798611111111111</v>
      </c>
      <c r="K163" s="1">
        <v>1.0</v>
      </c>
      <c r="L163" s="13">
        <v>43402.0</v>
      </c>
      <c r="M163" s="1">
        <v>66.52</v>
      </c>
      <c r="N163" s="15">
        <v>308.1</v>
      </c>
      <c r="O163" s="1">
        <v>3.0</v>
      </c>
      <c r="P163" s="13">
        <v>43406.0</v>
      </c>
      <c r="Q163" s="14">
        <v>0.3854166666666667</v>
      </c>
      <c r="R163" s="13">
        <v>43408.0</v>
      </c>
      <c r="S163" s="14">
        <v>0.7395833333333334</v>
      </c>
      <c r="T163" s="13">
        <v>43406.0</v>
      </c>
      <c r="U163" s="1">
        <v>291.93</v>
      </c>
      <c r="AJ163" s="22" t="e">
        <v>#N/A</v>
      </c>
      <c r="AK163" s="23" t="e">
        <v>#N/A</v>
      </c>
      <c r="AL163" s="22" t="e">
        <v>#N/A</v>
      </c>
      <c r="AM163" s="23" t="e">
        <v>#N/A</v>
      </c>
      <c r="AN163" s="22" t="e">
        <v>#N/A</v>
      </c>
      <c r="AQ163" t="e">
        <v>#N/A</v>
      </c>
      <c r="AR163">
        <f t="shared" si="1"/>
        <v>0</v>
      </c>
      <c r="AV163">
        <f t="shared" si="2"/>
        <v>0</v>
      </c>
      <c r="BC163">
        <f t="shared" si="3"/>
        <v>0</v>
      </c>
      <c r="BD163">
        <f t="shared" si="4"/>
        <v>0</v>
      </c>
      <c r="BJ163" s="1" t="s">
        <v>270</v>
      </c>
    </row>
    <row r="164">
      <c r="A164" s="1">
        <v>163.0</v>
      </c>
      <c r="B164" s="1" t="s">
        <v>96</v>
      </c>
      <c r="C164" s="1">
        <v>25.0</v>
      </c>
      <c r="D164" s="1">
        <v>10.0</v>
      </c>
      <c r="E164" s="1">
        <v>42.0</v>
      </c>
      <c r="F164" s="1">
        <v>3.0</v>
      </c>
      <c r="H164" s="13">
        <v>43397.0</v>
      </c>
      <c r="I164" s="13">
        <v>43402.0</v>
      </c>
      <c r="J164" s="14">
        <v>0.4861111111111111</v>
      </c>
      <c r="K164" s="1">
        <v>1.0</v>
      </c>
      <c r="L164" s="13">
        <v>43402.0</v>
      </c>
      <c r="M164" s="1">
        <v>51.27</v>
      </c>
      <c r="N164" s="15">
        <v>1852.29</v>
      </c>
      <c r="O164" s="1">
        <v>5.0</v>
      </c>
      <c r="P164" s="13">
        <v>43412.0</v>
      </c>
      <c r="Q164" s="14">
        <v>0.40625</v>
      </c>
      <c r="R164" s="13">
        <v>43414.0</v>
      </c>
      <c r="S164" s="14">
        <v>0.71875</v>
      </c>
      <c r="T164" s="13">
        <v>43406.0</v>
      </c>
      <c r="U164" s="1">
        <v>216.43</v>
      </c>
      <c r="V164" s="13">
        <v>43411.0</v>
      </c>
      <c r="W164" s="1">
        <v>1190.36</v>
      </c>
      <c r="X164" s="16">
        <v>43418.0</v>
      </c>
      <c r="Y164" s="1">
        <v>4407.61</v>
      </c>
      <c r="Z164" s="1">
        <v>5.0</v>
      </c>
      <c r="AJ164" s="22" t="e">
        <v>#N/A</v>
      </c>
      <c r="AK164" s="23" t="e">
        <v>#N/A</v>
      </c>
      <c r="AL164" s="22" t="e">
        <v>#N/A</v>
      </c>
      <c r="AM164" s="23" t="e">
        <v>#N/A</v>
      </c>
      <c r="AN164" s="13">
        <v>43419.0</v>
      </c>
      <c r="AO164" s="1">
        <v>5.0</v>
      </c>
      <c r="AP164" s="1">
        <v>0.0</v>
      </c>
      <c r="AQ164" s="1">
        <v>4117.41</v>
      </c>
      <c r="AR164">
        <f t="shared" si="1"/>
        <v>10</v>
      </c>
      <c r="AS164" s="1">
        <v>5.0</v>
      </c>
      <c r="AT164" s="1">
        <v>5.0</v>
      </c>
      <c r="AV164">
        <f t="shared" si="2"/>
        <v>0</v>
      </c>
      <c r="AW164" s="1">
        <v>0.0</v>
      </c>
      <c r="AX164" s="1">
        <v>0.0</v>
      </c>
      <c r="AY164" s="1">
        <v>0.0</v>
      </c>
      <c r="AZ164" s="1">
        <v>0.0</v>
      </c>
      <c r="BA164" s="1">
        <v>130.0</v>
      </c>
      <c r="BB164" s="1">
        <v>27.0</v>
      </c>
      <c r="BC164">
        <f t="shared" si="3"/>
        <v>140</v>
      </c>
      <c r="BD164">
        <f t="shared" si="4"/>
        <v>167</v>
      </c>
      <c r="BK164" s="1" t="s">
        <v>271</v>
      </c>
    </row>
    <row r="165">
      <c r="A165" s="1">
        <v>164.0</v>
      </c>
      <c r="B165" s="1" t="s">
        <v>93</v>
      </c>
      <c r="C165" s="1">
        <v>25.0</v>
      </c>
      <c r="D165" s="1">
        <v>10.0</v>
      </c>
      <c r="E165" s="1">
        <v>42.0</v>
      </c>
      <c r="F165" s="1">
        <v>3.0</v>
      </c>
      <c r="H165" s="13">
        <v>43397.0</v>
      </c>
      <c r="I165" s="13">
        <v>43402.0</v>
      </c>
      <c r="J165" s="14">
        <v>0.48055555555555557</v>
      </c>
      <c r="K165" s="1">
        <v>1.0</v>
      </c>
      <c r="L165" s="13">
        <v>43402.0</v>
      </c>
      <c r="M165" s="1">
        <v>53.67</v>
      </c>
      <c r="N165" s="15">
        <v>332.29</v>
      </c>
      <c r="O165" s="1">
        <v>4.0</v>
      </c>
      <c r="P165" s="13">
        <v>43406.0</v>
      </c>
      <c r="Q165" s="14">
        <v>0.3854166666666667</v>
      </c>
      <c r="R165" s="13">
        <v>43408.0</v>
      </c>
      <c r="S165" s="14">
        <v>0.7395833333333334</v>
      </c>
      <c r="T165" s="13">
        <v>43405.0</v>
      </c>
      <c r="U165" s="1">
        <v>211.66</v>
      </c>
      <c r="V165" s="13">
        <v>43410.0</v>
      </c>
      <c r="W165" s="1">
        <v>1241.19</v>
      </c>
      <c r="X165" s="13"/>
      <c r="AJ165" s="22" t="e">
        <v>#N/A</v>
      </c>
      <c r="AK165" s="23" t="e">
        <v>#N/A</v>
      </c>
      <c r="AL165" s="22" t="e">
        <v>#N/A</v>
      </c>
      <c r="AM165" s="23" t="e">
        <v>#N/A</v>
      </c>
      <c r="AN165" s="13">
        <v>43416.0</v>
      </c>
      <c r="AO165" s="1">
        <v>5.0</v>
      </c>
      <c r="AP165" s="1">
        <v>0.0</v>
      </c>
      <c r="AQ165" s="1">
        <v>3791.34</v>
      </c>
      <c r="AR165">
        <f t="shared" si="1"/>
        <v>160</v>
      </c>
      <c r="AS165" s="1">
        <v>144.0</v>
      </c>
      <c r="AT165" s="1">
        <v>16.0</v>
      </c>
      <c r="AU165" s="13">
        <v>43422.0</v>
      </c>
      <c r="AV165">
        <f t="shared" si="2"/>
        <v>98</v>
      </c>
      <c r="AW165" s="1">
        <v>72.0</v>
      </c>
      <c r="AX165" s="1">
        <v>26.0</v>
      </c>
      <c r="AY165" s="1">
        <v>18.77</v>
      </c>
      <c r="AZ165" s="1">
        <v>4.95</v>
      </c>
      <c r="BA165" s="1">
        <v>17.0</v>
      </c>
      <c r="BB165" s="1">
        <v>0.0</v>
      </c>
      <c r="BC165">
        <f t="shared" si="3"/>
        <v>177</v>
      </c>
      <c r="BD165">
        <f t="shared" si="4"/>
        <v>177</v>
      </c>
    </row>
    <row r="166">
      <c r="A166" s="1">
        <v>165.0</v>
      </c>
      <c r="B166" s="1" t="s">
        <v>96</v>
      </c>
      <c r="C166" s="1">
        <v>25.0</v>
      </c>
      <c r="D166" s="1">
        <v>10.0</v>
      </c>
      <c r="E166" s="1">
        <v>42.0</v>
      </c>
      <c r="F166" s="1">
        <v>3.0</v>
      </c>
      <c r="H166" s="13">
        <v>43397.0</v>
      </c>
      <c r="I166" s="13">
        <v>43402.0</v>
      </c>
      <c r="J166" s="14">
        <v>0.48680555555555555</v>
      </c>
      <c r="K166" s="1">
        <v>1.0</v>
      </c>
      <c r="L166" s="13">
        <v>43402.0</v>
      </c>
      <c r="M166" s="1">
        <v>59.14</v>
      </c>
      <c r="N166" s="15">
        <v>1920.81</v>
      </c>
      <c r="O166" s="1">
        <v>5.0</v>
      </c>
      <c r="P166" s="13">
        <v>43411.0</v>
      </c>
      <c r="Q166" s="14">
        <v>0.3888888888888889</v>
      </c>
      <c r="R166" s="19">
        <v>43413.0</v>
      </c>
      <c r="S166" s="14">
        <v>0.71875</v>
      </c>
      <c r="T166" s="13">
        <v>43405.0</v>
      </c>
      <c r="U166" s="1">
        <v>196.97</v>
      </c>
      <c r="V166" s="13">
        <v>43410.0</v>
      </c>
      <c r="W166" s="1">
        <v>1296.41</v>
      </c>
      <c r="X166" s="13">
        <v>43417.0</v>
      </c>
      <c r="Y166" s="1">
        <v>3003.47</v>
      </c>
      <c r="Z166" s="1" t="s">
        <v>153</v>
      </c>
      <c r="AJ166" s="22" t="e">
        <v>#N/A</v>
      </c>
      <c r="AK166" s="23" t="e">
        <v>#N/A</v>
      </c>
      <c r="AL166" s="22" t="e">
        <v>#N/A</v>
      </c>
      <c r="AM166" s="23" t="e">
        <v>#N/A</v>
      </c>
      <c r="AN166" s="22">
        <v>43417.0</v>
      </c>
      <c r="AO166" s="1">
        <v>5.0</v>
      </c>
      <c r="AP166" s="1">
        <v>0.0</v>
      </c>
      <c r="AQ166">
        <v>3003.47</v>
      </c>
      <c r="AR166">
        <f t="shared" si="1"/>
        <v>2</v>
      </c>
      <c r="AS166" s="1">
        <v>1.0</v>
      </c>
      <c r="AT166" s="1">
        <v>1.0</v>
      </c>
      <c r="AU166" s="13">
        <v>43426.0</v>
      </c>
      <c r="AV166">
        <f t="shared" si="2"/>
        <v>1</v>
      </c>
      <c r="AW166" s="1">
        <v>1.0</v>
      </c>
      <c r="AX166" s="1">
        <v>0.0</v>
      </c>
      <c r="AY166" s="1">
        <v>0.21</v>
      </c>
      <c r="AZ166" s="1">
        <v>0.0</v>
      </c>
      <c r="BA166" s="1">
        <v>68.0</v>
      </c>
      <c r="BB166" s="1">
        <v>36.0</v>
      </c>
      <c r="BC166">
        <f t="shared" si="3"/>
        <v>70</v>
      </c>
      <c r="BD166">
        <f t="shared" si="4"/>
        <v>106</v>
      </c>
      <c r="BK166" s="1" t="s">
        <v>272</v>
      </c>
    </row>
    <row r="167">
      <c r="A167" s="1">
        <v>166.0</v>
      </c>
      <c r="B167" s="1" t="s">
        <v>96</v>
      </c>
      <c r="C167" s="1">
        <v>25.0</v>
      </c>
      <c r="D167" s="1">
        <v>10.0</v>
      </c>
      <c r="E167" s="1">
        <v>0.0</v>
      </c>
      <c r="F167" s="1">
        <v>0.0</v>
      </c>
      <c r="G167" s="13">
        <v>43416.0</v>
      </c>
      <c r="H167" s="13">
        <v>43397.0</v>
      </c>
      <c r="I167" s="13">
        <v>43402.0</v>
      </c>
      <c r="J167" s="14">
        <v>0.49236111111111114</v>
      </c>
      <c r="K167" s="1">
        <v>1.0</v>
      </c>
      <c r="L167" s="13">
        <v>43402.0</v>
      </c>
      <c r="M167" s="1">
        <v>70.32</v>
      </c>
      <c r="N167" s="15">
        <v>1346.39</v>
      </c>
      <c r="O167" s="1">
        <v>4.0</v>
      </c>
      <c r="P167" s="13">
        <v>43410.0</v>
      </c>
      <c r="Q167" s="14">
        <v>0.425</v>
      </c>
      <c r="R167" s="13">
        <v>43412.0</v>
      </c>
      <c r="S167" s="14">
        <v>0.7131944444444445</v>
      </c>
      <c r="T167" s="13">
        <v>43406.0</v>
      </c>
      <c r="U167" s="1">
        <v>156.84</v>
      </c>
      <c r="V167" s="13">
        <v>43409.0</v>
      </c>
      <c r="W167" s="1">
        <v>964.89</v>
      </c>
      <c r="X167" s="13">
        <v>43416.0</v>
      </c>
      <c r="Y167" s="1">
        <v>2375.79</v>
      </c>
      <c r="Z167" s="1" t="s">
        <v>197</v>
      </c>
      <c r="AJ167" s="22" t="e">
        <v>#N/A</v>
      </c>
      <c r="AK167" s="23" t="e">
        <v>#N/A</v>
      </c>
      <c r="AL167" s="22" t="e">
        <v>#N/A</v>
      </c>
      <c r="AM167" s="23" t="e">
        <v>#N/A</v>
      </c>
      <c r="AN167" s="22" t="e">
        <v>#N/A</v>
      </c>
      <c r="AQ167" t="e">
        <v>#N/A</v>
      </c>
      <c r="AR167">
        <f t="shared" si="1"/>
        <v>0</v>
      </c>
      <c r="AV167">
        <f t="shared" si="2"/>
        <v>0</v>
      </c>
      <c r="BC167">
        <f t="shared" si="3"/>
        <v>0</v>
      </c>
      <c r="BD167">
        <f t="shared" si="4"/>
        <v>0</v>
      </c>
    </row>
    <row r="168">
      <c r="A168" s="1">
        <v>167.0</v>
      </c>
      <c r="B168" s="1" t="s">
        <v>72</v>
      </c>
      <c r="C168" s="1">
        <v>25.0</v>
      </c>
      <c r="D168" s="1">
        <v>10.0</v>
      </c>
      <c r="E168" s="1">
        <v>42.0</v>
      </c>
      <c r="F168" s="1">
        <v>3.0</v>
      </c>
      <c r="H168" s="13">
        <v>43397.0</v>
      </c>
      <c r="I168" s="13">
        <v>43402.0</v>
      </c>
      <c r="J168" s="14">
        <v>0.4527777777777778</v>
      </c>
      <c r="K168" s="1">
        <v>1.0</v>
      </c>
      <c r="L168" s="13">
        <v>43402.0</v>
      </c>
      <c r="M168" s="1">
        <v>78.79</v>
      </c>
      <c r="N168" s="15">
        <f>if(B168="early",M168)</f>
        <v>78.79</v>
      </c>
      <c r="O168" s="1">
        <v>3.0</v>
      </c>
      <c r="P168" s="13">
        <v>43402.0</v>
      </c>
      <c r="Q168" s="14">
        <v>0.4583333333333333</v>
      </c>
      <c r="R168" s="13">
        <v>43404.0</v>
      </c>
      <c r="S168" s="14">
        <v>0.68125</v>
      </c>
      <c r="T168" s="13">
        <v>43407.0</v>
      </c>
      <c r="U168" s="1">
        <v>452.2</v>
      </c>
      <c r="V168" s="13">
        <v>43411.0</v>
      </c>
      <c r="W168" s="1">
        <v>2213.24</v>
      </c>
      <c r="X168" s="16">
        <v>43418.0</v>
      </c>
      <c r="Y168" s="1">
        <v>14797.41</v>
      </c>
      <c r="Z168" s="1">
        <v>5.0</v>
      </c>
      <c r="AA168" s="13">
        <v>43425.0</v>
      </c>
      <c r="AB168" s="1">
        <v>19117.17</v>
      </c>
      <c r="AC168" s="1">
        <v>5.0</v>
      </c>
      <c r="AD168" s="13">
        <v>43432.0</v>
      </c>
      <c r="AE168" s="1">
        <v>18678.54</v>
      </c>
      <c r="AF168" s="1" t="s">
        <v>146</v>
      </c>
      <c r="AJ168" s="22">
        <v>43432.0</v>
      </c>
      <c r="AK168" s="23">
        <v>18678.54</v>
      </c>
      <c r="AL168" s="22" t="e">
        <v>#N/A</v>
      </c>
      <c r="AM168" s="23" t="e">
        <v>#N/A</v>
      </c>
      <c r="AN168" s="22" t="e">
        <v>#N/A</v>
      </c>
      <c r="AQ168" t="e">
        <v>#N/A</v>
      </c>
      <c r="AR168">
        <f t="shared" si="1"/>
        <v>0</v>
      </c>
      <c r="AV168">
        <f t="shared" si="2"/>
        <v>0</v>
      </c>
      <c r="BC168">
        <f t="shared" si="3"/>
        <v>0</v>
      </c>
      <c r="BD168">
        <f t="shared" si="4"/>
        <v>0</v>
      </c>
    </row>
    <row r="169">
      <c r="A169" s="1">
        <v>168.0</v>
      </c>
      <c r="B169" s="1" t="s">
        <v>93</v>
      </c>
      <c r="C169" s="1">
        <v>25.0</v>
      </c>
      <c r="D169" s="1">
        <v>10.0</v>
      </c>
      <c r="E169" s="1">
        <v>42.0</v>
      </c>
      <c r="F169" s="1">
        <v>3.0</v>
      </c>
      <c r="G169" s="13">
        <v>43408.0</v>
      </c>
      <c r="H169" s="13">
        <v>43397.0</v>
      </c>
      <c r="I169" s="13">
        <v>43402.0</v>
      </c>
      <c r="J169" s="14">
        <v>0.48125</v>
      </c>
      <c r="K169" s="1">
        <v>1.0</v>
      </c>
      <c r="L169" s="13">
        <v>43402.0</v>
      </c>
      <c r="M169" s="1">
        <v>74.09</v>
      </c>
      <c r="N169" s="15">
        <v>108.38</v>
      </c>
      <c r="O169" s="1">
        <v>4.0</v>
      </c>
      <c r="P169" s="13">
        <v>43406.0</v>
      </c>
      <c r="Q169" s="14">
        <v>0.3854166666666667</v>
      </c>
      <c r="R169" s="13">
        <v>43408.0</v>
      </c>
      <c r="S169" s="14">
        <v>0.7395833333333334</v>
      </c>
      <c r="T169" s="13">
        <v>43406.0</v>
      </c>
      <c r="U169" s="1">
        <v>108.38</v>
      </c>
      <c r="AJ169" s="22" t="e">
        <v>#N/A</v>
      </c>
      <c r="AK169" s="23" t="e">
        <v>#N/A</v>
      </c>
      <c r="AL169" s="22" t="e">
        <v>#N/A</v>
      </c>
      <c r="AM169" s="23" t="e">
        <v>#N/A</v>
      </c>
      <c r="AN169" s="22" t="e">
        <v>#N/A</v>
      </c>
      <c r="AQ169" t="e">
        <v>#N/A</v>
      </c>
      <c r="AR169">
        <f t="shared" si="1"/>
        <v>0</v>
      </c>
      <c r="AV169">
        <f t="shared" si="2"/>
        <v>0</v>
      </c>
      <c r="BC169">
        <f t="shared" si="3"/>
        <v>0</v>
      </c>
      <c r="BD169">
        <f t="shared" si="4"/>
        <v>0</v>
      </c>
      <c r="BJ169" s="1" t="s">
        <v>238</v>
      </c>
    </row>
    <row r="170">
      <c r="A170" s="1">
        <v>169.0</v>
      </c>
      <c r="B170" s="1" t="s">
        <v>96</v>
      </c>
      <c r="C170" s="1">
        <v>25.0</v>
      </c>
      <c r="D170" s="1">
        <v>10.0</v>
      </c>
      <c r="E170" s="1">
        <v>42.0</v>
      </c>
      <c r="F170" s="1">
        <v>3.0</v>
      </c>
      <c r="H170" s="13">
        <v>43397.0</v>
      </c>
      <c r="I170" s="13">
        <v>43402.0</v>
      </c>
      <c r="J170" s="14">
        <v>0.48819444444444443</v>
      </c>
      <c r="K170" s="1">
        <v>2.0</v>
      </c>
      <c r="L170" s="13">
        <v>43402.0</v>
      </c>
      <c r="M170" s="1">
        <v>55.08</v>
      </c>
      <c r="N170" s="15">
        <v>1987.31</v>
      </c>
      <c r="O170" s="1">
        <v>5.0</v>
      </c>
      <c r="P170" s="13">
        <v>43412.0</v>
      </c>
      <c r="Q170" s="14">
        <v>0.40625</v>
      </c>
      <c r="R170" s="13">
        <v>43414.0</v>
      </c>
      <c r="S170" s="14">
        <v>0.71875</v>
      </c>
      <c r="T170" s="13">
        <v>43406.0</v>
      </c>
      <c r="U170" s="1">
        <v>182.58</v>
      </c>
      <c r="V170" s="13">
        <v>43411.0</v>
      </c>
      <c r="W170" s="1">
        <v>1350.06</v>
      </c>
      <c r="X170" s="16">
        <v>43418.0</v>
      </c>
      <c r="Y170" s="1">
        <v>3493.44</v>
      </c>
      <c r="Z170" s="1">
        <v>5.0</v>
      </c>
      <c r="AA170" s="13">
        <v>43425.0</v>
      </c>
      <c r="AB170" s="1">
        <v>3767.29</v>
      </c>
      <c r="AC170" s="1">
        <v>5.0</v>
      </c>
      <c r="AD170" s="13">
        <v>43432.0</v>
      </c>
      <c r="AE170" s="1">
        <v>3371.16</v>
      </c>
      <c r="AF170" s="1" t="s">
        <v>146</v>
      </c>
      <c r="AJ170" s="22">
        <v>43432.0</v>
      </c>
      <c r="AK170" s="23">
        <v>3371.16</v>
      </c>
      <c r="AL170" s="22" t="e">
        <v>#N/A</v>
      </c>
      <c r="AM170" s="23" t="e">
        <v>#N/A</v>
      </c>
      <c r="AN170" s="22" t="e">
        <v>#N/A</v>
      </c>
      <c r="AQ170" t="e">
        <v>#N/A</v>
      </c>
      <c r="AR170">
        <f t="shared" si="1"/>
        <v>0</v>
      </c>
      <c r="AV170">
        <f t="shared" si="2"/>
        <v>0</v>
      </c>
      <c r="BC170">
        <f t="shared" si="3"/>
        <v>0</v>
      </c>
      <c r="BD170">
        <f t="shared" si="4"/>
        <v>0</v>
      </c>
    </row>
    <row r="171">
      <c r="A171" s="1">
        <v>170.0</v>
      </c>
      <c r="B171" s="1" t="s">
        <v>93</v>
      </c>
      <c r="C171" s="1">
        <v>25.0</v>
      </c>
      <c r="D171" s="1">
        <v>10.0</v>
      </c>
      <c r="E171" s="1">
        <v>42.0</v>
      </c>
      <c r="F171" s="1">
        <v>3.0</v>
      </c>
      <c r="H171" s="13">
        <v>43397.0</v>
      </c>
      <c r="I171" s="13">
        <v>43402.0</v>
      </c>
      <c r="J171" s="14">
        <v>0.48194444444444445</v>
      </c>
      <c r="K171" s="1">
        <v>1.0</v>
      </c>
      <c r="L171" s="13">
        <v>43402.0</v>
      </c>
      <c r="M171" s="1">
        <v>55.58</v>
      </c>
      <c r="N171" s="15">
        <v>320.63</v>
      </c>
      <c r="O171" s="1">
        <v>3.0</v>
      </c>
      <c r="P171" s="13">
        <v>43406.0</v>
      </c>
      <c r="Q171" s="14">
        <v>0.3854166666666667</v>
      </c>
      <c r="R171" s="13">
        <v>43408.0</v>
      </c>
      <c r="S171" s="14">
        <v>0.7395833333333334</v>
      </c>
      <c r="T171" s="13">
        <v>43408.0</v>
      </c>
      <c r="U171" s="1">
        <v>415.7</v>
      </c>
      <c r="V171" s="13">
        <v>43414.0</v>
      </c>
      <c r="W171" s="1">
        <v>1984.31</v>
      </c>
      <c r="X171" s="16"/>
      <c r="AJ171" s="22" t="e">
        <v>#N/A</v>
      </c>
      <c r="AK171" s="23" t="e">
        <v>#N/A</v>
      </c>
      <c r="AL171" s="22" t="e">
        <v>#N/A</v>
      </c>
      <c r="AM171" s="23" t="e">
        <v>#N/A</v>
      </c>
      <c r="AN171" s="16">
        <v>43418.0</v>
      </c>
      <c r="AO171" s="1">
        <v>5.0</v>
      </c>
      <c r="AP171" s="1">
        <v>0.0</v>
      </c>
      <c r="AQ171" s="1">
        <v>4149.72</v>
      </c>
      <c r="AR171">
        <f t="shared" si="1"/>
        <v>73</v>
      </c>
      <c r="AS171" s="1">
        <v>72.0</v>
      </c>
      <c r="AT171" s="1">
        <v>1.0</v>
      </c>
      <c r="AU171" s="13">
        <v>43424.0</v>
      </c>
      <c r="AV171">
        <f t="shared" si="2"/>
        <v>63</v>
      </c>
      <c r="AW171" s="1">
        <v>26.0</v>
      </c>
      <c r="AX171" s="1">
        <v>37.0</v>
      </c>
      <c r="AY171" s="1">
        <v>8.37</v>
      </c>
      <c r="AZ171" s="1">
        <v>8.97</v>
      </c>
      <c r="BA171" s="1">
        <v>21.0</v>
      </c>
      <c r="BB171" s="1">
        <v>4.0</v>
      </c>
      <c r="BC171">
        <f t="shared" si="3"/>
        <v>94</v>
      </c>
      <c r="BD171">
        <f t="shared" si="4"/>
        <v>98</v>
      </c>
      <c r="BK171" s="1" t="s">
        <v>273</v>
      </c>
    </row>
    <row r="172">
      <c r="A172" s="1">
        <v>171.0</v>
      </c>
      <c r="B172" s="1" t="s">
        <v>96</v>
      </c>
      <c r="C172" s="1">
        <v>25.0</v>
      </c>
      <c r="D172" s="1">
        <v>10.0</v>
      </c>
      <c r="E172" s="1">
        <v>42.0</v>
      </c>
      <c r="F172" s="1">
        <v>3.0</v>
      </c>
      <c r="G172" s="13">
        <v>43409.0</v>
      </c>
      <c r="H172" s="13">
        <v>43397.0</v>
      </c>
      <c r="I172" s="13">
        <v>43402.0</v>
      </c>
      <c r="J172" s="14">
        <v>0.4888888888888889</v>
      </c>
      <c r="K172" s="1">
        <v>2.0</v>
      </c>
      <c r="L172" s="13">
        <v>43402.0</v>
      </c>
      <c r="M172" s="1">
        <v>49.26</v>
      </c>
      <c r="N172" s="15" t="b">
        <f t="shared" ref="N172:N176" si="28">if(B172="early",M172)</f>
        <v>0</v>
      </c>
      <c r="AJ172" s="22" t="e">
        <v>#N/A</v>
      </c>
      <c r="AK172" s="23" t="e">
        <v>#N/A</v>
      </c>
      <c r="AL172" s="22" t="e">
        <v>#N/A</v>
      </c>
      <c r="AM172" s="23" t="e">
        <v>#N/A</v>
      </c>
      <c r="AN172" s="22" t="e">
        <v>#N/A</v>
      </c>
      <c r="AQ172" t="e">
        <v>#N/A</v>
      </c>
      <c r="AR172">
        <f t="shared" si="1"/>
        <v>0</v>
      </c>
      <c r="AV172">
        <f t="shared" si="2"/>
        <v>0</v>
      </c>
      <c r="BC172">
        <f t="shared" si="3"/>
        <v>0</v>
      </c>
      <c r="BD172">
        <f t="shared" si="4"/>
        <v>0</v>
      </c>
    </row>
    <row r="173">
      <c r="A173" s="1">
        <v>172.0</v>
      </c>
      <c r="B173" s="1" t="s">
        <v>72</v>
      </c>
      <c r="C173" s="1">
        <v>25.0</v>
      </c>
      <c r="D173" s="1">
        <v>10.0</v>
      </c>
      <c r="E173" s="1">
        <v>42.0</v>
      </c>
      <c r="F173" s="1">
        <v>3.0</v>
      </c>
      <c r="H173" s="13">
        <v>43397.0</v>
      </c>
      <c r="I173" s="13">
        <v>43402.0</v>
      </c>
      <c r="J173" s="14">
        <v>0.4534722222222222</v>
      </c>
      <c r="K173" s="1">
        <v>1.0</v>
      </c>
      <c r="L173" s="13">
        <v>43402.0</v>
      </c>
      <c r="M173" s="1">
        <v>59.8</v>
      </c>
      <c r="N173" s="15">
        <f t="shared" si="28"/>
        <v>59.8</v>
      </c>
      <c r="O173" s="1">
        <v>3.0</v>
      </c>
      <c r="P173" s="13">
        <v>43402.0</v>
      </c>
      <c r="Q173" s="14">
        <v>0.4583333333333333</v>
      </c>
      <c r="R173" s="13">
        <v>43404.0</v>
      </c>
      <c r="S173" s="14">
        <v>0.68125</v>
      </c>
      <c r="T173" s="13">
        <v>43406.0</v>
      </c>
      <c r="U173" s="1">
        <v>185.47</v>
      </c>
      <c r="V173" s="13">
        <v>43411.0</v>
      </c>
      <c r="W173" s="1">
        <v>1984.81</v>
      </c>
      <c r="X173" s="16">
        <v>43418.0</v>
      </c>
      <c r="Y173" s="1">
        <v>9121.18</v>
      </c>
      <c r="Z173" s="1">
        <v>5.0</v>
      </c>
      <c r="AA173" s="13">
        <v>43425.0</v>
      </c>
      <c r="AB173" s="1">
        <v>11068.59</v>
      </c>
      <c r="AC173" s="1">
        <v>5.0</v>
      </c>
      <c r="AD173" s="13">
        <v>43432.0</v>
      </c>
      <c r="AE173" s="1">
        <v>10607.36</v>
      </c>
      <c r="AF173" s="1" t="s">
        <v>146</v>
      </c>
      <c r="AJ173" s="22">
        <v>43432.0</v>
      </c>
      <c r="AK173" s="23">
        <v>10607.36</v>
      </c>
      <c r="AL173" s="22" t="e">
        <v>#N/A</v>
      </c>
      <c r="AM173" s="23" t="e">
        <v>#N/A</v>
      </c>
      <c r="AN173" s="22" t="e">
        <v>#N/A</v>
      </c>
      <c r="AQ173" t="e">
        <v>#N/A</v>
      </c>
      <c r="AR173">
        <f t="shared" si="1"/>
        <v>0</v>
      </c>
      <c r="AV173">
        <f t="shared" si="2"/>
        <v>0</v>
      </c>
      <c r="BC173">
        <f t="shared" si="3"/>
        <v>0</v>
      </c>
      <c r="BD173">
        <f t="shared" si="4"/>
        <v>0</v>
      </c>
    </row>
    <row r="174">
      <c r="A174" s="1">
        <v>173.0</v>
      </c>
      <c r="B174" s="1" t="s">
        <v>72</v>
      </c>
      <c r="C174" s="1">
        <v>25.0</v>
      </c>
      <c r="D174" s="1">
        <v>10.0</v>
      </c>
      <c r="E174" s="1">
        <v>42.0</v>
      </c>
      <c r="F174" s="1">
        <v>3.0</v>
      </c>
      <c r="H174" s="13">
        <v>43397.0</v>
      </c>
      <c r="I174" s="13">
        <v>43402.0</v>
      </c>
      <c r="J174" s="14">
        <v>0.4548611111111111</v>
      </c>
      <c r="K174" s="1">
        <v>1.0</v>
      </c>
      <c r="L174" s="13">
        <v>43402.0</v>
      </c>
      <c r="M174" s="1">
        <v>61.79</v>
      </c>
      <c r="N174" s="15">
        <f t="shared" si="28"/>
        <v>61.79</v>
      </c>
      <c r="O174" s="1">
        <v>3.0</v>
      </c>
      <c r="P174" s="13">
        <v>43402.0</v>
      </c>
      <c r="Q174" s="14">
        <v>0.4583333333333333</v>
      </c>
      <c r="R174" s="13">
        <v>43404.0</v>
      </c>
      <c r="S174" s="14">
        <v>0.68125</v>
      </c>
      <c r="T174" s="13">
        <v>43407.0</v>
      </c>
      <c r="U174" s="1">
        <v>126.94</v>
      </c>
      <c r="V174" s="13">
        <v>43412.0</v>
      </c>
      <c r="W174" s="1">
        <v>764.54</v>
      </c>
      <c r="X174" s="13">
        <v>43419.0</v>
      </c>
      <c r="Y174" s="1">
        <v>8427.61</v>
      </c>
      <c r="Z174" s="1">
        <v>5.0</v>
      </c>
      <c r="AA174" s="13">
        <v>43426.0</v>
      </c>
      <c r="AB174" s="1">
        <v>10996.52</v>
      </c>
      <c r="AC174" s="1" t="s">
        <v>146</v>
      </c>
      <c r="AJ174" s="22">
        <v>43426.0</v>
      </c>
      <c r="AK174" s="23">
        <v>10996.52</v>
      </c>
      <c r="AL174" s="22" t="e">
        <v>#N/A</v>
      </c>
      <c r="AM174" s="23" t="e">
        <v>#N/A</v>
      </c>
      <c r="AN174" s="22" t="e">
        <v>#N/A</v>
      </c>
      <c r="AQ174" t="e">
        <v>#N/A</v>
      </c>
      <c r="AR174">
        <f t="shared" si="1"/>
        <v>0</v>
      </c>
      <c r="AV174">
        <f t="shared" si="2"/>
        <v>0</v>
      </c>
      <c r="BC174">
        <f t="shared" si="3"/>
        <v>0</v>
      </c>
      <c r="BD174">
        <f t="shared" si="4"/>
        <v>0</v>
      </c>
      <c r="BJ174" s="30" t="s">
        <v>274</v>
      </c>
    </row>
    <row r="175">
      <c r="A175" s="1">
        <v>174.0</v>
      </c>
      <c r="B175" s="1" t="s">
        <v>72</v>
      </c>
      <c r="C175" s="1">
        <v>25.0</v>
      </c>
      <c r="D175" s="1">
        <v>10.0</v>
      </c>
      <c r="E175" s="1">
        <v>42.0</v>
      </c>
      <c r="F175" s="1">
        <v>3.0</v>
      </c>
      <c r="H175" s="13">
        <v>43397.0</v>
      </c>
      <c r="I175" s="13">
        <v>43402.0</v>
      </c>
      <c r="J175" s="14">
        <v>0.45555555555555555</v>
      </c>
      <c r="K175" s="1">
        <v>1.0</v>
      </c>
      <c r="L175" s="13">
        <v>43402.0</v>
      </c>
      <c r="M175" s="1">
        <v>66.97</v>
      </c>
      <c r="N175" s="15">
        <f t="shared" si="28"/>
        <v>66.97</v>
      </c>
      <c r="O175" s="1">
        <v>3.0</v>
      </c>
      <c r="P175" s="13">
        <v>43402.0</v>
      </c>
      <c r="Q175" s="14">
        <v>0.4583333333333333</v>
      </c>
      <c r="R175" s="13">
        <v>43404.0</v>
      </c>
      <c r="S175" s="14">
        <v>0.68125</v>
      </c>
      <c r="T175" s="13">
        <v>43406.0</v>
      </c>
      <c r="U175" s="1">
        <v>284.42</v>
      </c>
      <c r="V175" s="13">
        <v>43410.0</v>
      </c>
      <c r="W175" s="1">
        <v>1277.53</v>
      </c>
      <c r="X175" s="13">
        <v>43417.0</v>
      </c>
      <c r="Y175" s="1">
        <v>10168.36</v>
      </c>
      <c r="Z175" s="1">
        <v>5.0</v>
      </c>
      <c r="AA175" s="13">
        <v>43424.0</v>
      </c>
      <c r="AB175" s="1">
        <v>13055.52</v>
      </c>
      <c r="AC175" s="1">
        <v>5.0</v>
      </c>
      <c r="AD175" s="13">
        <v>43431.0</v>
      </c>
      <c r="AE175" s="1">
        <v>14019.72</v>
      </c>
      <c r="AF175" s="1" t="s">
        <v>146</v>
      </c>
      <c r="AJ175" s="22">
        <v>43431.0</v>
      </c>
      <c r="AK175" s="23">
        <v>14019.72</v>
      </c>
      <c r="AL175" s="22" t="e">
        <v>#N/A</v>
      </c>
      <c r="AM175" s="23" t="e">
        <v>#N/A</v>
      </c>
      <c r="AN175" s="22" t="e">
        <v>#N/A</v>
      </c>
      <c r="AQ175" t="e">
        <v>#N/A</v>
      </c>
      <c r="AR175">
        <f t="shared" si="1"/>
        <v>0</v>
      </c>
      <c r="AV175">
        <f t="shared" si="2"/>
        <v>0</v>
      </c>
      <c r="BC175">
        <f t="shared" si="3"/>
        <v>0</v>
      </c>
      <c r="BD175">
        <f t="shared" si="4"/>
        <v>0</v>
      </c>
    </row>
    <row r="176">
      <c r="A176" s="1">
        <v>175.0</v>
      </c>
      <c r="B176" s="1" t="s">
        <v>72</v>
      </c>
      <c r="C176" s="1">
        <v>25.0</v>
      </c>
      <c r="D176" s="1">
        <v>10.0</v>
      </c>
      <c r="E176" s="1">
        <v>42.0</v>
      </c>
      <c r="F176" s="1">
        <v>3.0</v>
      </c>
      <c r="H176" s="13">
        <v>43397.0</v>
      </c>
      <c r="I176" s="13">
        <v>43402.0</v>
      </c>
      <c r="J176" s="14">
        <v>0.45625</v>
      </c>
      <c r="K176" s="1">
        <v>2.0</v>
      </c>
      <c r="L176" s="13">
        <v>43402.0</v>
      </c>
      <c r="M176" s="1">
        <v>57.2</v>
      </c>
      <c r="N176" s="15">
        <f t="shared" si="28"/>
        <v>57.2</v>
      </c>
      <c r="O176" s="1">
        <v>3.0</v>
      </c>
      <c r="P176" s="13">
        <v>43402.0</v>
      </c>
      <c r="Q176" s="14">
        <v>0.4583333333333333</v>
      </c>
      <c r="R176" s="13">
        <v>43404.0</v>
      </c>
      <c r="S176" s="14">
        <v>0.68125</v>
      </c>
      <c r="T176" s="13">
        <v>43406.0</v>
      </c>
      <c r="U176" s="1">
        <v>284.71</v>
      </c>
      <c r="V176" s="13">
        <v>43411.0</v>
      </c>
      <c r="W176" s="1">
        <v>1828.66</v>
      </c>
      <c r="X176" s="16">
        <v>43418.0</v>
      </c>
      <c r="Y176" s="1">
        <v>11745.67</v>
      </c>
      <c r="Z176" s="1">
        <v>5.0</v>
      </c>
      <c r="AA176" s="13">
        <v>43425.0</v>
      </c>
      <c r="AB176" s="1">
        <v>15942.55</v>
      </c>
      <c r="AC176" s="1" t="s">
        <v>146</v>
      </c>
      <c r="AJ176" s="22">
        <v>43425.0</v>
      </c>
      <c r="AK176" s="23">
        <v>15942.55</v>
      </c>
      <c r="AL176" s="22" t="e">
        <v>#N/A</v>
      </c>
      <c r="AM176" s="23" t="e">
        <v>#N/A</v>
      </c>
      <c r="AN176" s="22" t="e">
        <v>#N/A</v>
      </c>
      <c r="AQ176" t="e">
        <v>#N/A</v>
      </c>
      <c r="AR176">
        <f t="shared" si="1"/>
        <v>0</v>
      </c>
      <c r="AV176">
        <f t="shared" si="2"/>
        <v>0</v>
      </c>
      <c r="BC176">
        <f t="shared" si="3"/>
        <v>0</v>
      </c>
      <c r="BD176">
        <f t="shared" si="4"/>
        <v>0</v>
      </c>
      <c r="BJ176" s="30" t="s">
        <v>274</v>
      </c>
    </row>
    <row r="177">
      <c r="A177" s="1">
        <v>176.0</v>
      </c>
      <c r="B177" s="1" t="s">
        <v>96</v>
      </c>
      <c r="C177" s="1">
        <v>25.0</v>
      </c>
      <c r="D177" s="1">
        <v>10.0</v>
      </c>
      <c r="E177" s="1">
        <v>0.0</v>
      </c>
      <c r="F177" s="1">
        <v>0.0</v>
      </c>
      <c r="H177" s="13">
        <v>43398.0</v>
      </c>
      <c r="I177" s="13">
        <v>43403.0</v>
      </c>
      <c r="J177" s="14">
        <v>0.44583333333333336</v>
      </c>
      <c r="K177" s="1">
        <v>2.0</v>
      </c>
      <c r="L177" s="13">
        <v>43403.0</v>
      </c>
      <c r="M177" s="1">
        <v>77.14</v>
      </c>
      <c r="N177" s="15">
        <v>2566.67</v>
      </c>
      <c r="O177" s="1">
        <v>5.0</v>
      </c>
      <c r="P177" s="13">
        <v>43412.0</v>
      </c>
      <c r="Q177" s="14">
        <v>0.40625</v>
      </c>
      <c r="R177" s="13">
        <v>43414.0</v>
      </c>
      <c r="S177" s="14">
        <v>0.71875</v>
      </c>
      <c r="T177" s="13">
        <v>43407.0</v>
      </c>
      <c r="U177" s="1">
        <v>229.37</v>
      </c>
      <c r="V177" s="13">
        <v>43411.0</v>
      </c>
      <c r="W177" s="1">
        <v>1497.34</v>
      </c>
      <c r="X177" s="16">
        <v>43418.0</v>
      </c>
      <c r="Y177" s="1">
        <v>5329.28</v>
      </c>
      <c r="Z177" s="1">
        <v>5.0</v>
      </c>
      <c r="AA177" s="13"/>
      <c r="AJ177" s="22" t="e">
        <v>#N/A</v>
      </c>
      <c r="AK177" s="23" t="e">
        <v>#N/A</v>
      </c>
      <c r="AL177" s="22" t="e">
        <v>#N/A</v>
      </c>
      <c r="AM177" s="23" t="e">
        <v>#N/A</v>
      </c>
      <c r="AN177" s="19">
        <v>43420.0</v>
      </c>
      <c r="AO177" s="1">
        <v>5.0</v>
      </c>
      <c r="AP177" s="1">
        <v>0.0</v>
      </c>
      <c r="AQ177" s="1">
        <v>5479.39</v>
      </c>
      <c r="AR177">
        <f t="shared" si="1"/>
        <v>8</v>
      </c>
      <c r="AS177" s="1">
        <v>8.0</v>
      </c>
      <c r="AT177" s="1">
        <v>0.0</v>
      </c>
      <c r="AU177" s="13">
        <v>43427.0</v>
      </c>
      <c r="AV177">
        <f t="shared" si="2"/>
        <v>5</v>
      </c>
      <c r="AW177" s="1">
        <v>3.0</v>
      </c>
      <c r="AX177" s="1">
        <v>2.0</v>
      </c>
      <c r="AY177" s="1">
        <v>0.81</v>
      </c>
      <c r="AZ177" s="1">
        <v>0.37</v>
      </c>
      <c r="BA177" s="1">
        <v>84.0</v>
      </c>
      <c r="BB177" s="1">
        <v>70.0</v>
      </c>
      <c r="BC177">
        <f t="shared" si="3"/>
        <v>92</v>
      </c>
      <c r="BD177">
        <f t="shared" si="4"/>
        <v>162</v>
      </c>
      <c r="BK177" s="1" t="s">
        <v>275</v>
      </c>
    </row>
    <row r="178">
      <c r="A178" s="1">
        <v>177.0</v>
      </c>
      <c r="B178" s="1" t="s">
        <v>72</v>
      </c>
      <c r="C178" s="1">
        <v>25.0</v>
      </c>
      <c r="D178" s="1">
        <v>10.0</v>
      </c>
      <c r="E178" s="1">
        <v>42.0</v>
      </c>
      <c r="F178" s="1">
        <v>3.0</v>
      </c>
      <c r="H178" s="13">
        <v>43398.0</v>
      </c>
      <c r="I178" s="13">
        <v>43403.0</v>
      </c>
      <c r="J178" s="14">
        <v>0.40694444444444444</v>
      </c>
      <c r="K178" s="1">
        <v>1.0</v>
      </c>
      <c r="L178" s="13">
        <v>43403.0</v>
      </c>
      <c r="M178" s="1">
        <v>74.15</v>
      </c>
      <c r="N178" s="15">
        <f>if(B178="early",M178)</f>
        <v>74.15</v>
      </c>
      <c r="O178" s="1">
        <v>3.0</v>
      </c>
      <c r="P178" s="13">
        <v>43403.0</v>
      </c>
      <c r="Q178" s="14">
        <v>0.4236111111111111</v>
      </c>
      <c r="R178" s="13">
        <v>43405.0</v>
      </c>
      <c r="S178" s="14">
        <v>0.6777777777777778</v>
      </c>
      <c r="T178" s="13">
        <v>43407.0</v>
      </c>
      <c r="U178" s="1">
        <v>207.96</v>
      </c>
      <c r="V178" s="13">
        <v>43411.0</v>
      </c>
      <c r="W178" s="1">
        <v>903.47</v>
      </c>
      <c r="X178" s="16">
        <v>43418.0</v>
      </c>
      <c r="Y178" s="1">
        <v>5060.59</v>
      </c>
      <c r="Z178" s="1">
        <v>6.0</v>
      </c>
      <c r="AA178" s="13">
        <v>43425.0</v>
      </c>
      <c r="AB178" s="1">
        <v>13366.06</v>
      </c>
      <c r="AC178" s="1" t="s">
        <v>146</v>
      </c>
      <c r="AJ178" s="22">
        <v>43425.0</v>
      </c>
      <c r="AK178" s="23">
        <v>13366.06</v>
      </c>
      <c r="AL178" s="22" t="e">
        <v>#N/A</v>
      </c>
      <c r="AM178" s="23" t="e">
        <v>#N/A</v>
      </c>
      <c r="AN178" s="22" t="e">
        <v>#N/A</v>
      </c>
      <c r="AQ178" t="e">
        <v>#N/A</v>
      </c>
      <c r="AR178">
        <f t="shared" si="1"/>
        <v>0</v>
      </c>
      <c r="AV178">
        <f t="shared" si="2"/>
        <v>0</v>
      </c>
      <c r="BC178">
        <f t="shared" si="3"/>
        <v>0</v>
      </c>
      <c r="BD178">
        <f t="shared" si="4"/>
        <v>0</v>
      </c>
      <c r="BJ178" s="1" t="s">
        <v>276</v>
      </c>
    </row>
    <row r="179">
      <c r="A179" s="1">
        <v>178.0</v>
      </c>
      <c r="B179" s="1" t="s">
        <v>93</v>
      </c>
      <c r="C179" s="1">
        <v>25.0</v>
      </c>
      <c r="D179" s="1">
        <v>10.0</v>
      </c>
      <c r="E179" s="1">
        <v>42.0</v>
      </c>
      <c r="F179" s="1">
        <v>3.0</v>
      </c>
      <c r="H179" s="13">
        <v>43398.0</v>
      </c>
      <c r="I179" s="13">
        <v>43403.0</v>
      </c>
      <c r="J179" s="14">
        <v>0.42569444444444443</v>
      </c>
      <c r="K179" s="1">
        <v>2.0</v>
      </c>
      <c r="L179" s="13">
        <v>43403.0</v>
      </c>
      <c r="M179" s="1">
        <v>50.94</v>
      </c>
      <c r="N179" s="15">
        <v>276.74</v>
      </c>
      <c r="O179" s="1">
        <v>4.0</v>
      </c>
      <c r="P179" s="13">
        <v>43407.0</v>
      </c>
      <c r="Q179" s="14">
        <v>0.3576388888888889</v>
      </c>
      <c r="R179" s="13">
        <v>43409.0</v>
      </c>
      <c r="S179" s="14">
        <v>0.7104166666666667</v>
      </c>
      <c r="T179" s="13">
        <v>43406.0</v>
      </c>
      <c r="U179" s="1">
        <v>237.45</v>
      </c>
      <c r="V179" s="13">
        <v>43415.0</v>
      </c>
      <c r="W179" s="1">
        <v>1606.18</v>
      </c>
      <c r="AJ179" s="22" t="e">
        <v>#N/A</v>
      </c>
      <c r="AK179" s="23" t="e">
        <v>#N/A</v>
      </c>
      <c r="AL179" s="22" t="e">
        <v>#N/A</v>
      </c>
      <c r="AM179" s="23" t="e">
        <v>#N/A</v>
      </c>
      <c r="AN179" s="13">
        <v>43419.0</v>
      </c>
      <c r="AO179" s="1">
        <v>5.0</v>
      </c>
      <c r="AP179" s="1">
        <v>0.0</v>
      </c>
      <c r="AQ179" s="1">
        <v>3047.62</v>
      </c>
      <c r="AR179">
        <f t="shared" si="1"/>
        <v>159</v>
      </c>
      <c r="AS179" s="1">
        <v>159.0</v>
      </c>
      <c r="AU179" s="13">
        <v>43425.0</v>
      </c>
      <c r="AV179">
        <f t="shared" si="2"/>
        <v>121</v>
      </c>
      <c r="AW179" s="1">
        <v>47.0</v>
      </c>
      <c r="AX179" s="1">
        <v>74.0</v>
      </c>
      <c r="AY179" s="1">
        <v>15.07</v>
      </c>
      <c r="AZ179" s="1">
        <v>13.83</v>
      </c>
      <c r="BA179" s="1">
        <v>16.0</v>
      </c>
      <c r="BB179" s="1">
        <v>6.0</v>
      </c>
      <c r="BC179">
        <f t="shared" si="3"/>
        <v>175</v>
      </c>
      <c r="BD179">
        <f t="shared" si="4"/>
        <v>181</v>
      </c>
      <c r="BK179" s="1" t="s">
        <v>277</v>
      </c>
    </row>
    <row r="180">
      <c r="A180" s="1">
        <v>179.0</v>
      </c>
      <c r="B180" s="1" t="s">
        <v>96</v>
      </c>
      <c r="C180" s="1">
        <v>25.0</v>
      </c>
      <c r="D180" s="1">
        <v>10.0</v>
      </c>
      <c r="E180" s="1">
        <v>42.0</v>
      </c>
      <c r="F180" s="1">
        <v>3.0</v>
      </c>
      <c r="H180" s="13">
        <v>43398.0</v>
      </c>
      <c r="I180" s="13">
        <v>43403.0</v>
      </c>
      <c r="J180" s="14">
        <v>0.43680555555555556</v>
      </c>
      <c r="K180" s="1">
        <v>1.0</v>
      </c>
      <c r="L180" s="13">
        <v>43403.0</v>
      </c>
      <c r="M180" s="1">
        <v>74.45</v>
      </c>
      <c r="N180" s="15">
        <v>1682.46</v>
      </c>
      <c r="O180" s="1">
        <v>5.0</v>
      </c>
      <c r="P180" s="13">
        <v>43414.0</v>
      </c>
      <c r="Q180" s="14">
        <v>0.32430555555555557</v>
      </c>
      <c r="R180" s="13">
        <v>43416.0</v>
      </c>
      <c r="S180" s="14">
        <v>0.7069444444444445</v>
      </c>
      <c r="T180" s="13">
        <v>43407.0</v>
      </c>
      <c r="U180" s="1">
        <v>176.68</v>
      </c>
      <c r="V180" s="13">
        <v>43413.0</v>
      </c>
      <c r="W180" s="1">
        <v>1097.93</v>
      </c>
      <c r="X180" s="13">
        <v>43420.0</v>
      </c>
      <c r="Y180" s="1">
        <v>3963.52</v>
      </c>
      <c r="Z180" s="1">
        <v>5.0</v>
      </c>
      <c r="AA180" s="13"/>
      <c r="AJ180" s="22" t="e">
        <v>#N/A</v>
      </c>
      <c r="AK180" s="23" t="e">
        <v>#N/A</v>
      </c>
      <c r="AL180" s="22" t="e">
        <v>#N/A</v>
      </c>
      <c r="AM180" s="23" t="e">
        <v>#N/A</v>
      </c>
      <c r="AN180" s="19">
        <v>43420.0</v>
      </c>
      <c r="AO180" s="1">
        <v>5.0</v>
      </c>
      <c r="AP180" s="1">
        <v>0.0</v>
      </c>
      <c r="AQ180" s="1">
        <v>3765.94</v>
      </c>
      <c r="AR180">
        <f t="shared" si="1"/>
        <v>13</v>
      </c>
      <c r="AS180" s="1">
        <v>9.0</v>
      </c>
      <c r="AT180" s="1">
        <v>4.0</v>
      </c>
      <c r="AU180" s="13">
        <v>43428.0</v>
      </c>
      <c r="AV180">
        <f t="shared" si="2"/>
        <v>4</v>
      </c>
      <c r="AW180" s="1">
        <v>1.0</v>
      </c>
      <c r="AX180" s="1">
        <v>3.0</v>
      </c>
      <c r="AY180" s="1">
        <v>0.27</v>
      </c>
      <c r="AZ180" s="1">
        <v>0.7</v>
      </c>
      <c r="BA180" s="1">
        <v>99.0</v>
      </c>
      <c r="BB180" s="1">
        <v>54.0</v>
      </c>
      <c r="BC180">
        <f t="shared" si="3"/>
        <v>112</v>
      </c>
      <c r="BD180">
        <f t="shared" si="4"/>
        <v>166</v>
      </c>
      <c r="BK180" s="1" t="s">
        <v>278</v>
      </c>
    </row>
    <row r="181">
      <c r="A181" s="1">
        <v>180.0</v>
      </c>
      <c r="B181" s="1" t="s">
        <v>93</v>
      </c>
      <c r="C181" s="1">
        <v>25.0</v>
      </c>
      <c r="D181" s="1">
        <v>10.0</v>
      </c>
      <c r="E181" s="1">
        <v>42.0</v>
      </c>
      <c r="F181" s="1">
        <v>3.0</v>
      </c>
      <c r="G181" s="13">
        <v>43409.0</v>
      </c>
      <c r="H181" s="13">
        <v>43398.0</v>
      </c>
      <c r="I181" s="13">
        <v>43403.0</v>
      </c>
      <c r="J181" s="14">
        <v>0.4263888888888889</v>
      </c>
      <c r="K181" s="1">
        <v>1.0</v>
      </c>
      <c r="L181" s="13">
        <v>43403.0</v>
      </c>
      <c r="M181" s="1">
        <v>75.32</v>
      </c>
      <c r="N181" s="15">
        <v>187.43</v>
      </c>
      <c r="O181" s="1">
        <v>3.0</v>
      </c>
      <c r="P181" s="13">
        <v>43407.0</v>
      </c>
      <c r="Q181" s="14">
        <v>0.3576388888888889</v>
      </c>
      <c r="T181" s="13">
        <v>43409.0</v>
      </c>
      <c r="U181" s="1">
        <v>152.59</v>
      </c>
      <c r="AJ181" s="22" t="e">
        <v>#N/A</v>
      </c>
      <c r="AK181" s="23" t="e">
        <v>#N/A</v>
      </c>
      <c r="AL181" s="22" t="e">
        <v>#N/A</v>
      </c>
      <c r="AM181" s="23" t="e">
        <v>#N/A</v>
      </c>
      <c r="AN181" s="22" t="e">
        <v>#N/A</v>
      </c>
      <c r="AQ181" t="e">
        <v>#N/A</v>
      </c>
      <c r="AR181">
        <f t="shared" si="1"/>
        <v>0</v>
      </c>
      <c r="AV181">
        <f t="shared" si="2"/>
        <v>0</v>
      </c>
      <c r="BC181">
        <f t="shared" si="3"/>
        <v>0</v>
      </c>
      <c r="BD181">
        <f t="shared" si="4"/>
        <v>0</v>
      </c>
      <c r="BJ181" s="1" t="s">
        <v>238</v>
      </c>
    </row>
    <row r="182">
      <c r="A182" s="1">
        <v>181.0</v>
      </c>
      <c r="B182" s="1" t="s">
        <v>96</v>
      </c>
      <c r="C182" s="1">
        <v>25.0</v>
      </c>
      <c r="D182" s="1">
        <v>10.0</v>
      </c>
      <c r="E182" s="1">
        <v>42.0</v>
      </c>
      <c r="F182" s="1">
        <v>3.0</v>
      </c>
      <c r="H182" s="13">
        <v>43398.0</v>
      </c>
      <c r="I182" s="13">
        <v>43403.0</v>
      </c>
      <c r="J182" s="14">
        <v>0.4375</v>
      </c>
      <c r="K182" s="1">
        <v>1.0</v>
      </c>
      <c r="L182" s="13">
        <v>43403.0</v>
      </c>
      <c r="M182" s="1">
        <v>65.12</v>
      </c>
      <c r="N182" s="15">
        <v>2428.82</v>
      </c>
      <c r="O182" s="1">
        <v>5.0</v>
      </c>
      <c r="P182" s="13">
        <v>43413.0</v>
      </c>
      <c r="Q182" s="14">
        <v>0.4305555555555556</v>
      </c>
      <c r="R182" s="13">
        <v>43415.0</v>
      </c>
      <c r="S182" s="14">
        <v>0.6791666666666667</v>
      </c>
      <c r="T182" s="13">
        <v>43407.0</v>
      </c>
      <c r="U182" s="1">
        <v>298.28</v>
      </c>
      <c r="V182" s="13">
        <v>43412.0</v>
      </c>
      <c r="W182" s="1">
        <v>1632.51</v>
      </c>
      <c r="X182" s="13">
        <v>43419.0</v>
      </c>
      <c r="Y182" s="1">
        <v>4058.56</v>
      </c>
      <c r="Z182" s="1">
        <v>5.0</v>
      </c>
      <c r="AA182" s="13"/>
      <c r="AJ182" s="22" t="e">
        <v>#N/A</v>
      </c>
      <c r="AK182" s="23" t="e">
        <v>#N/A</v>
      </c>
      <c r="AL182" s="22" t="e">
        <v>#N/A</v>
      </c>
      <c r="AM182" s="23" t="e">
        <v>#N/A</v>
      </c>
      <c r="AN182" s="19">
        <v>43420.0</v>
      </c>
      <c r="AO182" s="1">
        <v>5.0</v>
      </c>
      <c r="AP182" s="1">
        <v>0.0</v>
      </c>
      <c r="AQ182" s="1">
        <v>3901.89</v>
      </c>
      <c r="AR182">
        <f t="shared" si="1"/>
        <v>1</v>
      </c>
      <c r="AS182" s="1">
        <v>0.0</v>
      </c>
      <c r="AT182" s="1">
        <v>1.0</v>
      </c>
      <c r="AV182">
        <f t="shared" si="2"/>
        <v>0</v>
      </c>
      <c r="BA182" s="1">
        <v>116.0</v>
      </c>
      <c r="BB182" s="1">
        <v>37.0</v>
      </c>
      <c r="BC182">
        <f t="shared" si="3"/>
        <v>117</v>
      </c>
      <c r="BD182">
        <f t="shared" si="4"/>
        <v>154</v>
      </c>
      <c r="BK182" s="1" t="s">
        <v>279</v>
      </c>
    </row>
    <row r="183">
      <c r="A183" s="1">
        <v>182.0</v>
      </c>
      <c r="B183" s="1" t="s">
        <v>102</v>
      </c>
      <c r="C183" s="1">
        <v>25.0</v>
      </c>
      <c r="D183" s="1">
        <v>10.0</v>
      </c>
      <c r="E183" s="1">
        <v>0.0</v>
      </c>
      <c r="F183" s="1">
        <v>0.0</v>
      </c>
      <c r="H183" s="13">
        <v>43398.0</v>
      </c>
      <c r="I183" s="13">
        <v>43403.0</v>
      </c>
      <c r="J183" s="14">
        <v>0.44722222222222224</v>
      </c>
      <c r="K183" s="1">
        <v>1.0</v>
      </c>
      <c r="L183" s="13">
        <v>43403.0</v>
      </c>
      <c r="M183" s="1">
        <v>51.31</v>
      </c>
      <c r="N183" s="15" t="b">
        <f t="shared" ref="N183:N184" si="29">if(B183="early",M183)</f>
        <v>0</v>
      </c>
      <c r="T183" s="13">
        <v>43407.0</v>
      </c>
      <c r="U183" s="1">
        <v>127.59</v>
      </c>
      <c r="V183" s="13">
        <v>43413.0</v>
      </c>
      <c r="W183" s="1">
        <v>808.57</v>
      </c>
      <c r="X183" s="16"/>
      <c r="AJ183" s="22" t="e">
        <v>#N/A</v>
      </c>
      <c r="AK183" s="23" t="e">
        <v>#N/A</v>
      </c>
      <c r="AL183" s="22" t="e">
        <v>#N/A</v>
      </c>
      <c r="AM183" s="23" t="e">
        <v>#N/A</v>
      </c>
      <c r="AN183" s="19">
        <v>43418.0</v>
      </c>
      <c r="AO183" s="1">
        <v>5.0</v>
      </c>
      <c r="AP183" s="1">
        <v>0.0</v>
      </c>
      <c r="AQ183" s="1">
        <v>2374.63</v>
      </c>
      <c r="AR183">
        <f t="shared" si="1"/>
        <v>124</v>
      </c>
      <c r="AS183" s="1">
        <v>106.0</v>
      </c>
      <c r="AT183" s="1">
        <v>18.0</v>
      </c>
      <c r="AU183" s="13">
        <v>43424.0</v>
      </c>
      <c r="AV183">
        <f t="shared" si="2"/>
        <v>91</v>
      </c>
      <c r="AW183" s="1">
        <v>15.0</v>
      </c>
      <c r="AX183" s="1">
        <v>76.0</v>
      </c>
      <c r="AY183" s="1">
        <v>4.23</v>
      </c>
      <c r="AZ183" s="1">
        <v>16.24</v>
      </c>
      <c r="BA183" s="1">
        <v>6.0</v>
      </c>
      <c r="BB183" s="1">
        <v>5.0</v>
      </c>
      <c r="BC183">
        <f t="shared" si="3"/>
        <v>130</v>
      </c>
      <c r="BD183">
        <f t="shared" si="4"/>
        <v>135</v>
      </c>
      <c r="BK183" s="1" t="s">
        <v>280</v>
      </c>
    </row>
    <row r="184">
      <c r="A184" s="1">
        <v>183.0</v>
      </c>
      <c r="B184" s="1" t="s">
        <v>72</v>
      </c>
      <c r="C184" s="1">
        <v>25.0</v>
      </c>
      <c r="D184" s="1">
        <v>10.0</v>
      </c>
      <c r="E184" s="1">
        <v>42.0</v>
      </c>
      <c r="F184" s="1">
        <v>3.0</v>
      </c>
      <c r="H184" s="13">
        <v>43398.0</v>
      </c>
      <c r="I184" s="13">
        <v>43403.0</v>
      </c>
      <c r="J184" s="14">
        <v>0.4097222222222222</v>
      </c>
      <c r="K184" s="1">
        <v>2.0</v>
      </c>
      <c r="L184" s="13">
        <v>43403.0</v>
      </c>
      <c r="M184" s="1">
        <v>60.1</v>
      </c>
      <c r="N184" s="15">
        <f t="shared" si="29"/>
        <v>60.1</v>
      </c>
      <c r="O184" s="1">
        <v>3.0</v>
      </c>
      <c r="P184" s="13">
        <v>43403.0</v>
      </c>
      <c r="Q184" s="14">
        <v>0.4236111111111111</v>
      </c>
      <c r="R184" s="13">
        <v>43405.0</v>
      </c>
      <c r="S184" s="14">
        <v>0.6777777777777778</v>
      </c>
      <c r="T184" s="13">
        <v>43407.0</v>
      </c>
      <c r="U184" s="1">
        <v>200.67</v>
      </c>
      <c r="V184" s="13">
        <v>43411.0</v>
      </c>
      <c r="W184" s="1">
        <v>971.89</v>
      </c>
      <c r="X184" s="16">
        <v>43418.0</v>
      </c>
      <c r="Y184" s="1">
        <v>8602.78</v>
      </c>
      <c r="Z184" s="1">
        <v>5.0</v>
      </c>
      <c r="AA184" s="13">
        <v>43425.0</v>
      </c>
      <c r="AB184" s="1">
        <v>11442.23</v>
      </c>
      <c r="AC184" s="1">
        <v>5.0</v>
      </c>
      <c r="AD184" s="13">
        <v>43432.0</v>
      </c>
      <c r="AE184" s="1">
        <v>11562.78</v>
      </c>
      <c r="AF184" s="1" t="s">
        <v>146</v>
      </c>
      <c r="AJ184" s="22">
        <v>43432.0</v>
      </c>
      <c r="AK184" s="23">
        <v>11562.78</v>
      </c>
      <c r="AL184" s="22" t="e">
        <v>#N/A</v>
      </c>
      <c r="AM184" s="23" t="e">
        <v>#N/A</v>
      </c>
      <c r="AN184" s="22" t="e">
        <v>#N/A</v>
      </c>
      <c r="AQ184" t="e">
        <v>#N/A</v>
      </c>
      <c r="AR184">
        <f t="shared" si="1"/>
        <v>0</v>
      </c>
      <c r="AV184">
        <f t="shared" si="2"/>
        <v>0</v>
      </c>
      <c r="BC184">
        <f t="shared" si="3"/>
        <v>0</v>
      </c>
      <c r="BD184">
        <f t="shared" si="4"/>
        <v>0</v>
      </c>
    </row>
    <row r="185">
      <c r="A185" s="1">
        <v>184.0</v>
      </c>
      <c r="B185" s="1" t="s">
        <v>93</v>
      </c>
      <c r="C185" s="1">
        <v>25.0</v>
      </c>
      <c r="D185" s="1">
        <v>10.0</v>
      </c>
      <c r="E185" s="1">
        <v>42.0</v>
      </c>
      <c r="F185" s="1">
        <v>3.0</v>
      </c>
      <c r="G185" s="13">
        <v>43417.0</v>
      </c>
      <c r="H185" s="13">
        <v>43398.0</v>
      </c>
      <c r="I185" s="13">
        <v>43403.0</v>
      </c>
      <c r="J185" s="14">
        <v>0.42777777777777776</v>
      </c>
      <c r="K185" s="1">
        <v>2.0</v>
      </c>
      <c r="L185" s="13">
        <v>43403.0</v>
      </c>
      <c r="M185" s="1">
        <v>71.84</v>
      </c>
      <c r="N185" s="15">
        <v>299.71</v>
      </c>
      <c r="O185" s="1">
        <v>3.0</v>
      </c>
      <c r="P185" s="13">
        <v>43407.0</v>
      </c>
      <c r="Q185" s="14">
        <v>0.3576388888888889</v>
      </c>
      <c r="R185" s="13">
        <v>43409.0</v>
      </c>
      <c r="S185" s="14">
        <v>0.7104166666666667</v>
      </c>
      <c r="T185" s="13">
        <v>43409.0</v>
      </c>
      <c r="U185" s="1">
        <v>424.58</v>
      </c>
      <c r="V185" s="13">
        <v>43415.0</v>
      </c>
      <c r="W185" s="1">
        <v>1227.58</v>
      </c>
      <c r="AJ185" s="22" t="e">
        <v>#N/A</v>
      </c>
      <c r="AK185" s="23" t="e">
        <v>#N/A</v>
      </c>
      <c r="AL185" s="22" t="e">
        <v>#N/A</v>
      </c>
      <c r="AM185" s="23" t="e">
        <v>#N/A</v>
      </c>
      <c r="AN185" s="22" t="e">
        <v>#N/A</v>
      </c>
      <c r="AQ185" t="e">
        <v>#N/A</v>
      </c>
      <c r="AR185">
        <f t="shared" si="1"/>
        <v>0</v>
      </c>
      <c r="AV185">
        <f t="shared" si="2"/>
        <v>0</v>
      </c>
      <c r="BC185">
        <f t="shared" si="3"/>
        <v>0</v>
      </c>
      <c r="BD185">
        <f t="shared" si="4"/>
        <v>0</v>
      </c>
    </row>
    <row r="186">
      <c r="A186" s="1">
        <v>185.0</v>
      </c>
      <c r="B186" s="1" t="s">
        <v>96</v>
      </c>
      <c r="C186" s="1">
        <v>25.0</v>
      </c>
      <c r="D186" s="1">
        <v>10.0</v>
      </c>
      <c r="E186" s="1">
        <v>42.0</v>
      </c>
      <c r="F186" s="1">
        <v>3.0</v>
      </c>
      <c r="H186" s="13">
        <v>43398.0</v>
      </c>
      <c r="I186" s="13">
        <v>43403.0</v>
      </c>
      <c r="J186" s="14">
        <v>0.43819444444444444</v>
      </c>
      <c r="K186" s="1">
        <v>1.0</v>
      </c>
      <c r="L186" s="13">
        <v>43403.0</v>
      </c>
      <c r="M186" s="1">
        <v>63.31</v>
      </c>
      <c r="N186" s="15">
        <v>1751.27</v>
      </c>
      <c r="O186" s="1">
        <v>5.0</v>
      </c>
      <c r="P186" s="13">
        <v>43412.0</v>
      </c>
      <c r="Q186" s="14">
        <v>0.40625</v>
      </c>
      <c r="R186" s="13">
        <v>43414.0</v>
      </c>
      <c r="S186" s="14">
        <v>0.71875</v>
      </c>
      <c r="T186" s="13">
        <v>43406.0</v>
      </c>
      <c r="U186" s="1">
        <v>223.92</v>
      </c>
      <c r="V186" s="13">
        <v>43411.0</v>
      </c>
      <c r="W186" s="1">
        <v>1472.12</v>
      </c>
      <c r="X186" s="16">
        <v>43418.0</v>
      </c>
      <c r="Y186" s="1">
        <v>5073.74</v>
      </c>
      <c r="Z186" s="1">
        <v>5.0</v>
      </c>
      <c r="AA186" s="13"/>
      <c r="AJ186" s="22" t="e">
        <v>#N/A</v>
      </c>
      <c r="AK186" s="23" t="e">
        <v>#N/A</v>
      </c>
      <c r="AL186" s="22" t="e">
        <v>#N/A</v>
      </c>
      <c r="AM186" s="23" t="e">
        <v>#N/A</v>
      </c>
      <c r="AN186" s="19">
        <v>43420.0</v>
      </c>
      <c r="AO186" s="1">
        <v>5.0</v>
      </c>
      <c r="AP186" s="1">
        <v>1.0</v>
      </c>
      <c r="AQ186" s="1">
        <v>4771.98</v>
      </c>
      <c r="AR186">
        <f t="shared" si="1"/>
        <v>28</v>
      </c>
      <c r="AS186" s="1">
        <v>16.0</v>
      </c>
      <c r="AT186" s="1">
        <v>12.0</v>
      </c>
      <c r="AU186" s="13">
        <v>43426.0</v>
      </c>
      <c r="AV186">
        <f t="shared" si="2"/>
        <v>4</v>
      </c>
      <c r="AW186" s="1">
        <v>2.0</v>
      </c>
      <c r="AX186" s="1">
        <v>2.0</v>
      </c>
      <c r="AY186" s="1">
        <v>0.62</v>
      </c>
      <c r="AZ186" s="1">
        <v>0.54</v>
      </c>
      <c r="BA186" s="1">
        <v>93.0</v>
      </c>
      <c r="BB186" s="1">
        <v>37.0</v>
      </c>
      <c r="BC186">
        <f t="shared" si="3"/>
        <v>121</v>
      </c>
      <c r="BD186">
        <f t="shared" si="4"/>
        <v>158</v>
      </c>
      <c r="BK186" s="1" t="s">
        <v>281</v>
      </c>
    </row>
    <row r="187">
      <c r="A187" s="1">
        <v>186.0</v>
      </c>
      <c r="B187" s="1" t="s">
        <v>93</v>
      </c>
      <c r="C187" s="1">
        <v>25.0</v>
      </c>
      <c r="D187" s="1">
        <v>10.0</v>
      </c>
      <c r="E187" s="1">
        <v>42.0</v>
      </c>
      <c r="F187" s="1">
        <v>3.0</v>
      </c>
      <c r="G187" s="13">
        <v>43409.0</v>
      </c>
      <c r="H187" s="13">
        <v>43398.0</v>
      </c>
      <c r="I187" s="13">
        <v>43403.0</v>
      </c>
      <c r="J187" s="14">
        <v>0.4284722222222222</v>
      </c>
      <c r="K187" s="1">
        <v>1.0</v>
      </c>
      <c r="L187" s="13">
        <v>43403.0</v>
      </c>
      <c r="M187" s="1">
        <v>61.91</v>
      </c>
      <c r="N187" s="15">
        <v>295.94</v>
      </c>
      <c r="O187" s="1">
        <v>3.0</v>
      </c>
      <c r="P187" s="13">
        <v>43407.0</v>
      </c>
      <c r="Q187" s="14">
        <v>0.3576388888888889</v>
      </c>
      <c r="AJ187" s="22" t="e">
        <v>#N/A</v>
      </c>
      <c r="AK187" s="23" t="e">
        <v>#N/A</v>
      </c>
      <c r="AL187" s="22" t="e">
        <v>#N/A</v>
      </c>
      <c r="AM187" s="23" t="e">
        <v>#N/A</v>
      </c>
      <c r="AN187" s="22" t="e">
        <v>#N/A</v>
      </c>
      <c r="AQ187" t="e">
        <v>#N/A</v>
      </c>
      <c r="AR187">
        <f t="shared" si="1"/>
        <v>0</v>
      </c>
      <c r="AV187">
        <f t="shared" si="2"/>
        <v>0</v>
      </c>
      <c r="BC187">
        <f t="shared" si="3"/>
        <v>0</v>
      </c>
      <c r="BD187">
        <f t="shared" si="4"/>
        <v>0</v>
      </c>
      <c r="BJ187" s="1" t="s">
        <v>238</v>
      </c>
    </row>
    <row r="188">
      <c r="A188" s="1">
        <v>187.0</v>
      </c>
      <c r="B188" s="1" t="s">
        <v>96</v>
      </c>
      <c r="C188" s="1">
        <v>25.0</v>
      </c>
      <c r="D188" s="1">
        <v>10.0</v>
      </c>
      <c r="E188" s="1">
        <v>42.0</v>
      </c>
      <c r="F188" s="1">
        <v>3.0</v>
      </c>
      <c r="G188" s="13">
        <v>43411.0</v>
      </c>
      <c r="H188" s="13">
        <v>43398.0</v>
      </c>
      <c r="I188" s="13">
        <v>43403.0</v>
      </c>
      <c r="J188" s="14">
        <v>0.4395833333333333</v>
      </c>
      <c r="K188" s="1">
        <v>1.0</v>
      </c>
      <c r="L188" s="13">
        <v>43403.0</v>
      </c>
      <c r="M188" s="1">
        <v>68.61</v>
      </c>
      <c r="N188" s="15" t="b">
        <f t="shared" ref="N188:N190" si="30">if(B188="early",M188)</f>
        <v>0</v>
      </c>
      <c r="T188" s="13">
        <v>43408.0</v>
      </c>
      <c r="U188" s="1">
        <v>169.22</v>
      </c>
      <c r="AJ188" s="22" t="e">
        <v>#N/A</v>
      </c>
      <c r="AK188" s="23" t="e">
        <v>#N/A</v>
      </c>
      <c r="AL188" s="22" t="e">
        <v>#N/A</v>
      </c>
      <c r="AM188" s="23" t="e">
        <v>#N/A</v>
      </c>
      <c r="AN188" s="22" t="e">
        <v>#N/A</v>
      </c>
      <c r="AQ188" t="e">
        <v>#N/A</v>
      </c>
      <c r="AR188">
        <f t="shared" si="1"/>
        <v>0</v>
      </c>
      <c r="AV188">
        <f t="shared" si="2"/>
        <v>0</v>
      </c>
      <c r="BC188">
        <f t="shared" si="3"/>
        <v>0</v>
      </c>
      <c r="BD188">
        <f t="shared" si="4"/>
        <v>0</v>
      </c>
    </row>
    <row r="189">
      <c r="A189" s="1">
        <v>188.0</v>
      </c>
      <c r="B189" s="1" t="s">
        <v>102</v>
      </c>
      <c r="C189" s="1">
        <v>25.0</v>
      </c>
      <c r="D189" s="1">
        <v>10.0</v>
      </c>
      <c r="E189" s="1">
        <v>0.0</v>
      </c>
      <c r="F189" s="1">
        <v>0.0</v>
      </c>
      <c r="G189" s="13">
        <v>43405.0</v>
      </c>
      <c r="H189" s="13">
        <v>43398.0</v>
      </c>
      <c r="I189" s="13">
        <v>43403.0</v>
      </c>
      <c r="J189" s="14">
        <v>0.4479166666666667</v>
      </c>
      <c r="K189" s="1">
        <v>2.0</v>
      </c>
      <c r="L189" s="13">
        <v>43403.0</v>
      </c>
      <c r="M189" s="1">
        <v>40.14</v>
      </c>
      <c r="N189" s="15" t="b">
        <f t="shared" si="30"/>
        <v>0</v>
      </c>
      <c r="AJ189" s="22" t="e">
        <v>#N/A</v>
      </c>
      <c r="AK189" s="23" t="e">
        <v>#N/A</v>
      </c>
      <c r="AL189" s="22" t="e">
        <v>#N/A</v>
      </c>
      <c r="AM189" s="23" t="e">
        <v>#N/A</v>
      </c>
      <c r="AN189" s="22" t="e">
        <v>#N/A</v>
      </c>
      <c r="AQ189" t="e">
        <v>#N/A</v>
      </c>
      <c r="AR189">
        <f t="shared" si="1"/>
        <v>0</v>
      </c>
      <c r="AV189">
        <f t="shared" si="2"/>
        <v>0</v>
      </c>
      <c r="BC189">
        <f t="shared" si="3"/>
        <v>0</v>
      </c>
      <c r="BD189">
        <f t="shared" si="4"/>
        <v>0</v>
      </c>
    </row>
    <row r="190">
      <c r="A190" s="1">
        <v>189.0</v>
      </c>
      <c r="B190" s="1" t="s">
        <v>72</v>
      </c>
      <c r="C190" s="1">
        <v>25.0</v>
      </c>
      <c r="D190" s="1">
        <v>10.0</v>
      </c>
      <c r="E190" s="1">
        <v>42.0</v>
      </c>
      <c r="F190" s="1">
        <v>3.0</v>
      </c>
      <c r="G190" s="13">
        <v>43413.0</v>
      </c>
      <c r="H190" s="13">
        <v>43398.0</v>
      </c>
      <c r="I190" s="13">
        <v>43403.0</v>
      </c>
      <c r="J190" s="14">
        <v>0.4111111111111111</v>
      </c>
      <c r="K190" s="1">
        <v>1.0</v>
      </c>
      <c r="L190" s="13">
        <v>43403.0</v>
      </c>
      <c r="M190" s="1">
        <v>56.54</v>
      </c>
      <c r="N190" s="15">
        <f t="shared" si="30"/>
        <v>56.54</v>
      </c>
      <c r="O190" s="1">
        <v>3.0</v>
      </c>
      <c r="P190" s="13">
        <v>43403.0</v>
      </c>
      <c r="Q190" s="14">
        <v>0.4236111111111111</v>
      </c>
      <c r="R190" s="13">
        <v>43405.0</v>
      </c>
      <c r="S190" s="14">
        <v>0.6777777777777778</v>
      </c>
      <c r="T190" s="13">
        <v>43409.0</v>
      </c>
      <c r="U190" s="1">
        <v>87.12</v>
      </c>
      <c r="AJ190" s="22" t="e">
        <v>#N/A</v>
      </c>
      <c r="AK190" s="23" t="e">
        <v>#N/A</v>
      </c>
      <c r="AL190" s="22" t="e">
        <v>#N/A</v>
      </c>
      <c r="AM190" s="23" t="e">
        <v>#N/A</v>
      </c>
      <c r="AN190" s="22" t="e">
        <v>#N/A</v>
      </c>
      <c r="AQ190" t="e">
        <v>#N/A</v>
      </c>
      <c r="AR190">
        <f t="shared" si="1"/>
        <v>0</v>
      </c>
      <c r="AV190">
        <f t="shared" si="2"/>
        <v>0</v>
      </c>
      <c r="BC190">
        <f t="shared" si="3"/>
        <v>0</v>
      </c>
      <c r="BD190">
        <f t="shared" si="4"/>
        <v>0</v>
      </c>
    </row>
    <row r="191">
      <c r="A191" s="1">
        <v>190.0</v>
      </c>
      <c r="B191" s="1" t="s">
        <v>93</v>
      </c>
      <c r="C191" s="1">
        <v>25.0</v>
      </c>
      <c r="D191" s="1">
        <v>10.0</v>
      </c>
      <c r="E191" s="1">
        <v>42.0</v>
      </c>
      <c r="F191" s="1">
        <v>3.0</v>
      </c>
      <c r="G191" s="13">
        <v>43409.0</v>
      </c>
      <c r="H191" s="13">
        <v>43398.0</v>
      </c>
      <c r="I191" s="13">
        <v>43403.0</v>
      </c>
      <c r="J191" s="14">
        <v>0.42916666666666664</v>
      </c>
      <c r="K191" s="1">
        <v>3.0</v>
      </c>
      <c r="L191" s="13">
        <v>43403.0</v>
      </c>
      <c r="M191" s="1">
        <v>51.59</v>
      </c>
      <c r="N191" s="15">
        <v>71.84</v>
      </c>
      <c r="O191" s="1">
        <v>3.0</v>
      </c>
      <c r="P191" s="13">
        <v>43407.0</v>
      </c>
      <c r="Q191" s="14">
        <v>0.3576388888888889</v>
      </c>
      <c r="AJ191" s="22" t="e">
        <v>#N/A</v>
      </c>
      <c r="AK191" s="23" t="e">
        <v>#N/A</v>
      </c>
      <c r="AL191" s="22" t="e">
        <v>#N/A</v>
      </c>
      <c r="AM191" s="23" t="e">
        <v>#N/A</v>
      </c>
      <c r="AN191" s="22" t="e">
        <v>#N/A</v>
      </c>
      <c r="AQ191" t="e">
        <v>#N/A</v>
      </c>
      <c r="AR191">
        <f t="shared" si="1"/>
        <v>0</v>
      </c>
      <c r="AV191">
        <f t="shared" si="2"/>
        <v>0</v>
      </c>
      <c r="BC191">
        <f t="shared" si="3"/>
        <v>0</v>
      </c>
      <c r="BD191">
        <f t="shared" si="4"/>
        <v>0</v>
      </c>
      <c r="BJ191" s="1" t="s">
        <v>282</v>
      </c>
    </row>
    <row r="192">
      <c r="A192" s="1">
        <v>191.0</v>
      </c>
      <c r="B192" s="1" t="s">
        <v>96</v>
      </c>
      <c r="C192" s="1">
        <v>25.0</v>
      </c>
      <c r="D192" s="1">
        <v>10.0</v>
      </c>
      <c r="E192" s="1">
        <v>42.0</v>
      </c>
      <c r="F192" s="1">
        <v>3.0</v>
      </c>
      <c r="H192" s="13">
        <v>43398.0</v>
      </c>
      <c r="I192" s="13">
        <v>43403.0</v>
      </c>
      <c r="J192" s="14">
        <v>0.4409722222222222</v>
      </c>
      <c r="K192" s="1">
        <v>1.0</v>
      </c>
      <c r="L192" s="13">
        <v>43403.0</v>
      </c>
      <c r="M192" s="1">
        <v>47.84</v>
      </c>
      <c r="N192" s="15">
        <v>2072.69</v>
      </c>
      <c r="O192" s="1">
        <v>5.0</v>
      </c>
      <c r="P192" s="13">
        <v>43414.0</v>
      </c>
      <c r="Q192" s="14">
        <v>0.32430555555555557</v>
      </c>
      <c r="R192" s="13">
        <v>43416.0</v>
      </c>
      <c r="S192" s="14">
        <v>0.7069444444444445</v>
      </c>
      <c r="T192" s="13">
        <v>43407.0</v>
      </c>
      <c r="U192" s="1">
        <v>254.32</v>
      </c>
      <c r="V192" s="13">
        <v>43413.0</v>
      </c>
      <c r="W192" s="1">
        <v>1597.39</v>
      </c>
      <c r="X192" s="13">
        <v>43420.0</v>
      </c>
      <c r="Y192" s="1">
        <v>4131.34</v>
      </c>
      <c r="Z192" s="1">
        <v>5.0</v>
      </c>
      <c r="AA192" s="13"/>
      <c r="AJ192" s="22" t="e">
        <v>#N/A</v>
      </c>
      <c r="AK192" s="23" t="e">
        <v>#N/A</v>
      </c>
      <c r="AL192" s="22" t="e">
        <v>#N/A</v>
      </c>
      <c r="AM192" s="23" t="e">
        <v>#N/A</v>
      </c>
      <c r="AN192" s="13">
        <v>43421.0</v>
      </c>
      <c r="AO192" s="1">
        <v>5.0</v>
      </c>
      <c r="AP192" s="1">
        <v>0.0</v>
      </c>
      <c r="AQ192" s="1">
        <v>3904.11</v>
      </c>
      <c r="AR192">
        <f t="shared" si="1"/>
        <v>4</v>
      </c>
      <c r="AS192" s="1">
        <v>3.0</v>
      </c>
      <c r="AT192" s="1">
        <v>1.0</v>
      </c>
      <c r="AU192" s="13">
        <v>43428.0</v>
      </c>
      <c r="AV192">
        <f t="shared" si="2"/>
        <v>1</v>
      </c>
      <c r="AW192" s="1">
        <v>0.0</v>
      </c>
      <c r="AX192" s="1">
        <v>1.0</v>
      </c>
      <c r="AY192" s="1">
        <v>0.0</v>
      </c>
      <c r="AZ192" s="1">
        <v>0.17</v>
      </c>
      <c r="BC192">
        <f t="shared" si="3"/>
        <v>4</v>
      </c>
      <c r="BD192">
        <f t="shared" si="4"/>
        <v>4</v>
      </c>
    </row>
    <row r="193">
      <c r="A193" s="1">
        <v>192.0</v>
      </c>
      <c r="B193" s="1" t="s">
        <v>93</v>
      </c>
      <c r="C193" s="1">
        <v>25.0</v>
      </c>
      <c r="D193" s="1">
        <v>10.0</v>
      </c>
      <c r="E193" s="1">
        <v>42.0</v>
      </c>
      <c r="F193" s="1">
        <v>3.0</v>
      </c>
      <c r="H193" s="13">
        <v>43398.0</v>
      </c>
      <c r="I193" s="13">
        <v>43403.0</v>
      </c>
      <c r="J193" s="14">
        <v>0.4305555555555556</v>
      </c>
      <c r="K193" s="1">
        <v>1.0</v>
      </c>
      <c r="L193" s="13">
        <v>43403.0</v>
      </c>
      <c r="M193" s="1">
        <v>51.73</v>
      </c>
      <c r="N193" s="15">
        <v>324.12</v>
      </c>
      <c r="O193" s="1">
        <v>4.0</v>
      </c>
      <c r="P193" s="13">
        <v>43407.0</v>
      </c>
      <c r="Q193" s="14">
        <v>0.3576388888888889</v>
      </c>
      <c r="R193" s="13">
        <v>43409.0</v>
      </c>
      <c r="S193" s="14">
        <v>0.7104166666666667</v>
      </c>
      <c r="T193" s="13">
        <v>43406.0</v>
      </c>
      <c r="U193" s="1">
        <v>239.23</v>
      </c>
      <c r="V193" s="13">
        <v>43413.0</v>
      </c>
      <c r="W193" s="1">
        <v>1462.34</v>
      </c>
      <c r="X193" s="16"/>
      <c r="AJ193" s="22" t="e">
        <v>#N/A</v>
      </c>
      <c r="AK193" s="23" t="e">
        <v>#N/A</v>
      </c>
      <c r="AL193" s="22" t="e">
        <v>#N/A</v>
      </c>
      <c r="AM193" s="23" t="e">
        <v>#N/A</v>
      </c>
      <c r="AN193" s="16">
        <v>43418.0</v>
      </c>
      <c r="AO193" s="1">
        <v>5.0</v>
      </c>
      <c r="AP193" s="1">
        <v>0.0</v>
      </c>
      <c r="AQ193" s="1">
        <v>3523.88</v>
      </c>
      <c r="AR193">
        <f t="shared" si="1"/>
        <v>110</v>
      </c>
      <c r="AS193" s="1">
        <v>106.0</v>
      </c>
      <c r="AT193" s="1">
        <v>4.0</v>
      </c>
      <c r="AU193" s="13">
        <v>43424.0</v>
      </c>
      <c r="AV193">
        <f t="shared" si="2"/>
        <v>103</v>
      </c>
      <c r="AW193" s="1">
        <v>21.0</v>
      </c>
      <c r="AX193" s="1">
        <v>82.0</v>
      </c>
      <c r="AY193" s="1">
        <v>11.93</v>
      </c>
      <c r="AZ193" s="1">
        <v>17.15</v>
      </c>
      <c r="BC193">
        <f t="shared" si="3"/>
        <v>110</v>
      </c>
      <c r="BD193">
        <f t="shared" si="4"/>
        <v>110</v>
      </c>
    </row>
    <row r="194">
      <c r="A194" s="1">
        <v>193.0</v>
      </c>
      <c r="B194" s="1" t="s">
        <v>96</v>
      </c>
      <c r="C194" s="1">
        <v>25.0</v>
      </c>
      <c r="D194" s="1">
        <v>10.0</v>
      </c>
      <c r="E194" s="1">
        <v>42.0</v>
      </c>
      <c r="F194" s="1">
        <v>3.0</v>
      </c>
      <c r="H194" s="13">
        <v>43398.0</v>
      </c>
      <c r="I194" s="13">
        <v>43403.0</v>
      </c>
      <c r="J194" s="14">
        <v>0.4423611111111111</v>
      </c>
      <c r="K194" s="1">
        <v>2.0</v>
      </c>
      <c r="L194" s="13">
        <v>43403.0</v>
      </c>
      <c r="M194" s="1">
        <v>53.75</v>
      </c>
      <c r="N194" s="15">
        <v>2546.97</v>
      </c>
      <c r="O194" s="1">
        <v>5.0</v>
      </c>
      <c r="P194" s="13">
        <v>43414.0</v>
      </c>
      <c r="Q194" s="14">
        <v>0.32430555555555557</v>
      </c>
      <c r="R194" s="13">
        <v>43416.0</v>
      </c>
      <c r="S194" s="14">
        <v>0.7069444444444445</v>
      </c>
      <c r="T194" s="13">
        <v>43407.0</v>
      </c>
      <c r="U194" s="1">
        <v>294.62</v>
      </c>
      <c r="V194" s="13">
        <v>43413.0</v>
      </c>
      <c r="W194" s="1">
        <v>2026.41</v>
      </c>
      <c r="X194" s="13">
        <v>43420.0</v>
      </c>
      <c r="Y194" s="1">
        <v>4171.33</v>
      </c>
      <c r="Z194" s="1" t="s">
        <v>153</v>
      </c>
      <c r="AJ194" s="22" t="e">
        <v>#N/A</v>
      </c>
      <c r="AK194" s="23" t="e">
        <v>#N/A</v>
      </c>
      <c r="AL194" s="22" t="e">
        <v>#N/A</v>
      </c>
      <c r="AM194" s="23" t="e">
        <v>#N/A</v>
      </c>
      <c r="AN194" s="13">
        <v>43420.0</v>
      </c>
      <c r="AO194" s="1">
        <v>5.0</v>
      </c>
      <c r="AP194" s="1">
        <v>0.0</v>
      </c>
      <c r="AQ194">
        <v>4171.33</v>
      </c>
      <c r="AR194">
        <f t="shared" si="1"/>
        <v>65</v>
      </c>
      <c r="AS194" s="1">
        <v>41.0</v>
      </c>
      <c r="AT194" s="1">
        <v>24.0</v>
      </c>
      <c r="AU194" s="13">
        <v>43427.0</v>
      </c>
      <c r="AV194">
        <f t="shared" si="2"/>
        <v>15</v>
      </c>
      <c r="AW194" s="1">
        <v>0.0</v>
      </c>
      <c r="AX194" s="1">
        <v>15.0</v>
      </c>
      <c r="AY194" s="1">
        <v>0.0</v>
      </c>
      <c r="AZ194" s="1">
        <v>3.58</v>
      </c>
      <c r="BA194" s="1">
        <v>57.0</v>
      </c>
      <c r="BB194" s="1">
        <v>30.0</v>
      </c>
      <c r="BC194">
        <f t="shared" si="3"/>
        <v>122</v>
      </c>
      <c r="BD194">
        <f t="shared" si="4"/>
        <v>152</v>
      </c>
      <c r="BK194" s="1" t="s">
        <v>283</v>
      </c>
    </row>
    <row r="195">
      <c r="A195" s="1">
        <v>194.0</v>
      </c>
      <c r="B195" s="1" t="s">
        <v>93</v>
      </c>
      <c r="C195" s="1">
        <v>25.0</v>
      </c>
      <c r="D195" s="1">
        <v>10.0</v>
      </c>
      <c r="E195" s="1">
        <v>42.0</v>
      </c>
      <c r="F195" s="1">
        <v>3.0</v>
      </c>
      <c r="H195" s="13">
        <v>43398.0</v>
      </c>
      <c r="I195" s="13">
        <v>43403.0</v>
      </c>
      <c r="J195" s="14">
        <v>0.43125</v>
      </c>
      <c r="K195" s="1">
        <v>2.0</v>
      </c>
      <c r="L195" s="13">
        <v>43403.0</v>
      </c>
      <c r="M195" s="1">
        <v>71.01</v>
      </c>
      <c r="N195" s="15">
        <v>396.86</v>
      </c>
      <c r="O195" s="1">
        <v>4.0</v>
      </c>
      <c r="P195" s="13">
        <v>43407.0</v>
      </c>
      <c r="Q195" s="14">
        <v>0.3576388888888889</v>
      </c>
      <c r="R195" s="13">
        <v>43409.0</v>
      </c>
      <c r="S195" s="14">
        <v>0.7104166666666667</v>
      </c>
      <c r="T195" s="13">
        <v>43406.0</v>
      </c>
      <c r="U195" s="1">
        <v>245.35</v>
      </c>
      <c r="V195" s="13">
        <v>43413.0</v>
      </c>
      <c r="W195" s="1">
        <v>2258.05</v>
      </c>
      <c r="X195" s="13"/>
      <c r="AJ195" s="22" t="e">
        <v>#N/A</v>
      </c>
      <c r="AK195" s="23" t="e">
        <v>#N/A</v>
      </c>
      <c r="AL195" s="22" t="e">
        <v>#N/A</v>
      </c>
      <c r="AM195" s="23" t="e">
        <v>#N/A</v>
      </c>
      <c r="AN195" s="13">
        <v>43417.0</v>
      </c>
      <c r="AO195" s="1">
        <v>5.0</v>
      </c>
      <c r="AP195" s="1">
        <v>0.0</v>
      </c>
      <c r="AQ195" s="1">
        <v>5263.02</v>
      </c>
      <c r="AR195">
        <f t="shared" si="1"/>
        <v>182</v>
      </c>
      <c r="AS195" s="1">
        <v>145.0</v>
      </c>
      <c r="AT195" s="1">
        <v>37.0</v>
      </c>
      <c r="AU195" s="13">
        <v>43423.0</v>
      </c>
      <c r="AV195">
        <f t="shared" si="2"/>
        <v>110</v>
      </c>
      <c r="AW195" s="1">
        <v>52.0</v>
      </c>
      <c r="AX195" s="1">
        <v>58.0</v>
      </c>
      <c r="AY195" s="1">
        <v>13.43</v>
      </c>
      <c r="AZ195" s="1">
        <v>11.99</v>
      </c>
      <c r="BA195" s="1">
        <v>39.0</v>
      </c>
      <c r="BB195" s="1">
        <v>2.0</v>
      </c>
      <c r="BC195">
        <f t="shared" si="3"/>
        <v>221</v>
      </c>
      <c r="BD195">
        <f t="shared" si="4"/>
        <v>223</v>
      </c>
      <c r="BK195" s="1" t="s">
        <v>157</v>
      </c>
    </row>
    <row r="196">
      <c r="A196" s="1">
        <v>195.0</v>
      </c>
      <c r="B196" s="1" t="s">
        <v>93</v>
      </c>
      <c r="C196" s="1">
        <v>25.0</v>
      </c>
      <c r="D196" s="1">
        <v>10.0</v>
      </c>
      <c r="E196" s="1">
        <v>42.0</v>
      </c>
      <c r="F196" s="1">
        <v>3.0</v>
      </c>
      <c r="H196" s="13">
        <v>43398.0</v>
      </c>
      <c r="I196" s="13">
        <v>43403.0</v>
      </c>
      <c r="J196" s="14">
        <v>0.43194444444444446</v>
      </c>
      <c r="K196" s="1">
        <v>1.0</v>
      </c>
      <c r="L196" s="13">
        <v>43403.0</v>
      </c>
      <c r="M196" s="1">
        <v>47.63</v>
      </c>
      <c r="N196" s="15">
        <v>227.56</v>
      </c>
      <c r="O196" s="1">
        <v>4.0</v>
      </c>
      <c r="P196" s="13">
        <v>43407.0</v>
      </c>
      <c r="Q196" s="14">
        <v>0.3576388888888889</v>
      </c>
      <c r="R196" s="13">
        <v>43409.0</v>
      </c>
      <c r="S196" s="14">
        <v>0.7104166666666667</v>
      </c>
      <c r="T196" s="13">
        <v>43406.0</v>
      </c>
      <c r="U196" s="1">
        <v>150.16</v>
      </c>
      <c r="V196" s="13">
        <v>43411.0</v>
      </c>
      <c r="W196" s="1">
        <v>776.5</v>
      </c>
      <c r="X196" s="13"/>
      <c r="AJ196" s="22" t="e">
        <v>#N/A</v>
      </c>
      <c r="AK196" s="23" t="e">
        <v>#N/A</v>
      </c>
      <c r="AL196" s="22" t="e">
        <v>#N/A</v>
      </c>
      <c r="AM196" s="23" t="e">
        <v>#N/A</v>
      </c>
      <c r="AN196" s="19">
        <v>43416.0</v>
      </c>
      <c r="AO196" s="1">
        <v>5.0</v>
      </c>
      <c r="AP196" s="1">
        <v>1.0</v>
      </c>
      <c r="AQ196" s="1">
        <v>1457.91</v>
      </c>
      <c r="AR196">
        <f t="shared" si="1"/>
        <v>57</v>
      </c>
      <c r="AS196" s="1">
        <v>44.0</v>
      </c>
      <c r="AT196" s="1">
        <v>13.0</v>
      </c>
      <c r="AU196" s="13">
        <v>43422.0</v>
      </c>
      <c r="AV196">
        <f t="shared" si="2"/>
        <v>37</v>
      </c>
      <c r="AW196" s="1">
        <v>1.0</v>
      </c>
      <c r="AX196" s="1">
        <v>36.0</v>
      </c>
      <c r="AY196" s="1">
        <v>0.23</v>
      </c>
      <c r="AZ196" s="1">
        <v>7.84</v>
      </c>
      <c r="BC196">
        <f t="shared" si="3"/>
        <v>57</v>
      </c>
      <c r="BD196">
        <f t="shared" si="4"/>
        <v>57</v>
      </c>
      <c r="BJ196" s="1" t="s">
        <v>284</v>
      </c>
    </row>
    <row r="197">
      <c r="A197" s="1">
        <v>196.0</v>
      </c>
      <c r="B197" s="1" t="s">
        <v>93</v>
      </c>
      <c r="C197" s="1">
        <v>25.0</v>
      </c>
      <c r="D197" s="1">
        <v>10.0</v>
      </c>
      <c r="E197" s="1">
        <v>42.0</v>
      </c>
      <c r="F197" s="1">
        <v>3.0</v>
      </c>
      <c r="G197" s="13">
        <v>43415.0</v>
      </c>
      <c r="H197" s="13">
        <v>43398.0</v>
      </c>
      <c r="I197" s="13">
        <v>43403.0</v>
      </c>
      <c r="J197" s="14">
        <v>0.4326388888888889</v>
      </c>
      <c r="K197" s="1">
        <v>1.0</v>
      </c>
      <c r="L197" s="13">
        <v>43403.0</v>
      </c>
      <c r="M197" s="1">
        <v>41.58</v>
      </c>
      <c r="N197" s="15">
        <v>79.33</v>
      </c>
      <c r="O197" s="1">
        <v>3.0</v>
      </c>
      <c r="P197" s="13">
        <v>43407.0</v>
      </c>
      <c r="Q197" s="14">
        <v>0.3576388888888889</v>
      </c>
      <c r="R197" s="13">
        <v>43409.0</v>
      </c>
      <c r="S197" s="14">
        <v>0.7104166666666667</v>
      </c>
      <c r="AJ197" s="22" t="e">
        <v>#N/A</v>
      </c>
      <c r="AK197" s="23" t="e">
        <v>#N/A</v>
      </c>
      <c r="AL197" s="22" t="e">
        <v>#N/A</v>
      </c>
      <c r="AM197" s="23" t="e">
        <v>#N/A</v>
      </c>
      <c r="AN197" s="22" t="e">
        <v>#N/A</v>
      </c>
      <c r="AQ197" t="e">
        <v>#N/A</v>
      </c>
      <c r="AR197">
        <f t="shared" si="1"/>
        <v>0</v>
      </c>
      <c r="AV197">
        <f t="shared" si="2"/>
        <v>0</v>
      </c>
      <c r="BC197">
        <f t="shared" si="3"/>
        <v>0</v>
      </c>
      <c r="BD197">
        <f t="shared" si="4"/>
        <v>0</v>
      </c>
    </row>
    <row r="198">
      <c r="A198" s="1">
        <v>197.0</v>
      </c>
      <c r="B198" s="1" t="s">
        <v>93</v>
      </c>
      <c r="C198" s="1">
        <v>25.0</v>
      </c>
      <c r="D198" s="1">
        <v>10.0</v>
      </c>
      <c r="E198" s="1">
        <v>42.0</v>
      </c>
      <c r="F198" s="1">
        <v>3.0</v>
      </c>
      <c r="H198" s="13">
        <v>43398.0</v>
      </c>
      <c r="I198" s="13">
        <v>43403.0</v>
      </c>
      <c r="J198" s="14">
        <v>0.43333333333333335</v>
      </c>
      <c r="K198" s="1">
        <v>1.0</v>
      </c>
      <c r="L198" s="13">
        <v>43403.0</v>
      </c>
      <c r="M198" s="1">
        <v>57.35</v>
      </c>
      <c r="N198" s="15">
        <v>228.8</v>
      </c>
      <c r="O198" s="1">
        <v>4.0</v>
      </c>
      <c r="P198" s="13">
        <v>43407.0</v>
      </c>
      <c r="Q198" s="14">
        <v>0.3576388888888889</v>
      </c>
      <c r="R198" s="13">
        <v>43409.0</v>
      </c>
      <c r="S198" s="14">
        <v>0.7104166666666667</v>
      </c>
      <c r="T198" s="13">
        <v>43406.0</v>
      </c>
      <c r="U198" s="1">
        <v>168.52</v>
      </c>
      <c r="V198" s="13">
        <v>43411.0</v>
      </c>
      <c r="W198" s="1">
        <v>749.82</v>
      </c>
      <c r="X198" s="13"/>
      <c r="AJ198" s="22" t="e">
        <v>#N/A</v>
      </c>
      <c r="AK198" s="23" t="e">
        <v>#N/A</v>
      </c>
      <c r="AL198" s="22" t="e">
        <v>#N/A</v>
      </c>
      <c r="AM198" s="23" t="e">
        <v>#N/A</v>
      </c>
      <c r="AN198" s="19">
        <v>43416.0</v>
      </c>
      <c r="AO198" s="1">
        <v>5.0</v>
      </c>
      <c r="AP198" s="1">
        <v>0.0</v>
      </c>
      <c r="AQ198" s="1">
        <v>2158.0</v>
      </c>
      <c r="AR198">
        <f t="shared" si="1"/>
        <v>40</v>
      </c>
      <c r="AS198" s="1">
        <v>40.0</v>
      </c>
      <c r="AT198" s="1">
        <v>0.0</v>
      </c>
      <c r="AU198" s="13">
        <v>43422.0</v>
      </c>
      <c r="AV198">
        <f t="shared" si="2"/>
        <v>37</v>
      </c>
      <c r="AW198" s="1">
        <v>1.0</v>
      </c>
      <c r="AX198" s="1">
        <v>36.0</v>
      </c>
      <c r="AY198" s="1">
        <v>0.37</v>
      </c>
      <c r="AZ198" s="1">
        <v>7.15</v>
      </c>
      <c r="BA198" s="1">
        <v>9.0</v>
      </c>
      <c r="BB198" s="1">
        <v>0.0</v>
      </c>
      <c r="BC198">
        <f t="shared" si="3"/>
        <v>49</v>
      </c>
      <c r="BD198">
        <f t="shared" si="4"/>
        <v>49</v>
      </c>
    </row>
    <row r="199">
      <c r="A199" s="1">
        <v>198.0</v>
      </c>
      <c r="B199" s="1" t="s">
        <v>96</v>
      </c>
      <c r="C199" s="1">
        <v>25.0</v>
      </c>
      <c r="D199" s="1">
        <v>10.0</v>
      </c>
      <c r="E199" s="1">
        <v>42.0</v>
      </c>
      <c r="F199" s="1">
        <v>3.0</v>
      </c>
      <c r="H199" s="13">
        <v>43398.0</v>
      </c>
      <c r="I199" s="13">
        <v>43403.0</v>
      </c>
      <c r="J199" s="14">
        <v>0.44305555555555554</v>
      </c>
      <c r="K199" s="1">
        <v>2.0</v>
      </c>
      <c r="L199" s="13">
        <v>43403.0</v>
      </c>
      <c r="M199" s="1">
        <v>40.22</v>
      </c>
      <c r="N199" s="15">
        <v>1367.01</v>
      </c>
      <c r="O199" s="1">
        <v>5.0</v>
      </c>
      <c r="P199" s="13">
        <v>43413.0</v>
      </c>
      <c r="Q199" s="14">
        <v>0.4305555555555556</v>
      </c>
      <c r="R199" s="13">
        <v>43415.0</v>
      </c>
      <c r="S199" s="14">
        <v>0.6791666666666667</v>
      </c>
      <c r="T199" s="13">
        <v>43407.0</v>
      </c>
      <c r="U199" s="1">
        <v>183.4</v>
      </c>
      <c r="V199" s="13">
        <v>43412.0</v>
      </c>
      <c r="W199" s="1">
        <v>845.37</v>
      </c>
      <c r="X199" s="13">
        <v>43419.0</v>
      </c>
      <c r="Y199" s="1">
        <v>2645.75</v>
      </c>
      <c r="Z199" s="1">
        <v>5.0</v>
      </c>
      <c r="AA199" s="13"/>
      <c r="AJ199" s="22" t="e">
        <v>#N/A</v>
      </c>
      <c r="AK199" s="23" t="e">
        <v>#N/A</v>
      </c>
      <c r="AL199" s="22" t="e">
        <v>#N/A</v>
      </c>
      <c r="AM199" s="23" t="e">
        <v>#N/A</v>
      </c>
      <c r="AN199" s="19">
        <v>43420.0</v>
      </c>
      <c r="AO199" s="1">
        <v>5.0</v>
      </c>
      <c r="AP199" s="1">
        <v>0.0</v>
      </c>
      <c r="AQ199" s="1">
        <v>2512.59</v>
      </c>
      <c r="AR199">
        <f t="shared" si="1"/>
        <v>9</v>
      </c>
      <c r="AS199" s="1">
        <v>5.0</v>
      </c>
      <c r="AT199" s="1">
        <v>4.0</v>
      </c>
      <c r="AU199" s="13">
        <v>43427.0</v>
      </c>
      <c r="AV199">
        <f t="shared" si="2"/>
        <v>5</v>
      </c>
      <c r="AW199" s="1">
        <v>0.0</v>
      </c>
      <c r="AX199" s="1">
        <v>5.0</v>
      </c>
      <c r="AY199" s="1">
        <v>0.0</v>
      </c>
      <c r="AZ199" s="1">
        <v>0.96</v>
      </c>
      <c r="BA199" s="1">
        <v>85.0</v>
      </c>
      <c r="BB199" s="1">
        <v>42.0</v>
      </c>
      <c r="BC199">
        <f t="shared" si="3"/>
        <v>94</v>
      </c>
      <c r="BD199">
        <f t="shared" si="4"/>
        <v>136</v>
      </c>
      <c r="BK199" s="1" t="s">
        <v>285</v>
      </c>
    </row>
    <row r="200">
      <c r="A200" s="1">
        <v>199.0</v>
      </c>
      <c r="B200" s="1" t="s">
        <v>96</v>
      </c>
      <c r="C200" s="1">
        <v>25.0</v>
      </c>
      <c r="D200" s="1">
        <v>10.0</v>
      </c>
      <c r="E200" s="1">
        <v>42.0</v>
      </c>
      <c r="F200" s="1">
        <v>3.0</v>
      </c>
      <c r="H200" s="13">
        <v>43398.0</v>
      </c>
      <c r="I200" s="13">
        <v>43403.0</v>
      </c>
      <c r="J200" s="14">
        <v>0.44375</v>
      </c>
      <c r="K200" s="1">
        <v>2.0</v>
      </c>
      <c r="L200" s="13">
        <v>43403.0</v>
      </c>
      <c r="M200" s="1">
        <v>51.42</v>
      </c>
      <c r="N200" s="15">
        <v>3119.42</v>
      </c>
      <c r="O200" s="1">
        <v>5.0</v>
      </c>
      <c r="P200" s="13">
        <v>43414.0</v>
      </c>
      <c r="Q200" s="14">
        <v>0.32430555555555557</v>
      </c>
      <c r="R200" s="13">
        <v>43416.0</v>
      </c>
      <c r="S200" s="14">
        <v>0.7069444444444445</v>
      </c>
      <c r="T200" s="13">
        <v>43407.0</v>
      </c>
      <c r="U200" s="1">
        <v>321.66</v>
      </c>
      <c r="V200" s="13">
        <v>43413.0</v>
      </c>
      <c r="W200" s="1">
        <v>2195.48</v>
      </c>
      <c r="X200" s="13">
        <v>43420.0</v>
      </c>
      <c r="Y200" s="1">
        <v>5027.77</v>
      </c>
      <c r="Z200" s="1" t="s">
        <v>153</v>
      </c>
      <c r="AJ200" s="22" t="e">
        <v>#N/A</v>
      </c>
      <c r="AK200" s="23" t="e">
        <v>#N/A</v>
      </c>
      <c r="AL200" s="22" t="e">
        <v>#N/A</v>
      </c>
      <c r="AM200" s="23" t="e">
        <v>#N/A</v>
      </c>
      <c r="AN200" s="22">
        <v>43420.0</v>
      </c>
      <c r="AO200" s="1">
        <v>5.0</v>
      </c>
      <c r="AP200" s="1">
        <v>0.0</v>
      </c>
      <c r="AQ200">
        <v>5027.77</v>
      </c>
      <c r="AR200">
        <f t="shared" si="1"/>
        <v>62</v>
      </c>
      <c r="AS200" s="1">
        <v>32.0</v>
      </c>
      <c r="AT200" s="1">
        <v>30.0</v>
      </c>
      <c r="AU200" s="13">
        <v>43426.0</v>
      </c>
      <c r="AV200">
        <f t="shared" si="2"/>
        <v>8</v>
      </c>
      <c r="AW200" s="1">
        <v>0.0</v>
      </c>
      <c r="AX200" s="1">
        <v>8.0</v>
      </c>
      <c r="AY200" s="1">
        <v>0.0</v>
      </c>
      <c r="AZ200" s="1">
        <v>2.01</v>
      </c>
      <c r="BA200" s="1">
        <v>131.0</v>
      </c>
      <c r="BB200" s="1">
        <v>19.0</v>
      </c>
      <c r="BC200">
        <f t="shared" si="3"/>
        <v>193</v>
      </c>
      <c r="BD200">
        <f t="shared" si="4"/>
        <v>212</v>
      </c>
      <c r="BK200" s="1" t="s">
        <v>286</v>
      </c>
    </row>
    <row r="201">
      <c r="A201" s="1">
        <v>200.0</v>
      </c>
      <c r="B201" s="1" t="s">
        <v>93</v>
      </c>
      <c r="C201" s="1">
        <v>25.0</v>
      </c>
      <c r="D201" s="1">
        <v>10.0</v>
      </c>
      <c r="E201" s="1">
        <v>42.0</v>
      </c>
      <c r="F201" s="1">
        <v>3.0</v>
      </c>
      <c r="G201" s="13">
        <v>43405.0</v>
      </c>
      <c r="H201" s="13">
        <v>43398.0</v>
      </c>
      <c r="I201" s="13">
        <v>43403.0</v>
      </c>
      <c r="J201" s="14">
        <v>0.4340277777777778</v>
      </c>
      <c r="K201" s="1">
        <v>1.0</v>
      </c>
      <c r="L201" s="13">
        <v>43403.0</v>
      </c>
      <c r="M201" s="1">
        <v>41.75</v>
      </c>
      <c r="N201" s="15" t="b">
        <f t="shared" ref="N201:N204" si="31">if(B201="early",M201)</f>
        <v>0</v>
      </c>
      <c r="AJ201" s="22" t="e">
        <v>#N/A</v>
      </c>
      <c r="AK201" s="23" t="e">
        <v>#N/A</v>
      </c>
      <c r="AL201" s="22" t="e">
        <v>#N/A</v>
      </c>
      <c r="AM201" s="23" t="e">
        <v>#N/A</v>
      </c>
      <c r="AN201" s="22" t="e">
        <v>#N/A</v>
      </c>
      <c r="AQ201" t="e">
        <v>#N/A</v>
      </c>
      <c r="AR201">
        <f t="shared" si="1"/>
        <v>0</v>
      </c>
      <c r="AV201">
        <f t="shared" si="2"/>
        <v>0</v>
      </c>
      <c r="BC201">
        <f t="shared" si="3"/>
        <v>0</v>
      </c>
      <c r="BD201">
        <f t="shared" si="4"/>
        <v>0</v>
      </c>
    </row>
    <row r="202">
      <c r="A202" s="1">
        <v>201.0</v>
      </c>
      <c r="B202" s="1" t="s">
        <v>96</v>
      </c>
      <c r="C202" s="1">
        <v>25.0</v>
      </c>
      <c r="D202" s="1">
        <v>10.0</v>
      </c>
      <c r="E202" s="1">
        <v>42.0</v>
      </c>
      <c r="F202" s="1">
        <v>3.0</v>
      </c>
      <c r="H202" s="13">
        <v>43398.0</v>
      </c>
      <c r="I202" s="13">
        <v>43403.0</v>
      </c>
      <c r="J202" s="14">
        <v>0.44513888888888886</v>
      </c>
      <c r="K202" s="1">
        <v>1.0</v>
      </c>
      <c r="L202" s="13">
        <v>43403.0</v>
      </c>
      <c r="M202" s="1">
        <v>57.09</v>
      </c>
      <c r="N202" s="15" t="b">
        <f t="shared" si="31"/>
        <v>0</v>
      </c>
      <c r="O202" s="1">
        <v>5.0</v>
      </c>
      <c r="P202" s="13">
        <v>43412.0</v>
      </c>
      <c r="Q202" s="14">
        <v>0.40625</v>
      </c>
      <c r="R202" s="13">
        <v>43414.0</v>
      </c>
      <c r="S202" s="14">
        <v>0.71875</v>
      </c>
      <c r="T202" s="13">
        <v>43406.0</v>
      </c>
      <c r="U202" s="1">
        <v>164.0</v>
      </c>
      <c r="V202" s="13">
        <v>43411.0</v>
      </c>
      <c r="W202" s="1">
        <v>1258.31</v>
      </c>
      <c r="X202" s="16">
        <v>43418.0</v>
      </c>
      <c r="Y202" s="1">
        <v>3848.61</v>
      </c>
      <c r="Z202" s="1">
        <v>5.0</v>
      </c>
      <c r="AA202" s="13"/>
      <c r="AJ202" s="22" t="e">
        <v>#N/A</v>
      </c>
      <c r="AK202" s="23" t="e">
        <v>#N/A</v>
      </c>
      <c r="AL202" s="22" t="e">
        <v>#N/A</v>
      </c>
      <c r="AM202" s="23" t="e">
        <v>#N/A</v>
      </c>
      <c r="AN202" s="13">
        <v>43420.0</v>
      </c>
      <c r="AO202" s="1">
        <v>5.0</v>
      </c>
      <c r="AP202" s="1">
        <v>0.0</v>
      </c>
      <c r="AQ202" s="1">
        <v>3623.33</v>
      </c>
      <c r="AR202">
        <f t="shared" si="1"/>
        <v>2</v>
      </c>
      <c r="AS202" s="1">
        <v>1.0</v>
      </c>
      <c r="AT202" s="1">
        <v>1.0</v>
      </c>
      <c r="AU202" s="13">
        <v>43426.0</v>
      </c>
      <c r="AV202">
        <f t="shared" si="2"/>
        <v>1</v>
      </c>
      <c r="AW202" s="1">
        <v>1.0</v>
      </c>
      <c r="AX202" s="1">
        <v>0.0</v>
      </c>
      <c r="AY202" s="1">
        <v>0.24</v>
      </c>
      <c r="AZ202" s="1">
        <v>0.0</v>
      </c>
      <c r="BA202" s="1">
        <v>103.0</v>
      </c>
      <c r="BB202" s="1">
        <v>54.0</v>
      </c>
      <c r="BC202">
        <f t="shared" si="3"/>
        <v>105</v>
      </c>
      <c r="BD202">
        <f t="shared" si="4"/>
        <v>159</v>
      </c>
      <c r="BK202" s="1" t="s">
        <v>287</v>
      </c>
    </row>
    <row r="203">
      <c r="A203" s="1">
        <v>203.0</v>
      </c>
      <c r="B203" s="1" t="s">
        <v>102</v>
      </c>
      <c r="C203" s="1">
        <v>25.0</v>
      </c>
      <c r="D203" s="1">
        <v>10.0</v>
      </c>
      <c r="E203" s="1">
        <v>0.0</v>
      </c>
      <c r="F203" s="1">
        <v>0.0</v>
      </c>
      <c r="H203" s="13">
        <v>43410.0</v>
      </c>
      <c r="I203" s="13">
        <v>43416.0</v>
      </c>
      <c r="J203" s="14">
        <v>0.4201388888888889</v>
      </c>
      <c r="K203" s="1">
        <v>1.0</v>
      </c>
      <c r="L203" s="13">
        <v>43416.0</v>
      </c>
      <c r="M203" s="1">
        <v>67.92</v>
      </c>
      <c r="N203" s="15" t="b">
        <f t="shared" si="31"/>
        <v>0</v>
      </c>
      <c r="T203" s="13">
        <v>43420.0</v>
      </c>
      <c r="U203" s="1">
        <v>322.49</v>
      </c>
      <c r="V203" s="13">
        <v>43425.0</v>
      </c>
      <c r="W203" s="1">
        <v>1963.41</v>
      </c>
      <c r="X203" s="13"/>
      <c r="AJ203" s="22" t="e">
        <v>#N/A</v>
      </c>
      <c r="AK203" s="23" t="e">
        <v>#N/A</v>
      </c>
      <c r="AL203" s="22" t="e">
        <v>#N/A</v>
      </c>
      <c r="AM203" s="23" t="e">
        <v>#N/A</v>
      </c>
      <c r="AN203" s="13">
        <v>43430.0</v>
      </c>
      <c r="AO203" s="1">
        <v>5.0</v>
      </c>
      <c r="AP203" s="1">
        <v>0.0</v>
      </c>
      <c r="AQ203" s="1">
        <v>4061.8</v>
      </c>
      <c r="AR203">
        <f t="shared" si="1"/>
        <v>0</v>
      </c>
      <c r="AU203" s="13">
        <v>43437.0</v>
      </c>
      <c r="AV203">
        <f t="shared" si="2"/>
        <v>37</v>
      </c>
      <c r="AW203" s="1">
        <v>24.0</v>
      </c>
      <c r="AX203" s="1">
        <v>13.0</v>
      </c>
      <c r="AY203" s="1">
        <v>7.01</v>
      </c>
      <c r="AZ203" s="1">
        <v>2.96</v>
      </c>
      <c r="BC203">
        <f t="shared" si="3"/>
        <v>0</v>
      </c>
      <c r="BD203">
        <f t="shared" si="4"/>
        <v>0</v>
      </c>
    </row>
    <row r="204">
      <c r="A204" s="1">
        <v>204.0</v>
      </c>
      <c r="B204" s="1" t="s">
        <v>72</v>
      </c>
      <c r="C204" s="1">
        <v>25.0</v>
      </c>
      <c r="D204" s="1">
        <v>10.0</v>
      </c>
      <c r="E204" s="1">
        <v>42.0</v>
      </c>
      <c r="F204" s="1">
        <v>3.0</v>
      </c>
      <c r="H204" s="13">
        <v>43410.0</v>
      </c>
      <c r="I204" s="13">
        <v>43416.0</v>
      </c>
      <c r="J204" s="14">
        <v>0.4152777777777778</v>
      </c>
      <c r="K204" s="1">
        <v>1.0</v>
      </c>
      <c r="L204" s="13">
        <v>43416.0</v>
      </c>
      <c r="M204" s="1">
        <v>74.14</v>
      </c>
      <c r="N204" s="15">
        <f t="shared" si="31"/>
        <v>74.14</v>
      </c>
      <c r="O204" s="1">
        <v>3.0</v>
      </c>
      <c r="P204" s="13">
        <v>43416.0</v>
      </c>
      <c r="Q204" s="14">
        <v>0.41944444444444445</v>
      </c>
      <c r="R204" s="31">
        <v>43418.0</v>
      </c>
      <c r="S204" s="14">
        <v>0.7006944444444444</v>
      </c>
      <c r="T204" s="13">
        <v>43421.0</v>
      </c>
      <c r="U204" s="1">
        <v>513.6</v>
      </c>
      <c r="V204" s="13">
        <v>43426.0</v>
      </c>
      <c r="W204" s="1">
        <v>2107.01</v>
      </c>
      <c r="X204" s="13">
        <v>43433.0</v>
      </c>
      <c r="Y204" s="1">
        <v>15267.78</v>
      </c>
      <c r="Z204" s="1">
        <v>5.0</v>
      </c>
      <c r="AA204" s="13">
        <v>43440.0</v>
      </c>
      <c r="AB204" s="1">
        <v>16712.03</v>
      </c>
      <c r="AC204" s="1">
        <v>5.0</v>
      </c>
      <c r="AJ204" s="22" t="e">
        <v>#N/A</v>
      </c>
      <c r="AK204" s="23" t="e">
        <v>#N/A</v>
      </c>
      <c r="AL204" s="13">
        <v>43441.0</v>
      </c>
      <c r="AM204" s="15">
        <v>14567.73</v>
      </c>
      <c r="AN204" s="22" t="e">
        <v>#N/A</v>
      </c>
      <c r="AQ204" t="e">
        <v>#N/A</v>
      </c>
      <c r="AR204">
        <f t="shared" si="1"/>
        <v>0</v>
      </c>
      <c r="AV204">
        <f t="shared" si="2"/>
        <v>0</v>
      </c>
      <c r="BC204">
        <f t="shared" si="3"/>
        <v>0</v>
      </c>
      <c r="BD204">
        <f t="shared" si="4"/>
        <v>0</v>
      </c>
      <c r="BJ204" s="1" t="s">
        <v>288</v>
      </c>
    </row>
    <row r="205">
      <c r="A205" s="1">
        <v>205.0</v>
      </c>
      <c r="B205" s="1" t="s">
        <v>93</v>
      </c>
      <c r="C205" s="1">
        <v>25.0</v>
      </c>
      <c r="D205" s="1">
        <v>10.0</v>
      </c>
      <c r="E205" s="1">
        <v>42.0</v>
      </c>
      <c r="F205" s="1">
        <v>3.0</v>
      </c>
      <c r="G205" s="13">
        <v>43427.0</v>
      </c>
      <c r="H205" s="13">
        <v>43410.0</v>
      </c>
      <c r="I205" s="13">
        <v>43416.0</v>
      </c>
      <c r="J205" s="14">
        <v>0.4215277777777778</v>
      </c>
      <c r="K205" s="1">
        <v>2.0</v>
      </c>
      <c r="L205" s="13">
        <v>43416.0</v>
      </c>
      <c r="M205" s="1">
        <v>55.14</v>
      </c>
      <c r="N205" s="15">
        <v>285.4</v>
      </c>
      <c r="O205" s="1">
        <v>3.0</v>
      </c>
      <c r="P205" s="13">
        <v>43420.0</v>
      </c>
      <c r="Q205" s="14">
        <v>0.3819444444444444</v>
      </c>
      <c r="R205" s="13">
        <v>43422.0</v>
      </c>
      <c r="S205" s="14">
        <v>0.6652777777777777</v>
      </c>
      <c r="T205" s="13">
        <v>43420.0</v>
      </c>
      <c r="U205" s="1">
        <v>273.28</v>
      </c>
      <c r="V205" s="13">
        <v>43426.0</v>
      </c>
      <c r="W205" s="1">
        <v>1017.92</v>
      </c>
      <c r="AJ205" s="22" t="e">
        <v>#N/A</v>
      </c>
      <c r="AK205" s="23" t="e">
        <v>#N/A</v>
      </c>
      <c r="AL205" s="22" t="e">
        <v>#N/A</v>
      </c>
      <c r="AM205" s="23" t="e">
        <v>#N/A</v>
      </c>
      <c r="AN205" s="22" t="e">
        <v>#N/A</v>
      </c>
      <c r="AQ205" t="e">
        <v>#N/A</v>
      </c>
      <c r="AR205">
        <f t="shared" si="1"/>
        <v>0</v>
      </c>
      <c r="AV205">
        <f t="shared" si="2"/>
        <v>0</v>
      </c>
      <c r="BC205">
        <f t="shared" si="3"/>
        <v>0</v>
      </c>
      <c r="BD205">
        <f t="shared" si="4"/>
        <v>0</v>
      </c>
      <c r="BJ205" s="1" t="s">
        <v>289</v>
      </c>
    </row>
    <row r="206">
      <c r="A206" s="1">
        <v>206.0</v>
      </c>
      <c r="B206" s="1" t="s">
        <v>96</v>
      </c>
      <c r="C206" s="1">
        <v>25.0</v>
      </c>
      <c r="D206" s="1">
        <v>10.0</v>
      </c>
      <c r="E206" s="1">
        <v>42.0</v>
      </c>
      <c r="F206" s="1">
        <v>3.0</v>
      </c>
      <c r="G206" s="13">
        <v>43427.0</v>
      </c>
      <c r="H206" s="13">
        <v>43410.0</v>
      </c>
      <c r="I206" s="13">
        <v>43416.0</v>
      </c>
      <c r="J206" s="14">
        <v>0.42569444444444443</v>
      </c>
      <c r="K206" s="1">
        <v>2.0</v>
      </c>
      <c r="L206" s="13">
        <v>43416.0</v>
      </c>
      <c r="M206" s="1">
        <v>71.9</v>
      </c>
      <c r="N206" s="15">
        <v>2998.19</v>
      </c>
      <c r="O206" s="1">
        <v>5.0</v>
      </c>
      <c r="P206" s="13">
        <v>43425.0</v>
      </c>
      <c r="Q206" s="14">
        <v>0.5173611111111112</v>
      </c>
      <c r="T206" s="13">
        <v>43420.0</v>
      </c>
      <c r="U206" s="1">
        <v>443.14</v>
      </c>
      <c r="V206" s="13">
        <v>43424.0</v>
      </c>
      <c r="W206" s="1">
        <v>1875.41</v>
      </c>
      <c r="AJ206" s="22" t="e">
        <v>#N/A</v>
      </c>
      <c r="AK206" s="23" t="e">
        <v>#N/A</v>
      </c>
      <c r="AL206" s="22" t="e">
        <v>#N/A</v>
      </c>
      <c r="AM206" s="23" t="e">
        <v>#N/A</v>
      </c>
      <c r="AN206" s="22" t="e">
        <v>#N/A</v>
      </c>
      <c r="AQ206" t="e">
        <v>#N/A</v>
      </c>
      <c r="AR206">
        <f t="shared" si="1"/>
        <v>0</v>
      </c>
      <c r="AV206">
        <f t="shared" si="2"/>
        <v>0</v>
      </c>
      <c r="BC206">
        <f t="shared" si="3"/>
        <v>0</v>
      </c>
      <c r="BD206">
        <f t="shared" si="4"/>
        <v>0</v>
      </c>
      <c r="BJ206" s="1" t="s">
        <v>290</v>
      </c>
    </row>
    <row r="207">
      <c r="A207" s="1">
        <v>207.0</v>
      </c>
      <c r="B207" s="1" t="s">
        <v>93</v>
      </c>
      <c r="C207" s="1">
        <v>25.0</v>
      </c>
      <c r="D207" s="1">
        <v>10.0</v>
      </c>
      <c r="E207" s="1">
        <v>42.0</v>
      </c>
      <c r="F207" s="1">
        <v>3.0</v>
      </c>
      <c r="H207" s="13">
        <v>43410.0</v>
      </c>
      <c r="I207" s="13">
        <v>43416.0</v>
      </c>
      <c r="J207" s="14">
        <v>0.4222222222222222</v>
      </c>
      <c r="K207" s="1">
        <v>2.0</v>
      </c>
      <c r="L207" s="13">
        <v>43416.0</v>
      </c>
      <c r="M207" s="1">
        <v>51.23</v>
      </c>
      <c r="N207" s="15">
        <v>303.49</v>
      </c>
      <c r="O207" s="1">
        <v>4.0</v>
      </c>
      <c r="P207" s="13">
        <v>43420.0</v>
      </c>
      <c r="Q207" s="14">
        <v>0.3819444444444444</v>
      </c>
      <c r="R207" s="13">
        <v>43422.0</v>
      </c>
      <c r="S207" s="14">
        <v>0.6652777777777777</v>
      </c>
      <c r="T207" s="13">
        <v>43420.0</v>
      </c>
      <c r="U207" s="1">
        <v>303.49</v>
      </c>
      <c r="V207" s="13">
        <v>43424.0</v>
      </c>
      <c r="W207" s="1">
        <v>1043.82</v>
      </c>
      <c r="X207" s="13"/>
      <c r="AJ207" s="22" t="e">
        <v>#N/A</v>
      </c>
      <c r="AK207" s="23" t="e">
        <v>#N/A</v>
      </c>
      <c r="AL207" s="22" t="e">
        <v>#N/A</v>
      </c>
      <c r="AM207" s="23" t="e">
        <v>#N/A</v>
      </c>
      <c r="AN207" s="13">
        <v>43430.0</v>
      </c>
      <c r="AO207" s="1">
        <v>5.0</v>
      </c>
      <c r="AP207" s="1">
        <v>0.0</v>
      </c>
      <c r="AQ207" s="1">
        <v>3854.43</v>
      </c>
      <c r="AR207">
        <f t="shared" si="1"/>
        <v>177</v>
      </c>
      <c r="AS207" s="1">
        <v>172.0</v>
      </c>
      <c r="AT207" s="1">
        <v>5.0</v>
      </c>
      <c r="AU207" s="13">
        <v>43436.0</v>
      </c>
      <c r="AV207">
        <f t="shared" si="2"/>
        <v>150</v>
      </c>
      <c r="AW207" s="1">
        <v>38.0</v>
      </c>
      <c r="AX207" s="1">
        <v>112.0</v>
      </c>
      <c r="AY207" s="1">
        <v>8.96</v>
      </c>
      <c r="AZ207" s="1">
        <v>22.63</v>
      </c>
      <c r="BA207" s="1">
        <v>30.0</v>
      </c>
      <c r="BB207" s="1">
        <v>0.0</v>
      </c>
      <c r="BC207">
        <f t="shared" si="3"/>
        <v>207</v>
      </c>
      <c r="BD207">
        <f t="shared" si="4"/>
        <v>207</v>
      </c>
      <c r="BK207" s="1" t="s">
        <v>291</v>
      </c>
    </row>
    <row r="208">
      <c r="A208" s="1">
        <v>208.0</v>
      </c>
      <c r="B208" s="1" t="s">
        <v>96</v>
      </c>
      <c r="C208" s="1">
        <v>25.0</v>
      </c>
      <c r="D208" s="1">
        <v>10.0</v>
      </c>
      <c r="E208" s="1">
        <v>42.0</v>
      </c>
      <c r="F208" s="1">
        <v>3.0</v>
      </c>
      <c r="G208" s="19">
        <v>43430.0</v>
      </c>
      <c r="H208" s="13">
        <v>43410.0</v>
      </c>
      <c r="I208" s="13">
        <v>43416.0</v>
      </c>
      <c r="J208" s="14">
        <v>0.4263888888888889</v>
      </c>
      <c r="K208" s="1">
        <v>2.0</v>
      </c>
      <c r="L208" s="13">
        <v>43416.0</v>
      </c>
      <c r="M208" s="1">
        <v>71.47</v>
      </c>
      <c r="N208" s="15">
        <v>3941.09</v>
      </c>
      <c r="O208" s="1">
        <v>5.0</v>
      </c>
      <c r="P208" s="13">
        <v>43426.0</v>
      </c>
      <c r="Q208" s="14">
        <v>0.4270833333333333</v>
      </c>
      <c r="R208" s="13">
        <v>43428.0</v>
      </c>
      <c r="S208" s="14">
        <v>0.8784722222222222</v>
      </c>
      <c r="T208" s="13">
        <v>43420.0</v>
      </c>
      <c r="U208" s="1">
        <v>296.0</v>
      </c>
      <c r="V208" s="13">
        <v>43425.0</v>
      </c>
      <c r="W208" s="1">
        <v>2538.12</v>
      </c>
      <c r="AJ208" s="22" t="e">
        <v>#N/A</v>
      </c>
      <c r="AK208" s="23" t="e">
        <v>#N/A</v>
      </c>
      <c r="AL208" s="22" t="e">
        <v>#N/A</v>
      </c>
      <c r="AM208" s="23" t="e">
        <v>#N/A</v>
      </c>
      <c r="AN208" s="22" t="e">
        <v>#N/A</v>
      </c>
      <c r="AQ208" t="e">
        <v>#N/A</v>
      </c>
      <c r="AR208">
        <f t="shared" si="1"/>
        <v>0</v>
      </c>
      <c r="AV208">
        <f t="shared" si="2"/>
        <v>0</v>
      </c>
      <c r="BC208">
        <f t="shared" si="3"/>
        <v>0</v>
      </c>
      <c r="BD208">
        <f t="shared" si="4"/>
        <v>0</v>
      </c>
      <c r="BJ208" s="1" t="s">
        <v>292</v>
      </c>
    </row>
    <row r="209">
      <c r="A209" s="1">
        <v>209.0</v>
      </c>
      <c r="B209" s="1" t="s">
        <v>72</v>
      </c>
      <c r="C209" s="1">
        <v>25.0</v>
      </c>
      <c r="D209" s="1">
        <v>10.0</v>
      </c>
      <c r="E209" s="1">
        <v>42.0</v>
      </c>
      <c r="F209" s="1">
        <v>3.0</v>
      </c>
      <c r="H209" s="13">
        <v>43410.0</v>
      </c>
      <c r="I209" s="13">
        <v>43416.0</v>
      </c>
      <c r="J209" s="14">
        <v>0.4166666666666667</v>
      </c>
      <c r="K209" s="1">
        <v>2.0</v>
      </c>
      <c r="L209" s="13">
        <v>43416.0</v>
      </c>
      <c r="M209" s="1">
        <v>55.62</v>
      </c>
      <c r="N209" s="15">
        <f>if(B209="early",M209)</f>
        <v>55.62</v>
      </c>
      <c r="O209" s="1">
        <v>3.0</v>
      </c>
      <c r="P209" s="13">
        <v>43416.0</v>
      </c>
      <c r="Q209" s="14">
        <v>0.41944444444444445</v>
      </c>
      <c r="R209" s="13">
        <v>43418.0</v>
      </c>
      <c r="S209" s="14">
        <v>0.7006944444444444</v>
      </c>
      <c r="T209" s="13">
        <v>43420.0</v>
      </c>
      <c r="U209" s="1">
        <v>149.6</v>
      </c>
      <c r="V209" s="13">
        <v>43424.0</v>
      </c>
      <c r="W209" s="1">
        <v>710.41</v>
      </c>
      <c r="X209" s="13">
        <v>43431.0</v>
      </c>
      <c r="Y209" s="1">
        <v>6438.51</v>
      </c>
      <c r="Z209" s="1">
        <v>5.0</v>
      </c>
      <c r="AA209" s="13">
        <v>43438.0</v>
      </c>
      <c r="AB209" s="1">
        <v>9769.42</v>
      </c>
      <c r="AC209" s="1" t="s">
        <v>250</v>
      </c>
      <c r="AJ209" s="22" t="e">
        <v>#N/A</v>
      </c>
      <c r="AK209" s="23" t="e">
        <v>#N/A</v>
      </c>
      <c r="AL209" s="22">
        <v>43438.0</v>
      </c>
      <c r="AM209" s="23">
        <v>9769.42</v>
      </c>
      <c r="AN209" s="22" t="e">
        <v>#N/A</v>
      </c>
      <c r="AQ209" t="e">
        <v>#N/A</v>
      </c>
      <c r="AR209">
        <f t="shared" si="1"/>
        <v>0</v>
      </c>
      <c r="AV209">
        <f t="shared" si="2"/>
        <v>0</v>
      </c>
      <c r="BC209">
        <f t="shared" si="3"/>
        <v>0</v>
      </c>
      <c r="BD209">
        <f t="shared" si="4"/>
        <v>0</v>
      </c>
    </row>
    <row r="210">
      <c r="A210" s="1">
        <v>210.0</v>
      </c>
      <c r="B210" s="1" t="s">
        <v>93</v>
      </c>
      <c r="C210" s="1">
        <v>25.0</v>
      </c>
      <c r="D210" s="1">
        <v>10.0</v>
      </c>
      <c r="E210" s="1">
        <v>42.0</v>
      </c>
      <c r="F210" s="1">
        <v>3.0</v>
      </c>
      <c r="H210" s="13">
        <v>43410.0</v>
      </c>
      <c r="I210" s="13">
        <v>43416.0</v>
      </c>
      <c r="J210" s="14">
        <v>0.42291666666666666</v>
      </c>
      <c r="K210" s="1">
        <v>1.0</v>
      </c>
      <c r="L210" s="13">
        <v>43416.0</v>
      </c>
      <c r="M210" s="1">
        <v>64.32</v>
      </c>
      <c r="N210" s="15">
        <v>296.34</v>
      </c>
      <c r="O210" s="1">
        <v>4.0</v>
      </c>
      <c r="P210" s="13">
        <v>43420.0</v>
      </c>
      <c r="Q210" s="14">
        <v>0.3819444444444444</v>
      </c>
      <c r="R210" s="13">
        <v>43422.0</v>
      </c>
      <c r="S210" s="14">
        <v>0.6652777777777777</v>
      </c>
      <c r="T210" s="13">
        <v>43420.0</v>
      </c>
      <c r="U210" s="1">
        <v>296.34</v>
      </c>
      <c r="X210" s="13">
        <v>43430.0</v>
      </c>
      <c r="Y210" s="1">
        <v>1474.47</v>
      </c>
      <c r="Z210" s="1" t="s">
        <v>153</v>
      </c>
      <c r="AJ210" s="22" t="e">
        <v>#N/A</v>
      </c>
      <c r="AK210" s="23" t="e">
        <v>#N/A</v>
      </c>
      <c r="AL210" s="22" t="e">
        <v>#N/A</v>
      </c>
      <c r="AM210" s="23" t="e">
        <v>#N/A</v>
      </c>
      <c r="AN210" s="19">
        <v>43430.0</v>
      </c>
      <c r="AO210" s="1">
        <v>4.0</v>
      </c>
      <c r="AP210" s="1">
        <v>1.0</v>
      </c>
      <c r="AQ210">
        <v>1474.47</v>
      </c>
      <c r="AR210">
        <f t="shared" si="1"/>
        <v>6</v>
      </c>
      <c r="AS210" s="1">
        <v>4.0</v>
      </c>
      <c r="AT210" s="1">
        <v>2.0</v>
      </c>
      <c r="AU210" s="13">
        <v>43437.0</v>
      </c>
      <c r="AV210">
        <f t="shared" si="2"/>
        <v>4</v>
      </c>
      <c r="AW210" s="1">
        <v>3.0</v>
      </c>
      <c r="AX210" s="1">
        <v>1.0</v>
      </c>
      <c r="AY210" s="1">
        <v>0.89</v>
      </c>
      <c r="AZ210" s="1">
        <v>0.22</v>
      </c>
      <c r="BA210" s="1">
        <v>3.0</v>
      </c>
      <c r="BB210" s="1">
        <v>0.0</v>
      </c>
      <c r="BC210">
        <f t="shared" si="3"/>
        <v>9</v>
      </c>
      <c r="BD210">
        <f t="shared" si="4"/>
        <v>9</v>
      </c>
    </row>
    <row r="211">
      <c r="A211" s="1">
        <v>211.0</v>
      </c>
      <c r="B211" s="1" t="s">
        <v>96</v>
      </c>
      <c r="C211" s="1">
        <v>25.0</v>
      </c>
      <c r="D211" s="1">
        <v>10.0</v>
      </c>
      <c r="E211" s="1">
        <v>42.0</v>
      </c>
      <c r="F211" s="1">
        <v>3.0</v>
      </c>
      <c r="G211" s="13">
        <v>43427.0</v>
      </c>
      <c r="H211" s="13">
        <v>43410.0</v>
      </c>
      <c r="I211" s="13">
        <v>43416.0</v>
      </c>
      <c r="J211" s="14">
        <v>0.4270833333333333</v>
      </c>
      <c r="K211" s="1">
        <v>1.0</v>
      </c>
      <c r="L211" s="13">
        <v>43416.0</v>
      </c>
      <c r="M211" s="1">
        <v>41.37</v>
      </c>
      <c r="N211" s="15">
        <v>3016.84</v>
      </c>
      <c r="O211" s="1">
        <v>5.0</v>
      </c>
      <c r="P211" s="13">
        <v>43425.0</v>
      </c>
      <c r="Q211" s="14">
        <v>0.5173611111111112</v>
      </c>
      <c r="T211" s="13">
        <v>43420.0</v>
      </c>
      <c r="U211" s="1">
        <v>374.03</v>
      </c>
      <c r="V211" s="13">
        <v>43424.0</v>
      </c>
      <c r="W211" s="1">
        <v>1669.56</v>
      </c>
      <c r="AJ211" s="22" t="e">
        <v>#N/A</v>
      </c>
      <c r="AK211" s="23" t="e">
        <v>#N/A</v>
      </c>
      <c r="AL211" s="22" t="e">
        <v>#N/A</v>
      </c>
      <c r="AM211" s="23" t="e">
        <v>#N/A</v>
      </c>
      <c r="AN211" s="22" t="e">
        <v>#N/A</v>
      </c>
      <c r="AQ211" t="e">
        <v>#N/A</v>
      </c>
      <c r="AR211">
        <f t="shared" si="1"/>
        <v>0</v>
      </c>
      <c r="AV211">
        <f t="shared" si="2"/>
        <v>0</v>
      </c>
      <c r="BC211">
        <f t="shared" si="3"/>
        <v>0</v>
      </c>
      <c r="BD211">
        <f t="shared" si="4"/>
        <v>0</v>
      </c>
      <c r="BJ211" s="1" t="s">
        <v>290</v>
      </c>
    </row>
    <row r="212">
      <c r="A212" s="1">
        <v>212.0</v>
      </c>
      <c r="B212" s="1" t="s">
        <v>93</v>
      </c>
      <c r="C212" s="1">
        <v>25.0</v>
      </c>
      <c r="D212" s="1">
        <v>10.0</v>
      </c>
      <c r="E212" s="1">
        <v>42.0</v>
      </c>
      <c r="F212" s="1">
        <v>3.0</v>
      </c>
      <c r="H212" s="13">
        <v>43410.0</v>
      </c>
      <c r="I212" s="13">
        <v>43416.0</v>
      </c>
      <c r="J212" s="14">
        <v>0.4236111111111111</v>
      </c>
      <c r="K212" s="1">
        <v>1.0</v>
      </c>
      <c r="L212" s="13">
        <v>43416.0</v>
      </c>
      <c r="M212" s="1">
        <v>52.8</v>
      </c>
      <c r="N212" s="15">
        <v>309.38</v>
      </c>
      <c r="O212" s="1">
        <v>4.0</v>
      </c>
      <c r="P212" s="13">
        <v>43420.0</v>
      </c>
      <c r="Q212" s="14">
        <v>0.3819444444444444</v>
      </c>
      <c r="R212" s="13">
        <v>43422.0</v>
      </c>
      <c r="S212" s="14">
        <v>0.6652777777777777</v>
      </c>
      <c r="T212" s="13">
        <v>43420.0</v>
      </c>
      <c r="U212" s="1">
        <v>309.38</v>
      </c>
      <c r="V212" s="13">
        <v>43427.0</v>
      </c>
      <c r="W212" s="1">
        <v>1671.95</v>
      </c>
      <c r="X212" s="13"/>
      <c r="AJ212" s="22" t="e">
        <v>#N/A</v>
      </c>
      <c r="AK212" s="23" t="e">
        <v>#N/A</v>
      </c>
      <c r="AL212" s="22" t="e">
        <v>#N/A</v>
      </c>
      <c r="AM212" s="23" t="e">
        <v>#N/A</v>
      </c>
      <c r="AN212" s="19">
        <v>43432.0</v>
      </c>
      <c r="AO212" s="1">
        <v>5.0</v>
      </c>
      <c r="AP212" s="1">
        <v>0.0</v>
      </c>
      <c r="AQ212" s="1">
        <v>3191.16</v>
      </c>
      <c r="AR212">
        <f t="shared" si="1"/>
        <v>20</v>
      </c>
      <c r="AS212" s="1">
        <v>20.0</v>
      </c>
      <c r="AT212" s="1">
        <v>0.0</v>
      </c>
      <c r="AU212" s="13">
        <v>43438.0</v>
      </c>
      <c r="AV212">
        <f t="shared" si="2"/>
        <v>16</v>
      </c>
      <c r="AW212" s="1">
        <v>2.0</v>
      </c>
      <c r="AX212" s="1">
        <v>14.0</v>
      </c>
      <c r="AY212" s="1">
        <v>0.65</v>
      </c>
      <c r="AZ212" s="1">
        <v>3.81</v>
      </c>
      <c r="BC212">
        <f t="shared" si="3"/>
        <v>20</v>
      </c>
      <c r="BD212">
        <f t="shared" si="4"/>
        <v>20</v>
      </c>
    </row>
    <row r="213">
      <c r="A213" s="1">
        <v>213.0</v>
      </c>
      <c r="B213" s="1" t="s">
        <v>96</v>
      </c>
      <c r="C213" s="1">
        <v>25.0</v>
      </c>
      <c r="D213" s="1">
        <v>10.0</v>
      </c>
      <c r="E213" s="1">
        <v>42.0</v>
      </c>
      <c r="F213" s="1">
        <v>3.0</v>
      </c>
      <c r="G213" s="13">
        <v>43427.0</v>
      </c>
      <c r="H213" s="13">
        <v>43410.0</v>
      </c>
      <c r="I213" s="13">
        <v>43416.0</v>
      </c>
      <c r="J213" s="14">
        <v>0.42777777777777776</v>
      </c>
      <c r="K213" s="1">
        <v>1.0</v>
      </c>
      <c r="L213" s="13">
        <v>43416.0</v>
      </c>
      <c r="M213" s="1">
        <v>56.85</v>
      </c>
      <c r="N213" s="15">
        <v>2155.18</v>
      </c>
      <c r="O213" s="1">
        <v>5.0</v>
      </c>
      <c r="P213" s="13">
        <v>43425.0</v>
      </c>
      <c r="Q213" s="14">
        <v>0.5173611111111112</v>
      </c>
      <c r="T213" s="13">
        <v>43420.0</v>
      </c>
      <c r="U213" s="1">
        <v>256.46</v>
      </c>
      <c r="V213" s="13">
        <v>43424.0</v>
      </c>
      <c r="W213" s="1">
        <v>1389.37</v>
      </c>
      <c r="AJ213" s="22" t="e">
        <v>#N/A</v>
      </c>
      <c r="AK213" s="23" t="e">
        <v>#N/A</v>
      </c>
      <c r="AL213" s="22" t="e">
        <v>#N/A</v>
      </c>
      <c r="AM213" s="23" t="e">
        <v>#N/A</v>
      </c>
      <c r="AN213" s="22" t="e">
        <v>#N/A</v>
      </c>
      <c r="AQ213" t="e">
        <v>#N/A</v>
      </c>
      <c r="AR213">
        <f t="shared" si="1"/>
        <v>0</v>
      </c>
      <c r="AV213">
        <f t="shared" si="2"/>
        <v>0</v>
      </c>
      <c r="BC213">
        <f t="shared" si="3"/>
        <v>0</v>
      </c>
      <c r="BD213">
        <f t="shared" si="4"/>
        <v>0</v>
      </c>
      <c r="BJ213" s="1" t="s">
        <v>290</v>
      </c>
    </row>
    <row r="214">
      <c r="A214" s="1">
        <v>214.0</v>
      </c>
      <c r="B214" s="1" t="s">
        <v>93</v>
      </c>
      <c r="C214" s="1">
        <v>25.0</v>
      </c>
      <c r="D214" s="1">
        <v>10.0</v>
      </c>
      <c r="E214" s="1">
        <v>42.0</v>
      </c>
      <c r="F214" s="1">
        <v>3.0</v>
      </c>
      <c r="H214" s="13">
        <v>43410.0</v>
      </c>
      <c r="I214" s="13">
        <v>43416.0</v>
      </c>
      <c r="J214" s="14">
        <v>0.42430555555555555</v>
      </c>
      <c r="K214" s="1">
        <v>1.0</v>
      </c>
      <c r="L214" s="13">
        <v>43416.0</v>
      </c>
      <c r="M214" s="1">
        <v>58.88</v>
      </c>
      <c r="N214" s="15">
        <v>257.55</v>
      </c>
      <c r="O214" s="1">
        <v>4.0</v>
      </c>
      <c r="P214" s="13">
        <v>43420.0</v>
      </c>
      <c r="Q214" s="14">
        <v>0.3819444444444444</v>
      </c>
      <c r="R214" s="13">
        <v>43422.0</v>
      </c>
      <c r="S214" s="14">
        <v>0.6652777777777777</v>
      </c>
      <c r="T214" s="13">
        <v>43420.0</v>
      </c>
      <c r="U214" s="1">
        <v>257.55</v>
      </c>
      <c r="V214" s="13">
        <v>43425.0</v>
      </c>
      <c r="W214" s="1">
        <v>1217.31</v>
      </c>
      <c r="X214" s="13"/>
      <c r="AJ214" s="22" t="e">
        <v>#N/A</v>
      </c>
      <c r="AK214" s="23" t="e">
        <v>#N/A</v>
      </c>
      <c r="AL214" s="22" t="e">
        <v>#N/A</v>
      </c>
      <c r="AM214" s="23" t="e">
        <v>#N/A</v>
      </c>
      <c r="AN214" s="19">
        <v>43431.0</v>
      </c>
      <c r="AO214" s="1">
        <v>5.0</v>
      </c>
      <c r="AP214" s="1">
        <v>0.0</v>
      </c>
      <c r="AQ214" s="1">
        <v>2573.84</v>
      </c>
      <c r="AR214">
        <f t="shared" si="1"/>
        <v>48</v>
      </c>
      <c r="AS214" s="1">
        <v>46.0</v>
      </c>
      <c r="AT214" s="1">
        <v>2.0</v>
      </c>
      <c r="AU214" s="13">
        <v>43437.0</v>
      </c>
      <c r="AV214">
        <f t="shared" si="2"/>
        <v>33</v>
      </c>
      <c r="AW214" s="1">
        <v>0.0</v>
      </c>
      <c r="AX214" s="1">
        <v>33.0</v>
      </c>
      <c r="AY214" s="1">
        <v>0.0</v>
      </c>
      <c r="AZ214" s="1">
        <v>7.76</v>
      </c>
      <c r="BA214" s="1">
        <v>4.0</v>
      </c>
      <c r="BB214" s="1">
        <v>0.0</v>
      </c>
      <c r="BC214">
        <f t="shared" si="3"/>
        <v>52</v>
      </c>
      <c r="BD214">
        <f t="shared" si="4"/>
        <v>52</v>
      </c>
    </row>
    <row r="215">
      <c r="A215" s="1">
        <v>215.0</v>
      </c>
      <c r="B215" s="1" t="s">
        <v>96</v>
      </c>
      <c r="C215" s="1">
        <v>25.0</v>
      </c>
      <c r="D215" s="1">
        <v>10.0</v>
      </c>
      <c r="E215" s="1">
        <v>42.0</v>
      </c>
      <c r="F215" s="1">
        <v>3.0</v>
      </c>
      <c r="G215" s="13">
        <v>43427.0</v>
      </c>
      <c r="H215" s="13">
        <v>43410.0</v>
      </c>
      <c r="I215" s="13">
        <v>43416.0</v>
      </c>
      <c r="J215" s="14">
        <v>0.4284722222222222</v>
      </c>
      <c r="K215" s="1">
        <v>1.0</v>
      </c>
      <c r="L215" s="13">
        <v>43416.0</v>
      </c>
      <c r="M215" s="1">
        <v>67.8</v>
      </c>
      <c r="N215" s="15">
        <v>2431.22</v>
      </c>
      <c r="O215" s="1">
        <v>5.0</v>
      </c>
      <c r="P215" s="13">
        <v>43425.0</v>
      </c>
      <c r="Q215" s="14">
        <v>0.5173611111111112</v>
      </c>
      <c r="T215" s="13">
        <v>43420.0</v>
      </c>
      <c r="U215" s="1">
        <v>313.06</v>
      </c>
      <c r="V215" s="13">
        <v>43424.0</v>
      </c>
      <c r="W215" s="1">
        <v>1443.3</v>
      </c>
      <c r="AJ215" s="22" t="e">
        <v>#N/A</v>
      </c>
      <c r="AK215" s="23" t="e">
        <v>#N/A</v>
      </c>
      <c r="AL215" s="22" t="e">
        <v>#N/A</v>
      </c>
      <c r="AM215" s="23" t="e">
        <v>#N/A</v>
      </c>
      <c r="AN215" s="22" t="e">
        <v>#N/A</v>
      </c>
      <c r="AQ215" t="e">
        <v>#N/A</v>
      </c>
      <c r="AR215">
        <f t="shared" si="1"/>
        <v>0</v>
      </c>
      <c r="AV215">
        <f t="shared" si="2"/>
        <v>0</v>
      </c>
      <c r="BC215">
        <f t="shared" si="3"/>
        <v>0</v>
      </c>
      <c r="BD215">
        <f t="shared" si="4"/>
        <v>0</v>
      </c>
      <c r="BJ215" s="1" t="s">
        <v>290</v>
      </c>
    </row>
    <row r="216">
      <c r="A216" s="1">
        <v>216.0</v>
      </c>
      <c r="B216" s="1" t="s">
        <v>93</v>
      </c>
      <c r="C216" s="1">
        <v>25.0</v>
      </c>
      <c r="D216" s="1">
        <v>10.0</v>
      </c>
      <c r="E216" s="1">
        <v>42.0</v>
      </c>
      <c r="F216" s="1">
        <v>3.0</v>
      </c>
      <c r="H216" s="13">
        <v>43411.0</v>
      </c>
      <c r="I216" s="13">
        <v>43416.0</v>
      </c>
      <c r="J216" s="14">
        <v>0.4986111111111111</v>
      </c>
      <c r="K216" s="1">
        <v>2.0</v>
      </c>
      <c r="L216" s="13">
        <v>43416.0</v>
      </c>
      <c r="M216" s="1">
        <v>54.52</v>
      </c>
      <c r="N216" s="15">
        <v>305.69</v>
      </c>
      <c r="O216" s="1">
        <v>3.0</v>
      </c>
      <c r="P216" s="13">
        <v>43420.0</v>
      </c>
      <c r="Q216" s="14">
        <v>0.3819444444444444</v>
      </c>
      <c r="R216" s="13">
        <v>43422.0</v>
      </c>
      <c r="S216" s="14">
        <v>0.6652777777777777</v>
      </c>
      <c r="T216" s="13">
        <v>43421.0</v>
      </c>
      <c r="U216" s="1">
        <v>274.55</v>
      </c>
      <c r="V216" s="13">
        <v>43427.0</v>
      </c>
      <c r="W216" s="1">
        <v>893.61</v>
      </c>
      <c r="X216" s="13"/>
      <c r="AJ216" s="22" t="e">
        <v>#N/A</v>
      </c>
      <c r="AK216" s="23" t="e">
        <v>#N/A</v>
      </c>
      <c r="AL216" s="22" t="e">
        <v>#N/A</v>
      </c>
      <c r="AM216" s="23" t="e">
        <v>#N/A</v>
      </c>
      <c r="AN216" s="19">
        <v>43432.0</v>
      </c>
      <c r="AO216" s="1">
        <v>5.0</v>
      </c>
      <c r="AP216" s="1">
        <v>0.0</v>
      </c>
      <c r="AQ216" s="1">
        <v>1585.96</v>
      </c>
      <c r="AR216">
        <f t="shared" si="1"/>
        <v>91</v>
      </c>
      <c r="AS216" s="1">
        <v>84.0</v>
      </c>
      <c r="AT216" s="1">
        <v>7.0</v>
      </c>
      <c r="AU216" s="13">
        <v>43438.0</v>
      </c>
      <c r="AV216">
        <f t="shared" si="2"/>
        <v>67</v>
      </c>
      <c r="AW216" s="1">
        <v>20.0</v>
      </c>
      <c r="AX216" s="1">
        <v>47.0</v>
      </c>
      <c r="AY216" s="1">
        <v>5.14</v>
      </c>
      <c r="AZ216" s="1">
        <v>9.55</v>
      </c>
      <c r="BA216" s="1">
        <v>10.0</v>
      </c>
      <c r="BB216" s="1">
        <v>3.0</v>
      </c>
      <c r="BC216">
        <f t="shared" si="3"/>
        <v>101</v>
      </c>
      <c r="BD216">
        <f t="shared" si="4"/>
        <v>104</v>
      </c>
      <c r="BJ216" s="1" t="s">
        <v>293</v>
      </c>
    </row>
    <row r="217">
      <c r="A217" s="1">
        <v>217.0</v>
      </c>
      <c r="B217" s="1" t="s">
        <v>96</v>
      </c>
      <c r="C217" s="1">
        <v>25.0</v>
      </c>
      <c r="D217" s="1">
        <v>10.0</v>
      </c>
      <c r="E217" s="1">
        <v>42.0</v>
      </c>
      <c r="F217" s="1">
        <v>3.0</v>
      </c>
      <c r="G217" s="13">
        <v>43419.0</v>
      </c>
      <c r="H217" s="13">
        <v>43411.0</v>
      </c>
      <c r="I217" s="13">
        <v>43416.0</v>
      </c>
      <c r="J217" s="14">
        <v>0.49722222222222223</v>
      </c>
      <c r="K217" s="1">
        <v>1.0</v>
      </c>
      <c r="L217" s="13">
        <v>43416.0</v>
      </c>
      <c r="M217" s="1">
        <v>57.22</v>
      </c>
      <c r="N217" s="15" t="b">
        <f>if(B217="early",M217)</f>
        <v>0</v>
      </c>
      <c r="AJ217" s="22" t="e">
        <v>#N/A</v>
      </c>
      <c r="AK217" s="23" t="e">
        <v>#N/A</v>
      </c>
      <c r="AL217" s="22" t="e">
        <v>#N/A</v>
      </c>
      <c r="AM217" s="23" t="e">
        <v>#N/A</v>
      </c>
      <c r="AN217" s="22" t="e">
        <v>#N/A</v>
      </c>
      <c r="AQ217" t="e">
        <v>#N/A</v>
      </c>
      <c r="AR217">
        <f t="shared" si="1"/>
        <v>0</v>
      </c>
      <c r="AV217">
        <f t="shared" si="2"/>
        <v>0</v>
      </c>
      <c r="BC217">
        <f t="shared" si="3"/>
        <v>0</v>
      </c>
      <c r="BD217">
        <f t="shared" si="4"/>
        <v>0</v>
      </c>
    </row>
    <row r="218">
      <c r="A218" s="1">
        <v>218.0</v>
      </c>
      <c r="B218" s="1" t="s">
        <v>93</v>
      </c>
      <c r="C218" s="1">
        <v>25.0</v>
      </c>
      <c r="D218" s="1">
        <v>10.0</v>
      </c>
      <c r="E218" s="1">
        <v>42.0</v>
      </c>
      <c r="F218" s="1">
        <v>3.0</v>
      </c>
      <c r="H218" s="13">
        <v>43411.0</v>
      </c>
      <c r="I218" s="13">
        <v>43416.0</v>
      </c>
      <c r="J218" s="14">
        <v>0.49583333333333335</v>
      </c>
      <c r="K218" s="1">
        <v>1.0</v>
      </c>
      <c r="L218" s="13">
        <v>43416.0</v>
      </c>
      <c r="M218" s="1">
        <v>49.27</v>
      </c>
      <c r="N218" s="15">
        <v>272.54</v>
      </c>
      <c r="O218" s="1">
        <v>3.0</v>
      </c>
      <c r="P218" s="13">
        <v>43420.0</v>
      </c>
      <c r="Q218" s="14">
        <v>0.3819444444444444</v>
      </c>
      <c r="R218" s="13">
        <v>43422.0</v>
      </c>
      <c r="S218" s="14">
        <v>0.6652777777777777</v>
      </c>
      <c r="T218" s="13">
        <v>43421.0</v>
      </c>
      <c r="U218" s="1">
        <v>265.46</v>
      </c>
      <c r="V218" s="13">
        <v>43427.0</v>
      </c>
      <c r="W218" s="1">
        <v>747.18</v>
      </c>
      <c r="X218" s="13"/>
      <c r="AJ218" s="22" t="e">
        <v>#N/A</v>
      </c>
      <c r="AK218" s="23" t="e">
        <v>#N/A</v>
      </c>
      <c r="AL218" s="22" t="e">
        <v>#N/A</v>
      </c>
      <c r="AM218" s="23" t="e">
        <v>#N/A</v>
      </c>
      <c r="AN218" s="13">
        <v>43432.0</v>
      </c>
      <c r="AO218" s="1">
        <v>5.0</v>
      </c>
      <c r="AP218" s="1">
        <v>0.0</v>
      </c>
      <c r="AQ218" s="1">
        <v>1747.78</v>
      </c>
      <c r="AR218">
        <f t="shared" si="1"/>
        <v>28</v>
      </c>
      <c r="AS218" s="1">
        <v>28.0</v>
      </c>
      <c r="AT218" s="1">
        <v>0.0</v>
      </c>
      <c r="AU218" s="13">
        <v>43438.0</v>
      </c>
      <c r="AV218">
        <f t="shared" si="2"/>
        <v>25</v>
      </c>
      <c r="AW218" s="1">
        <v>0.0</v>
      </c>
      <c r="AX218" s="1">
        <v>25.0</v>
      </c>
      <c r="AY218" s="1">
        <v>0.0</v>
      </c>
      <c r="AZ218" s="1">
        <v>5.48</v>
      </c>
      <c r="BC218">
        <f t="shared" si="3"/>
        <v>28</v>
      </c>
      <c r="BD218">
        <f t="shared" si="4"/>
        <v>28</v>
      </c>
      <c r="BJ218" s="1" t="s">
        <v>294</v>
      </c>
    </row>
    <row r="219">
      <c r="A219" s="1">
        <v>219.0</v>
      </c>
      <c r="B219" s="1" t="s">
        <v>96</v>
      </c>
      <c r="C219" s="1">
        <v>25.0</v>
      </c>
      <c r="D219" s="1">
        <v>10.0</v>
      </c>
      <c r="E219" s="1">
        <v>42.0</v>
      </c>
      <c r="F219" s="1">
        <v>3.0</v>
      </c>
      <c r="H219" s="13">
        <v>43410.0</v>
      </c>
      <c r="I219" s="13">
        <v>43416.0</v>
      </c>
      <c r="J219" s="14">
        <v>0.49444444444444446</v>
      </c>
      <c r="K219" s="1">
        <v>1.0</v>
      </c>
      <c r="L219" s="13">
        <v>43416.0</v>
      </c>
      <c r="M219" s="1">
        <v>38.02</v>
      </c>
      <c r="N219" s="15">
        <v>1781.03</v>
      </c>
      <c r="O219" s="1">
        <v>5.0</v>
      </c>
      <c r="P219" s="13">
        <v>43426.0</v>
      </c>
      <c r="Q219" s="14">
        <v>0.4270833333333333</v>
      </c>
      <c r="R219" s="13">
        <v>43428.0</v>
      </c>
      <c r="S219" s="14">
        <v>0.8784722222222222</v>
      </c>
      <c r="T219" s="13">
        <v>43420.0</v>
      </c>
      <c r="U219" s="1">
        <v>182.65</v>
      </c>
      <c r="V219" s="13">
        <v>43425.0</v>
      </c>
      <c r="W219" s="1">
        <v>1102.29</v>
      </c>
      <c r="X219" s="13">
        <v>43432.0</v>
      </c>
      <c r="Y219" s="1">
        <v>9498.57</v>
      </c>
      <c r="Z219" s="1">
        <v>5.0</v>
      </c>
      <c r="AA219" s="13"/>
      <c r="AJ219" s="22" t="e">
        <v>#N/A</v>
      </c>
      <c r="AK219" s="23" t="e">
        <v>#N/A</v>
      </c>
      <c r="AL219" s="22" t="e">
        <v>#N/A</v>
      </c>
      <c r="AM219" s="23" t="e">
        <v>#N/A</v>
      </c>
      <c r="AN219" s="22" t="e">
        <v>#N/A</v>
      </c>
      <c r="AQ219" t="e">
        <v>#N/A</v>
      </c>
      <c r="AR219">
        <f t="shared" si="1"/>
        <v>0</v>
      </c>
      <c r="AV219">
        <f t="shared" si="2"/>
        <v>0</v>
      </c>
      <c r="BC219">
        <f t="shared" si="3"/>
        <v>0</v>
      </c>
      <c r="BD219">
        <f t="shared" si="4"/>
        <v>0</v>
      </c>
      <c r="BJ219" s="1" t="s">
        <v>292</v>
      </c>
    </row>
    <row r="220">
      <c r="A220" s="1">
        <v>220.0</v>
      </c>
      <c r="B220" s="1" t="s">
        <v>93</v>
      </c>
      <c r="C220" s="1">
        <v>25.0</v>
      </c>
      <c r="D220" s="1">
        <v>10.0</v>
      </c>
      <c r="E220" s="1">
        <v>42.0</v>
      </c>
      <c r="F220" s="1">
        <v>3.0</v>
      </c>
      <c r="G220" s="13">
        <v>43423.0</v>
      </c>
      <c r="H220" s="13">
        <v>43410.0</v>
      </c>
      <c r="I220" s="13">
        <v>43417.0</v>
      </c>
      <c r="J220" s="14">
        <v>0.43472222222222223</v>
      </c>
      <c r="K220" s="1">
        <v>1.0</v>
      </c>
      <c r="L220" s="13">
        <v>43417.0</v>
      </c>
      <c r="M220" s="1">
        <v>55.79</v>
      </c>
      <c r="N220" s="15">
        <v>201.5</v>
      </c>
      <c r="O220" s="1">
        <v>3.0</v>
      </c>
      <c r="P220" s="13">
        <v>43421.0</v>
      </c>
      <c r="Q220" s="14">
        <v>0.4388888888888889</v>
      </c>
      <c r="AJ220" s="22" t="e">
        <v>#N/A</v>
      </c>
      <c r="AK220" s="23" t="e">
        <v>#N/A</v>
      </c>
      <c r="AL220" s="22" t="e">
        <v>#N/A</v>
      </c>
      <c r="AM220" s="23" t="e">
        <v>#N/A</v>
      </c>
      <c r="AN220" s="22" t="e">
        <v>#N/A</v>
      </c>
      <c r="AQ220" t="e">
        <v>#N/A</v>
      </c>
      <c r="AR220">
        <f t="shared" si="1"/>
        <v>0</v>
      </c>
      <c r="AV220">
        <f t="shared" si="2"/>
        <v>0</v>
      </c>
      <c r="BC220">
        <f t="shared" si="3"/>
        <v>0</v>
      </c>
      <c r="BD220">
        <f t="shared" si="4"/>
        <v>0</v>
      </c>
      <c r="BJ220" s="1" t="s">
        <v>295</v>
      </c>
    </row>
    <row r="221">
      <c r="A221" s="1">
        <v>221.0</v>
      </c>
      <c r="B221" s="1" t="s">
        <v>96</v>
      </c>
      <c r="C221" s="1">
        <v>25.0</v>
      </c>
      <c r="D221" s="1">
        <v>10.0</v>
      </c>
      <c r="E221" s="1">
        <v>42.0</v>
      </c>
      <c r="F221" s="1">
        <v>3.0</v>
      </c>
      <c r="G221" s="13">
        <v>43425.0</v>
      </c>
      <c r="H221" s="13">
        <v>43411.0</v>
      </c>
      <c r="I221" s="13">
        <v>43417.0</v>
      </c>
      <c r="J221" s="14">
        <v>0.4395833333333333</v>
      </c>
      <c r="K221" s="1">
        <v>2.0</v>
      </c>
      <c r="L221" s="13">
        <v>43417.0</v>
      </c>
      <c r="M221" s="1">
        <v>47.36</v>
      </c>
      <c r="N221" s="15" t="b">
        <f>if(B221="early",M221)</f>
        <v>0</v>
      </c>
      <c r="T221" s="13">
        <v>43421.0</v>
      </c>
      <c r="U221" s="1">
        <v>252.8</v>
      </c>
      <c r="V221" s="13"/>
      <c r="AJ221" s="22" t="e">
        <v>#N/A</v>
      </c>
      <c r="AK221" s="23" t="e">
        <v>#N/A</v>
      </c>
      <c r="AL221" s="22" t="e">
        <v>#N/A</v>
      </c>
      <c r="AM221" s="23" t="e">
        <v>#N/A</v>
      </c>
      <c r="AN221" s="22" t="e">
        <v>#N/A</v>
      </c>
      <c r="AQ221" t="e">
        <v>#N/A</v>
      </c>
      <c r="AR221">
        <f t="shared" si="1"/>
        <v>0</v>
      </c>
      <c r="AV221">
        <f t="shared" si="2"/>
        <v>0</v>
      </c>
      <c r="BC221">
        <f t="shared" si="3"/>
        <v>0</v>
      </c>
      <c r="BD221">
        <f t="shared" si="4"/>
        <v>0</v>
      </c>
    </row>
    <row r="222">
      <c r="A222" s="1">
        <v>222.0</v>
      </c>
      <c r="B222" s="1" t="s">
        <v>96</v>
      </c>
      <c r="C222" s="1">
        <v>25.0</v>
      </c>
      <c r="D222" s="1">
        <v>10.0</v>
      </c>
      <c r="E222" s="1">
        <v>42.0</v>
      </c>
      <c r="F222" s="1">
        <v>3.0</v>
      </c>
      <c r="G222" s="13"/>
      <c r="H222" s="13">
        <v>43411.0</v>
      </c>
      <c r="I222" s="13">
        <v>43417.0</v>
      </c>
      <c r="J222" s="14">
        <v>0.43819444444444444</v>
      </c>
      <c r="K222" s="1">
        <v>1.0</v>
      </c>
      <c r="L222" s="13">
        <v>43417.0</v>
      </c>
      <c r="M222" s="1">
        <v>64.34</v>
      </c>
      <c r="N222" s="15">
        <v>3000.26</v>
      </c>
      <c r="O222" s="1">
        <v>5.0</v>
      </c>
      <c r="P222" s="13">
        <v>43426.0</v>
      </c>
      <c r="Q222" s="14">
        <v>0.4270833333333333</v>
      </c>
      <c r="R222" s="13">
        <v>43428.0</v>
      </c>
      <c r="S222" s="14">
        <v>0.8784722222222222</v>
      </c>
      <c r="T222" s="13">
        <v>43420.0</v>
      </c>
      <c r="U222" s="1">
        <v>331.39</v>
      </c>
      <c r="V222" s="13">
        <v>43425.0</v>
      </c>
      <c r="W222" s="1">
        <v>2181.82</v>
      </c>
      <c r="X222" s="13">
        <v>43432.0</v>
      </c>
      <c r="Y222" s="1">
        <v>5038.34</v>
      </c>
      <c r="Z222" s="1">
        <v>5.0</v>
      </c>
      <c r="AA222" s="13">
        <v>43432.0</v>
      </c>
      <c r="AB222" s="1">
        <v>4820.22</v>
      </c>
      <c r="AC222" s="1" t="s">
        <v>153</v>
      </c>
      <c r="AJ222" s="22" t="e">
        <v>#N/A</v>
      </c>
      <c r="AK222" s="23" t="e">
        <v>#N/A</v>
      </c>
      <c r="AL222" s="22" t="e">
        <v>#N/A</v>
      </c>
      <c r="AM222" s="23" t="e">
        <v>#N/A</v>
      </c>
      <c r="AN222" s="22">
        <v>43432.0</v>
      </c>
      <c r="AO222" s="1">
        <v>5.0</v>
      </c>
      <c r="AP222" s="1">
        <v>0.0</v>
      </c>
      <c r="AQ222">
        <v>4820.22</v>
      </c>
      <c r="AR222">
        <f t="shared" si="1"/>
        <v>4</v>
      </c>
      <c r="AS222" s="1">
        <v>1.0</v>
      </c>
      <c r="AT222" s="1">
        <v>3.0</v>
      </c>
      <c r="AV222">
        <f t="shared" si="2"/>
        <v>0</v>
      </c>
      <c r="AW222" s="1">
        <v>0.0</v>
      </c>
      <c r="AX222" s="1">
        <v>0.0</v>
      </c>
      <c r="BC222">
        <f t="shared" si="3"/>
        <v>4</v>
      </c>
      <c r="BD222">
        <f t="shared" si="4"/>
        <v>4</v>
      </c>
      <c r="BJ222" s="1" t="s">
        <v>296</v>
      </c>
    </row>
    <row r="223">
      <c r="A223" s="1">
        <v>223.0</v>
      </c>
      <c r="B223" s="1" t="s">
        <v>96</v>
      </c>
      <c r="C223" s="1">
        <v>25.0</v>
      </c>
      <c r="D223" s="1">
        <v>10.0</v>
      </c>
      <c r="E223" s="1">
        <v>42.0</v>
      </c>
      <c r="F223" s="1">
        <v>3.0</v>
      </c>
      <c r="G223" s="13">
        <v>43429.0</v>
      </c>
      <c r="H223" s="13">
        <v>43411.0</v>
      </c>
      <c r="I223" s="13">
        <v>43417.0</v>
      </c>
      <c r="J223" s="14">
        <v>0.4375</v>
      </c>
      <c r="K223" s="1">
        <v>2.0</v>
      </c>
      <c r="L223" s="13">
        <v>43417.0</v>
      </c>
      <c r="M223" s="1">
        <v>67.26</v>
      </c>
      <c r="N223" s="15">
        <v>3245.58</v>
      </c>
      <c r="O223" s="1">
        <v>5.0</v>
      </c>
      <c r="P223" s="13">
        <v>43426.0</v>
      </c>
      <c r="Q223" s="14">
        <v>0.4270833333333333</v>
      </c>
      <c r="R223" s="13">
        <v>43428.0</v>
      </c>
      <c r="S223" s="14">
        <v>0.8784722222222222</v>
      </c>
      <c r="T223" s="13">
        <v>43420.0</v>
      </c>
      <c r="U223" s="1">
        <v>285.81</v>
      </c>
      <c r="V223" s="13">
        <v>43425.0</v>
      </c>
      <c r="W223" s="1">
        <v>2198.87</v>
      </c>
      <c r="AJ223" s="22" t="e">
        <v>#N/A</v>
      </c>
      <c r="AK223" s="23" t="e">
        <v>#N/A</v>
      </c>
      <c r="AL223" s="22" t="e">
        <v>#N/A</v>
      </c>
      <c r="AM223" s="23" t="e">
        <v>#N/A</v>
      </c>
      <c r="AN223" s="22" t="e">
        <v>#N/A</v>
      </c>
      <c r="AQ223" t="e">
        <v>#N/A</v>
      </c>
      <c r="AR223">
        <f t="shared" si="1"/>
        <v>0</v>
      </c>
      <c r="AV223">
        <f t="shared" si="2"/>
        <v>0</v>
      </c>
      <c r="BC223">
        <f t="shared" si="3"/>
        <v>0</v>
      </c>
      <c r="BD223">
        <f t="shared" si="4"/>
        <v>0</v>
      </c>
      <c r="BJ223" s="1" t="s">
        <v>292</v>
      </c>
    </row>
    <row r="224">
      <c r="A224" s="1">
        <v>224.0</v>
      </c>
      <c r="B224" s="1" t="s">
        <v>96</v>
      </c>
      <c r="C224" s="1">
        <v>25.0</v>
      </c>
      <c r="D224" s="1">
        <v>10.0</v>
      </c>
      <c r="E224" s="1">
        <v>42.0</v>
      </c>
      <c r="F224" s="1">
        <v>3.0</v>
      </c>
      <c r="H224" s="13">
        <v>43411.0</v>
      </c>
      <c r="I224" s="13">
        <v>43417.0</v>
      </c>
      <c r="J224" s="14">
        <v>0.43680555555555556</v>
      </c>
      <c r="K224" s="1">
        <v>3.0</v>
      </c>
      <c r="L224" s="13">
        <v>43417.0</v>
      </c>
      <c r="M224" s="1">
        <v>60.13</v>
      </c>
      <c r="N224" s="15">
        <v>1887.98</v>
      </c>
      <c r="O224" s="1">
        <v>5.0</v>
      </c>
      <c r="P224" s="13">
        <v>43426.0</v>
      </c>
      <c r="Q224" s="14">
        <v>0.4270833333333333</v>
      </c>
      <c r="R224" s="13">
        <v>43428.0</v>
      </c>
      <c r="S224" s="14">
        <v>0.8784722222222222</v>
      </c>
      <c r="T224" s="13">
        <v>43421.0</v>
      </c>
      <c r="U224" s="1">
        <v>315.95</v>
      </c>
      <c r="V224" s="13">
        <v>43425.0</v>
      </c>
      <c r="W224" s="1">
        <v>1695.63</v>
      </c>
      <c r="X224" s="13">
        <v>43432.0</v>
      </c>
      <c r="Y224" s="1">
        <v>5768.0</v>
      </c>
      <c r="Z224" s="1">
        <v>5.0</v>
      </c>
      <c r="AA224" s="13"/>
      <c r="AJ224" s="22" t="e">
        <v>#N/A</v>
      </c>
      <c r="AK224" s="23" t="e">
        <v>#N/A</v>
      </c>
      <c r="AL224" s="22" t="e">
        <v>#N/A</v>
      </c>
      <c r="AM224" s="23" t="e">
        <v>#N/A</v>
      </c>
      <c r="AN224" s="13">
        <v>43434.0</v>
      </c>
      <c r="AO224" s="1">
        <v>5.0</v>
      </c>
      <c r="AP224" s="1">
        <v>1.0</v>
      </c>
      <c r="AQ224" s="1">
        <v>4691.36</v>
      </c>
      <c r="AR224">
        <f t="shared" si="1"/>
        <v>115</v>
      </c>
      <c r="AS224" s="1">
        <v>108.0</v>
      </c>
      <c r="AT224" s="1">
        <v>7.0</v>
      </c>
      <c r="AU224" s="13">
        <v>43440.0</v>
      </c>
      <c r="AV224">
        <f t="shared" si="2"/>
        <v>36</v>
      </c>
      <c r="AW224" s="1">
        <v>5.0</v>
      </c>
      <c r="AX224" s="1">
        <v>31.0</v>
      </c>
      <c r="AY224" s="1">
        <v>1.22</v>
      </c>
      <c r="AZ224" s="1">
        <v>6.35</v>
      </c>
      <c r="BA224" s="1">
        <v>56.0</v>
      </c>
      <c r="BB224" s="1">
        <v>16.0</v>
      </c>
      <c r="BC224">
        <f t="shared" si="3"/>
        <v>171</v>
      </c>
      <c r="BD224">
        <f t="shared" si="4"/>
        <v>187</v>
      </c>
      <c r="BJ224" s="1" t="s">
        <v>292</v>
      </c>
    </row>
    <row r="225">
      <c r="A225" s="1">
        <v>225.0</v>
      </c>
      <c r="B225" s="1" t="s">
        <v>96</v>
      </c>
      <c r="C225" s="1">
        <v>25.0</v>
      </c>
      <c r="D225" s="1">
        <v>10.0</v>
      </c>
      <c r="E225" s="1">
        <v>42.0</v>
      </c>
      <c r="F225" s="1">
        <v>3.0</v>
      </c>
      <c r="G225" s="13">
        <v>43419.0</v>
      </c>
      <c r="H225" s="13">
        <v>43411.0</v>
      </c>
      <c r="I225" s="13">
        <v>43417.0</v>
      </c>
      <c r="J225" s="14">
        <v>0.4354166666666667</v>
      </c>
      <c r="K225" s="1">
        <v>1.0</v>
      </c>
      <c r="L225" s="13">
        <v>43417.0</v>
      </c>
      <c r="M225" s="1">
        <v>58.74</v>
      </c>
      <c r="N225" s="15" t="b">
        <f t="shared" ref="N225:N226" si="32">if(B225="early",M225)</f>
        <v>0</v>
      </c>
      <c r="AJ225" s="22" t="e">
        <v>#N/A</v>
      </c>
      <c r="AK225" s="23" t="e">
        <v>#N/A</v>
      </c>
      <c r="AL225" s="22" t="e">
        <v>#N/A</v>
      </c>
      <c r="AM225" s="23" t="e">
        <v>#N/A</v>
      </c>
      <c r="AN225" s="22" t="e">
        <v>#N/A</v>
      </c>
      <c r="AQ225" t="e">
        <v>#N/A</v>
      </c>
      <c r="AR225">
        <f t="shared" si="1"/>
        <v>0</v>
      </c>
      <c r="AV225">
        <f t="shared" si="2"/>
        <v>0</v>
      </c>
      <c r="BC225">
        <f t="shared" si="3"/>
        <v>0</v>
      </c>
      <c r="BD225">
        <f t="shared" si="4"/>
        <v>0</v>
      </c>
    </row>
    <row r="226">
      <c r="A226" s="1">
        <v>226.0</v>
      </c>
      <c r="B226" s="1" t="s">
        <v>102</v>
      </c>
      <c r="C226" s="1">
        <v>25.0</v>
      </c>
      <c r="D226" s="1">
        <v>10.0</v>
      </c>
      <c r="E226" s="1">
        <v>0.0</v>
      </c>
      <c r="F226" s="1">
        <v>0.0</v>
      </c>
      <c r="H226" s="13">
        <v>43411.0</v>
      </c>
      <c r="I226" s="13">
        <v>43417.0</v>
      </c>
      <c r="J226" s="14">
        <v>0.43333333333333335</v>
      </c>
      <c r="K226" s="1">
        <v>1.0</v>
      </c>
      <c r="L226" s="13">
        <v>43417.0</v>
      </c>
      <c r="M226" s="1">
        <v>63.62</v>
      </c>
      <c r="N226" s="15" t="b">
        <f t="shared" si="32"/>
        <v>0</v>
      </c>
      <c r="T226" s="13">
        <v>43420.0</v>
      </c>
      <c r="U226" s="1">
        <v>291.81</v>
      </c>
      <c r="V226" s="13">
        <v>43425.0</v>
      </c>
      <c r="W226" s="1">
        <v>2013.55</v>
      </c>
      <c r="X226" s="13"/>
      <c r="AJ226" s="22" t="e">
        <v>#N/A</v>
      </c>
      <c r="AK226" s="23" t="e">
        <v>#N/A</v>
      </c>
      <c r="AL226" s="22" t="e">
        <v>#N/A</v>
      </c>
      <c r="AM226" s="23" t="e">
        <v>#N/A</v>
      </c>
      <c r="AN226" s="13">
        <v>43430.0</v>
      </c>
      <c r="AO226" s="1">
        <v>5.0</v>
      </c>
      <c r="AP226" s="1">
        <v>0.0</v>
      </c>
      <c r="AQ226" s="1">
        <v>4962.63</v>
      </c>
      <c r="AR226">
        <f t="shared" si="1"/>
        <v>201</v>
      </c>
      <c r="AS226" s="1">
        <v>194.0</v>
      </c>
      <c r="AT226" s="1">
        <v>7.0</v>
      </c>
      <c r="AU226" s="13">
        <v>43436.0</v>
      </c>
      <c r="AV226">
        <f t="shared" si="2"/>
        <v>172</v>
      </c>
      <c r="AW226" s="1">
        <v>148.0</v>
      </c>
      <c r="AX226" s="1">
        <v>24.0</v>
      </c>
      <c r="AY226" s="1">
        <v>37.36</v>
      </c>
      <c r="AZ226" s="1">
        <v>4.51</v>
      </c>
      <c r="BA226" s="1">
        <v>42.0</v>
      </c>
      <c r="BB226" s="1">
        <v>0.0</v>
      </c>
      <c r="BC226">
        <f t="shared" si="3"/>
        <v>243</v>
      </c>
      <c r="BD226">
        <f t="shared" si="4"/>
        <v>243</v>
      </c>
    </row>
    <row r="227">
      <c r="A227" s="1">
        <v>227.0</v>
      </c>
      <c r="B227" s="1" t="s">
        <v>93</v>
      </c>
      <c r="C227" s="1">
        <v>25.0</v>
      </c>
      <c r="D227" s="1">
        <v>10.0</v>
      </c>
      <c r="E227" s="1">
        <v>42.0</v>
      </c>
      <c r="F227" s="1">
        <v>3.0</v>
      </c>
      <c r="H227" s="13">
        <v>43411.0</v>
      </c>
      <c r="I227" s="13">
        <v>43417.0</v>
      </c>
      <c r="J227" s="14">
        <v>0.4340277777777778</v>
      </c>
      <c r="K227" s="1">
        <v>1.0</v>
      </c>
      <c r="L227" s="13">
        <v>43417.0</v>
      </c>
      <c r="M227" s="1">
        <v>66.67</v>
      </c>
      <c r="N227" s="15">
        <v>460.55</v>
      </c>
      <c r="O227" s="1">
        <v>4.0</v>
      </c>
      <c r="P227" s="13">
        <v>43421.0</v>
      </c>
      <c r="Q227" s="14">
        <v>0.4388888888888889</v>
      </c>
      <c r="R227" s="13">
        <v>43424.0</v>
      </c>
      <c r="S227" s="14">
        <v>0.3576388888888889</v>
      </c>
      <c r="T227" s="13">
        <v>43420.0</v>
      </c>
      <c r="U227" s="1">
        <v>327.18</v>
      </c>
      <c r="V227" s="13">
        <v>43427.0</v>
      </c>
      <c r="W227" s="1">
        <v>1888.87</v>
      </c>
      <c r="X227" s="13"/>
      <c r="AJ227" s="22" t="e">
        <v>#N/A</v>
      </c>
      <c r="AK227" s="23" t="e">
        <v>#N/A</v>
      </c>
      <c r="AL227" s="22" t="e">
        <v>#N/A</v>
      </c>
      <c r="AM227" s="23" t="e">
        <v>#N/A</v>
      </c>
      <c r="AN227" s="19">
        <v>43432.0</v>
      </c>
      <c r="AO227" s="1">
        <v>5.0</v>
      </c>
      <c r="AP227" s="1">
        <v>0.0</v>
      </c>
      <c r="AQ227" s="1">
        <v>3291.36</v>
      </c>
      <c r="AR227">
        <f t="shared" si="1"/>
        <v>66</v>
      </c>
      <c r="AS227" s="1">
        <v>66.0</v>
      </c>
      <c r="AT227" s="1">
        <v>0.0</v>
      </c>
      <c r="AU227" s="13">
        <v>43438.0</v>
      </c>
      <c r="AV227">
        <f t="shared" si="2"/>
        <v>11</v>
      </c>
      <c r="AW227" s="1">
        <v>0.0</v>
      </c>
      <c r="AX227" s="1">
        <v>11.0</v>
      </c>
      <c r="AY227" s="1">
        <v>0.0</v>
      </c>
      <c r="AZ227" s="1">
        <v>2.51</v>
      </c>
      <c r="BC227">
        <f t="shared" si="3"/>
        <v>66</v>
      </c>
      <c r="BD227">
        <f t="shared" si="4"/>
        <v>66</v>
      </c>
      <c r="BJ227" s="1" t="s">
        <v>297</v>
      </c>
    </row>
    <row r="228">
      <c r="A228" s="1">
        <v>228.0</v>
      </c>
      <c r="B228" s="1" t="s">
        <v>96</v>
      </c>
      <c r="C228" s="1">
        <v>25.0</v>
      </c>
      <c r="D228" s="1">
        <v>10.0</v>
      </c>
      <c r="E228" s="1">
        <v>42.0</v>
      </c>
      <c r="F228" s="1">
        <v>3.0</v>
      </c>
      <c r="H228" s="13">
        <v>43410.0</v>
      </c>
      <c r="I228" s="13">
        <v>43418.0</v>
      </c>
      <c r="J228" s="14">
        <v>0.38680555555555557</v>
      </c>
      <c r="K228" s="1">
        <v>1.0</v>
      </c>
      <c r="L228" s="13">
        <v>43418.0</v>
      </c>
      <c r="M228" s="1">
        <v>65.83</v>
      </c>
      <c r="N228" s="15">
        <v>2014.96</v>
      </c>
      <c r="O228" s="1">
        <v>5.0</v>
      </c>
      <c r="P228" s="13">
        <v>43426.0</v>
      </c>
      <c r="Q228" s="14">
        <v>0.4270833333333333</v>
      </c>
      <c r="R228" s="13">
        <v>43428.0</v>
      </c>
      <c r="S228" s="14">
        <v>0.8784722222222222</v>
      </c>
      <c r="T228" s="13">
        <v>43421.0</v>
      </c>
      <c r="U228" s="1">
        <v>368.52</v>
      </c>
      <c r="V228" s="13">
        <v>43425.0</v>
      </c>
      <c r="W228" s="1">
        <v>1849.29</v>
      </c>
      <c r="X228" s="13">
        <v>43432.0</v>
      </c>
      <c r="Y228" s="1">
        <v>5554.66</v>
      </c>
      <c r="Z228" s="1">
        <v>5.0</v>
      </c>
      <c r="AA228" s="13">
        <v>43432.0</v>
      </c>
      <c r="AB228" s="1">
        <v>5164.48</v>
      </c>
      <c r="AC228" s="1" t="s">
        <v>153</v>
      </c>
      <c r="AJ228" s="22" t="e">
        <v>#N/A</v>
      </c>
      <c r="AK228" s="23" t="e">
        <v>#N/A</v>
      </c>
      <c r="AL228" s="22" t="e">
        <v>#N/A</v>
      </c>
      <c r="AM228" s="23" t="e">
        <v>#N/A</v>
      </c>
      <c r="AN228" s="22">
        <v>43432.0</v>
      </c>
      <c r="AO228" s="1">
        <v>5.0</v>
      </c>
      <c r="AP228" s="1">
        <v>0.0</v>
      </c>
      <c r="AQ228">
        <v>5164.48</v>
      </c>
      <c r="AR228">
        <f t="shared" si="1"/>
        <v>13</v>
      </c>
      <c r="AS228" s="1">
        <v>11.0</v>
      </c>
      <c r="AT228" s="1">
        <v>2.0</v>
      </c>
      <c r="AU228" s="13">
        <v>43439.0</v>
      </c>
      <c r="AV228">
        <f t="shared" si="2"/>
        <v>10</v>
      </c>
      <c r="AW228" s="1">
        <v>4.0</v>
      </c>
      <c r="AX228" s="1">
        <v>6.0</v>
      </c>
      <c r="AY228" s="1">
        <v>0.98</v>
      </c>
      <c r="AZ228" s="1">
        <v>1.16</v>
      </c>
      <c r="BA228" s="1">
        <v>97.0</v>
      </c>
      <c r="BB228" s="1">
        <v>8.0</v>
      </c>
      <c r="BC228">
        <f t="shared" si="3"/>
        <v>110</v>
      </c>
      <c r="BD228">
        <f t="shared" si="4"/>
        <v>118</v>
      </c>
      <c r="BJ228" s="1" t="s">
        <v>298</v>
      </c>
      <c r="BK228" s="1" t="s">
        <v>299</v>
      </c>
    </row>
    <row r="229">
      <c r="A229" s="1">
        <v>229.0</v>
      </c>
      <c r="B229" s="1" t="s">
        <v>93</v>
      </c>
      <c r="C229" s="1">
        <v>25.0</v>
      </c>
      <c r="D229" s="1">
        <v>10.0</v>
      </c>
      <c r="E229" s="1">
        <v>42.0</v>
      </c>
      <c r="F229" s="1">
        <v>3.0</v>
      </c>
      <c r="G229" s="13">
        <v>43423.0</v>
      </c>
      <c r="H229" s="13">
        <v>43411.0</v>
      </c>
      <c r="I229" s="13">
        <v>43418.0</v>
      </c>
      <c r="J229" s="14">
        <v>0.3875</v>
      </c>
      <c r="K229" s="1">
        <v>1.0</v>
      </c>
      <c r="L229" s="13">
        <v>43418.0</v>
      </c>
      <c r="M229" s="1">
        <v>66.97</v>
      </c>
      <c r="N229" s="15">
        <v>219.71</v>
      </c>
      <c r="O229" s="1">
        <v>3.0</v>
      </c>
      <c r="P229" s="13">
        <v>43422.0</v>
      </c>
      <c r="Q229" s="14">
        <v>0.40625</v>
      </c>
      <c r="AJ229" s="22" t="e">
        <v>#N/A</v>
      </c>
      <c r="AK229" s="23" t="e">
        <v>#N/A</v>
      </c>
      <c r="AL229" s="22" t="e">
        <v>#N/A</v>
      </c>
      <c r="AM229" s="23" t="e">
        <v>#N/A</v>
      </c>
      <c r="AN229" s="22" t="e">
        <v>#N/A</v>
      </c>
      <c r="AQ229" t="e">
        <v>#N/A</v>
      </c>
      <c r="AR229">
        <f t="shared" si="1"/>
        <v>0</v>
      </c>
      <c r="AV229">
        <f t="shared" si="2"/>
        <v>0</v>
      </c>
      <c r="BC229">
        <f t="shared" si="3"/>
        <v>0</v>
      </c>
      <c r="BD229">
        <f t="shared" si="4"/>
        <v>0</v>
      </c>
      <c r="BJ229" s="1" t="s">
        <v>295</v>
      </c>
    </row>
    <row r="230">
      <c r="A230" s="1">
        <v>230.0</v>
      </c>
      <c r="B230" s="1" t="s">
        <v>96</v>
      </c>
      <c r="C230" s="1">
        <v>25.0</v>
      </c>
      <c r="D230" s="1">
        <v>10.0</v>
      </c>
      <c r="E230" s="1">
        <v>42.0</v>
      </c>
      <c r="F230" s="1">
        <v>3.0</v>
      </c>
      <c r="H230" s="13">
        <v>43411.0</v>
      </c>
      <c r="I230" s="13">
        <v>43418.0</v>
      </c>
      <c r="J230" s="14">
        <v>0.38819444444444445</v>
      </c>
      <c r="K230" s="1">
        <v>2.0</v>
      </c>
      <c r="L230" s="13">
        <v>43418.0</v>
      </c>
      <c r="M230" s="1">
        <v>56.03</v>
      </c>
      <c r="N230" s="15">
        <v>1653.93</v>
      </c>
      <c r="O230" s="1">
        <v>5.0</v>
      </c>
      <c r="P230" s="13">
        <v>43426.0</v>
      </c>
      <c r="Q230" s="14">
        <v>0.4270833333333333</v>
      </c>
      <c r="R230" s="13">
        <v>43428.0</v>
      </c>
      <c r="S230" s="14">
        <v>0.8784722222222222</v>
      </c>
      <c r="T230" s="13">
        <v>43421.0</v>
      </c>
      <c r="U230" s="1">
        <v>252.48</v>
      </c>
      <c r="V230" s="13">
        <v>43425.0</v>
      </c>
      <c r="W230" s="1">
        <v>1371.4</v>
      </c>
      <c r="X230" s="13">
        <v>43432.0</v>
      </c>
      <c r="Y230" s="1">
        <v>6552.54</v>
      </c>
      <c r="Z230" s="1">
        <v>5.0</v>
      </c>
      <c r="AA230" s="13"/>
      <c r="AJ230" s="22" t="e">
        <v>#N/A</v>
      </c>
      <c r="AK230" s="23" t="e">
        <v>#N/A</v>
      </c>
      <c r="AL230" s="22" t="e">
        <v>#N/A</v>
      </c>
      <c r="AM230" s="23" t="e">
        <v>#N/A</v>
      </c>
      <c r="AN230" s="22" t="e">
        <v>#N/A</v>
      </c>
      <c r="AO230" s="1">
        <v>5.0</v>
      </c>
      <c r="AP230" s="1">
        <v>0.0</v>
      </c>
      <c r="AQ230" s="1">
        <v>5173.81</v>
      </c>
      <c r="AR230">
        <f t="shared" si="1"/>
        <v>187</v>
      </c>
      <c r="AS230" s="1">
        <v>130.0</v>
      </c>
      <c r="AT230" s="1">
        <v>57.0</v>
      </c>
      <c r="AU230" s="13">
        <v>43440.0</v>
      </c>
      <c r="AV230">
        <f t="shared" si="2"/>
        <v>45</v>
      </c>
      <c r="AW230" s="1">
        <v>0.0</v>
      </c>
      <c r="AX230" s="1">
        <v>45.0</v>
      </c>
      <c r="AY230" s="1">
        <v>0.0</v>
      </c>
      <c r="AZ230" s="1">
        <v>10.63</v>
      </c>
      <c r="BC230">
        <f t="shared" si="3"/>
        <v>187</v>
      </c>
      <c r="BD230">
        <f t="shared" si="4"/>
        <v>187</v>
      </c>
      <c r="BJ230" s="1" t="s">
        <v>292</v>
      </c>
    </row>
    <row r="231">
      <c r="A231" s="1">
        <v>231.0</v>
      </c>
      <c r="B231" s="1" t="s">
        <v>102</v>
      </c>
      <c r="C231" s="1">
        <v>25.0</v>
      </c>
      <c r="D231" s="1">
        <v>10.0</v>
      </c>
      <c r="E231" s="1">
        <v>0.0</v>
      </c>
      <c r="F231" s="1">
        <v>0.0</v>
      </c>
      <c r="H231" s="13">
        <v>43411.0</v>
      </c>
      <c r="I231" s="13">
        <v>43418.0</v>
      </c>
      <c r="J231" s="14">
        <v>0.3888888888888889</v>
      </c>
      <c r="K231" s="1">
        <v>1.0</v>
      </c>
      <c r="L231" s="13">
        <v>43418.0</v>
      </c>
      <c r="M231" s="1">
        <v>71.73</v>
      </c>
      <c r="N231" s="15" t="b">
        <f t="shared" ref="N231:N233" si="33">if(B231="early",M231)</f>
        <v>0</v>
      </c>
      <c r="T231" s="13">
        <v>43421.0</v>
      </c>
      <c r="U231" s="1">
        <v>249.0</v>
      </c>
      <c r="V231" s="13">
        <v>43425.0</v>
      </c>
      <c r="W231" s="1">
        <v>1298.16</v>
      </c>
      <c r="X231" s="13"/>
      <c r="AA231" s="13"/>
      <c r="AJ231" s="22" t="e">
        <v>#N/A</v>
      </c>
      <c r="AK231" s="23" t="e">
        <v>#N/A</v>
      </c>
      <c r="AL231" s="22" t="e">
        <v>#N/A</v>
      </c>
      <c r="AM231" s="23" t="e">
        <v>#N/A</v>
      </c>
      <c r="AN231" s="19">
        <v>43431.0</v>
      </c>
      <c r="AO231" s="1">
        <v>5.0</v>
      </c>
      <c r="AP231" s="1">
        <v>0.0</v>
      </c>
      <c r="AQ231" s="1">
        <v>3857.26</v>
      </c>
      <c r="AR231">
        <f t="shared" si="1"/>
        <v>107</v>
      </c>
      <c r="AS231" s="1">
        <v>107.0</v>
      </c>
      <c r="AT231" s="1">
        <v>0.0</v>
      </c>
      <c r="AU231" s="13">
        <v>43437.0</v>
      </c>
      <c r="AV231">
        <f t="shared" si="2"/>
        <v>101</v>
      </c>
      <c r="AW231" s="1">
        <v>24.0</v>
      </c>
      <c r="AX231" s="1">
        <v>77.0</v>
      </c>
      <c r="AY231" s="1">
        <v>6.7</v>
      </c>
      <c r="AZ231" s="1">
        <v>16.44</v>
      </c>
      <c r="BA231" s="1">
        <v>16.0</v>
      </c>
      <c r="BB231" s="1">
        <v>1.0</v>
      </c>
      <c r="BC231">
        <f t="shared" si="3"/>
        <v>123</v>
      </c>
      <c r="BD231">
        <f t="shared" si="4"/>
        <v>124</v>
      </c>
    </row>
    <row r="232">
      <c r="A232" s="1">
        <v>232.0</v>
      </c>
      <c r="B232" s="1" t="s">
        <v>102</v>
      </c>
      <c r="C232" s="1">
        <v>25.0</v>
      </c>
      <c r="D232" s="1">
        <v>10.0</v>
      </c>
      <c r="E232" s="1">
        <v>0.0</v>
      </c>
      <c r="F232" s="1">
        <v>0.0</v>
      </c>
      <c r="H232" s="13">
        <v>43413.0</v>
      </c>
      <c r="I232" s="13">
        <v>43419.0</v>
      </c>
      <c r="J232" s="14">
        <v>0.4652777777777778</v>
      </c>
      <c r="K232" s="1">
        <v>1.0</v>
      </c>
      <c r="L232" s="13">
        <v>43419.0</v>
      </c>
      <c r="M232" s="1">
        <v>59.73</v>
      </c>
      <c r="N232" s="15" t="b">
        <f t="shared" si="33"/>
        <v>0</v>
      </c>
      <c r="T232" s="13">
        <v>43424.0</v>
      </c>
      <c r="U232" s="1">
        <v>385.66</v>
      </c>
      <c r="V232" s="13">
        <v>43429.0</v>
      </c>
      <c r="W232" s="1">
        <v>2238.68</v>
      </c>
      <c r="X232" s="13"/>
      <c r="AJ232" s="19">
        <v>43431.0</v>
      </c>
      <c r="AK232" s="1">
        <v>1869.18</v>
      </c>
      <c r="AL232" s="22" t="e">
        <v>#N/A</v>
      </c>
      <c r="AM232" s="23" t="e">
        <v>#N/A</v>
      </c>
      <c r="AN232" s="22" t="e">
        <v>#N/A</v>
      </c>
      <c r="AQ232" t="e">
        <v>#N/A</v>
      </c>
      <c r="AR232">
        <f t="shared" si="1"/>
        <v>0</v>
      </c>
      <c r="AV232">
        <f t="shared" si="2"/>
        <v>0</v>
      </c>
      <c r="BC232">
        <f t="shared" si="3"/>
        <v>0</v>
      </c>
      <c r="BD232">
        <f t="shared" si="4"/>
        <v>0</v>
      </c>
      <c r="BJ232" s="1" t="s">
        <v>300</v>
      </c>
    </row>
    <row r="233">
      <c r="A233" s="1">
        <v>233.0</v>
      </c>
      <c r="B233" s="1" t="s">
        <v>72</v>
      </c>
      <c r="C233" s="1">
        <v>25.0</v>
      </c>
      <c r="D233" s="1">
        <v>10.0</v>
      </c>
      <c r="E233" s="1">
        <v>42.0</v>
      </c>
      <c r="F233" s="1">
        <v>3.0</v>
      </c>
      <c r="H233" s="13">
        <v>43413.0</v>
      </c>
      <c r="I233" s="13">
        <v>43419.0</v>
      </c>
      <c r="J233" s="14">
        <v>0.4423611111111111</v>
      </c>
      <c r="K233" s="1">
        <v>1.0</v>
      </c>
      <c r="L233" s="13">
        <v>43419.0</v>
      </c>
      <c r="M233" s="1">
        <v>49.89</v>
      </c>
      <c r="N233" s="15">
        <f t="shared" si="33"/>
        <v>49.89</v>
      </c>
      <c r="O233" s="1">
        <v>3.0</v>
      </c>
      <c r="P233" s="13">
        <v>43419.0</v>
      </c>
      <c r="Q233" s="14">
        <v>0.44583333333333336</v>
      </c>
      <c r="R233" s="13">
        <v>43421.0</v>
      </c>
      <c r="S233" s="14">
        <v>0.8576388888888888</v>
      </c>
      <c r="V233" s="13">
        <v>43432.0</v>
      </c>
      <c r="W233" s="1">
        <v>1348.86</v>
      </c>
      <c r="X233" s="13">
        <v>43439.0</v>
      </c>
      <c r="Y233" s="1">
        <v>8513.14</v>
      </c>
      <c r="Z233" s="1">
        <v>5.0</v>
      </c>
      <c r="AA233" s="13">
        <v>43446.0</v>
      </c>
      <c r="AB233" s="1">
        <v>13813.47</v>
      </c>
      <c r="AC233" s="1">
        <v>5.0</v>
      </c>
      <c r="AD233" s="13">
        <v>43454.0</v>
      </c>
      <c r="AE233" s="1">
        <v>14179.81</v>
      </c>
      <c r="AF233" s="1" t="s">
        <v>146</v>
      </c>
      <c r="AJ233" s="22">
        <v>43454.0</v>
      </c>
      <c r="AK233" s="23">
        <v>14179.81</v>
      </c>
      <c r="AL233" s="22" t="e">
        <v>#N/A</v>
      </c>
      <c r="AM233" s="23" t="e">
        <v>#N/A</v>
      </c>
      <c r="AN233" s="22" t="e">
        <v>#N/A</v>
      </c>
      <c r="AQ233" t="e">
        <v>#N/A</v>
      </c>
      <c r="AR233">
        <f t="shared" si="1"/>
        <v>0</v>
      </c>
      <c r="AV233">
        <f t="shared" si="2"/>
        <v>0</v>
      </c>
      <c r="BC233">
        <f t="shared" si="3"/>
        <v>0</v>
      </c>
      <c r="BD233">
        <f t="shared" si="4"/>
        <v>0</v>
      </c>
      <c r="BJ233" s="1" t="s">
        <v>301</v>
      </c>
    </row>
    <row r="234">
      <c r="A234" s="1">
        <v>234.0</v>
      </c>
      <c r="B234" s="1" t="s">
        <v>93</v>
      </c>
      <c r="C234" s="1">
        <v>25.0</v>
      </c>
      <c r="D234" s="1">
        <v>10.0</v>
      </c>
      <c r="E234" s="1">
        <v>42.0</v>
      </c>
      <c r="F234" s="1">
        <v>3.0</v>
      </c>
      <c r="H234" s="13">
        <v>43413.0</v>
      </c>
      <c r="I234" s="13">
        <v>43419.0</v>
      </c>
      <c r="J234" s="14">
        <v>0.46805555555555556</v>
      </c>
      <c r="K234" s="1">
        <v>1.0</v>
      </c>
      <c r="L234" s="13">
        <v>43419.0</v>
      </c>
      <c r="M234" s="1">
        <v>63.34</v>
      </c>
      <c r="N234" s="15">
        <v>373.63</v>
      </c>
      <c r="O234" s="1">
        <v>3.0</v>
      </c>
      <c r="P234" s="13">
        <v>43423.0</v>
      </c>
      <c r="Q234" s="14">
        <v>0.4131944444444444</v>
      </c>
      <c r="R234" s="13">
        <v>43425.0</v>
      </c>
      <c r="S234" s="14">
        <v>0.8680555555555556</v>
      </c>
      <c r="T234" s="13">
        <v>43424.0</v>
      </c>
      <c r="U234" s="1">
        <v>289.34</v>
      </c>
      <c r="V234" s="13">
        <v>43429.0</v>
      </c>
      <c r="W234" s="1">
        <v>1556.57</v>
      </c>
      <c r="AJ234" s="22" t="e">
        <v>#N/A</v>
      </c>
      <c r="AK234" s="23" t="e">
        <v>#N/A</v>
      </c>
      <c r="AL234" s="22" t="e">
        <v>#N/A</v>
      </c>
      <c r="AM234" s="23" t="e">
        <v>#N/A</v>
      </c>
      <c r="AN234" s="19">
        <v>43435.0</v>
      </c>
      <c r="AO234" s="1">
        <v>5.0</v>
      </c>
      <c r="AP234" s="1">
        <v>0.0</v>
      </c>
      <c r="AQ234" s="1">
        <v>3716.57</v>
      </c>
      <c r="AR234">
        <f t="shared" si="1"/>
        <v>129</v>
      </c>
      <c r="AS234" s="1">
        <v>124.0</v>
      </c>
      <c r="AT234" s="1">
        <v>5.0</v>
      </c>
      <c r="AU234" s="13">
        <v>43441.0</v>
      </c>
      <c r="AV234">
        <f t="shared" si="2"/>
        <v>111</v>
      </c>
      <c r="AW234" s="1">
        <v>9.0</v>
      </c>
      <c r="AX234" s="1">
        <v>102.0</v>
      </c>
      <c r="AY234" s="1">
        <v>2.33</v>
      </c>
      <c r="AZ234" s="1">
        <v>21.64</v>
      </c>
      <c r="BC234">
        <f t="shared" si="3"/>
        <v>129</v>
      </c>
      <c r="BD234">
        <f t="shared" si="4"/>
        <v>129</v>
      </c>
      <c r="BJ234" s="1" t="s">
        <v>302</v>
      </c>
    </row>
    <row r="235">
      <c r="A235" s="1">
        <v>235.0</v>
      </c>
      <c r="B235" s="1" t="s">
        <v>96</v>
      </c>
      <c r="C235" s="1">
        <v>25.0</v>
      </c>
      <c r="D235" s="1">
        <v>10.0</v>
      </c>
      <c r="E235" s="1">
        <v>42.0</v>
      </c>
      <c r="F235" s="1">
        <v>3.0</v>
      </c>
      <c r="H235" s="13">
        <v>43413.0</v>
      </c>
      <c r="I235" s="13">
        <v>43419.0</v>
      </c>
      <c r="J235" s="14">
        <v>0.47847222222222224</v>
      </c>
      <c r="K235" s="1">
        <v>1.0</v>
      </c>
      <c r="L235" s="13">
        <v>43419.0</v>
      </c>
      <c r="M235" s="1">
        <v>66.57</v>
      </c>
      <c r="N235" s="15">
        <v>2698.75</v>
      </c>
      <c r="O235" s="1">
        <v>5.0</v>
      </c>
      <c r="P235" s="13">
        <v>43428.0</v>
      </c>
      <c r="Q235" s="14">
        <v>0.4236111111111111</v>
      </c>
      <c r="R235" s="19">
        <v>43430.0</v>
      </c>
      <c r="S235" s="14">
        <v>0.7118055555555556</v>
      </c>
      <c r="T235" s="13">
        <v>43423.0</v>
      </c>
      <c r="U235" s="1">
        <v>346.74</v>
      </c>
      <c r="V235" s="13">
        <v>43427.0</v>
      </c>
      <c r="W235" s="1">
        <v>1694.55</v>
      </c>
      <c r="X235" s="13"/>
      <c r="AJ235" s="22" t="e">
        <v>#N/A</v>
      </c>
      <c r="AK235" s="23" t="e">
        <v>#N/A</v>
      </c>
      <c r="AL235" s="22" t="e">
        <v>#N/A</v>
      </c>
      <c r="AM235" s="23" t="e">
        <v>#N/A</v>
      </c>
      <c r="AN235" s="19">
        <v>43433.0</v>
      </c>
      <c r="AO235" s="1">
        <v>5.0</v>
      </c>
      <c r="AP235" s="1">
        <v>0.0</v>
      </c>
      <c r="AQ235" s="1">
        <v>4602.77</v>
      </c>
      <c r="AR235">
        <f t="shared" si="1"/>
        <v>93</v>
      </c>
      <c r="AS235" s="1">
        <v>88.0</v>
      </c>
      <c r="AT235" s="1">
        <v>5.0</v>
      </c>
      <c r="AU235" s="13">
        <v>43439.0</v>
      </c>
      <c r="AV235">
        <f t="shared" si="2"/>
        <v>64</v>
      </c>
      <c r="AW235" s="1">
        <v>34.0</v>
      </c>
      <c r="AX235" s="1">
        <v>30.0</v>
      </c>
      <c r="AY235" s="1">
        <v>9.56</v>
      </c>
      <c r="AZ235" s="1">
        <v>6.37</v>
      </c>
      <c r="BA235" s="1">
        <v>19.0</v>
      </c>
      <c r="BB235" s="1">
        <v>3.0</v>
      </c>
      <c r="BC235">
        <f t="shared" si="3"/>
        <v>112</v>
      </c>
      <c r="BD235">
        <f t="shared" si="4"/>
        <v>115</v>
      </c>
    </row>
    <row r="236">
      <c r="A236" s="1">
        <v>236.0</v>
      </c>
      <c r="B236" s="1" t="s">
        <v>102</v>
      </c>
      <c r="C236" s="1">
        <v>25.0</v>
      </c>
      <c r="D236" s="1">
        <v>10.0</v>
      </c>
      <c r="E236" s="1">
        <v>0.0</v>
      </c>
      <c r="F236" s="1">
        <v>0.0</v>
      </c>
      <c r="H236" s="13">
        <v>43414.0</v>
      </c>
      <c r="I236" s="13">
        <v>43419.0</v>
      </c>
      <c r="J236" s="14">
        <v>0.46597222222222223</v>
      </c>
      <c r="K236" s="1">
        <v>2.0</v>
      </c>
      <c r="L236" s="13">
        <v>43419.0</v>
      </c>
      <c r="M236" s="1">
        <v>66.28</v>
      </c>
      <c r="N236" s="15" t="b">
        <f t="shared" ref="N236:N237" si="34">if(B236="early",M236)</f>
        <v>0</v>
      </c>
      <c r="T236" s="13">
        <v>43423.0</v>
      </c>
      <c r="U236" s="1">
        <v>314.56</v>
      </c>
      <c r="V236" s="13">
        <v>43428.0</v>
      </c>
      <c r="W236" s="1">
        <v>2112.67</v>
      </c>
      <c r="X236" s="13"/>
      <c r="AJ236" s="22" t="e">
        <v>#N/A</v>
      </c>
      <c r="AK236" s="23" t="e">
        <v>#N/A</v>
      </c>
      <c r="AL236" s="22" t="e">
        <v>#N/A</v>
      </c>
      <c r="AM236" s="23" t="e">
        <v>#N/A</v>
      </c>
      <c r="AN236" s="13">
        <v>43434.0</v>
      </c>
      <c r="AO236" s="1">
        <v>5.0</v>
      </c>
      <c r="AP236" s="1">
        <v>0.0</v>
      </c>
      <c r="AQ236" s="1">
        <v>4894.22</v>
      </c>
      <c r="AR236">
        <f t="shared" si="1"/>
        <v>185</v>
      </c>
      <c r="AS236" s="1">
        <v>176.0</v>
      </c>
      <c r="AT236" s="1">
        <v>9.0</v>
      </c>
      <c r="AU236" s="13">
        <v>43440.0</v>
      </c>
      <c r="AV236">
        <f t="shared" si="2"/>
        <v>106</v>
      </c>
      <c r="AW236" s="1">
        <v>10.0</v>
      </c>
      <c r="AX236" s="1">
        <v>96.0</v>
      </c>
      <c r="AY236" s="1">
        <v>2.74</v>
      </c>
      <c r="AZ236" s="1">
        <v>20.87</v>
      </c>
      <c r="BC236">
        <f t="shared" si="3"/>
        <v>185</v>
      </c>
      <c r="BD236">
        <f t="shared" si="4"/>
        <v>185</v>
      </c>
      <c r="BJ236" s="1" t="s">
        <v>303</v>
      </c>
    </row>
    <row r="237">
      <c r="A237" s="1">
        <v>237.0</v>
      </c>
      <c r="B237" s="1" t="s">
        <v>72</v>
      </c>
      <c r="C237" s="1">
        <v>25.0</v>
      </c>
      <c r="D237" s="1">
        <v>10.0</v>
      </c>
      <c r="E237" s="1">
        <v>42.0</v>
      </c>
      <c r="F237" s="1">
        <v>3.0</v>
      </c>
      <c r="H237" s="13">
        <v>43414.0</v>
      </c>
      <c r="I237" s="13">
        <v>43419.0</v>
      </c>
      <c r="J237" s="14">
        <v>0.44375</v>
      </c>
      <c r="K237" s="1">
        <v>1.0</v>
      </c>
      <c r="L237" s="13">
        <v>43419.0</v>
      </c>
      <c r="M237" s="1">
        <v>58.85</v>
      </c>
      <c r="N237" s="15">
        <f t="shared" si="34"/>
        <v>58.85</v>
      </c>
      <c r="O237" s="1">
        <v>3.0</v>
      </c>
      <c r="P237" s="13">
        <v>43419.0</v>
      </c>
      <c r="Q237" s="14">
        <v>0.44583333333333336</v>
      </c>
      <c r="R237" s="13">
        <v>43421.0</v>
      </c>
      <c r="S237" s="14">
        <v>0.8576388888888888</v>
      </c>
      <c r="T237" s="13">
        <v>43421.0</v>
      </c>
      <c r="U237" s="1">
        <v>191.86</v>
      </c>
      <c r="V237" s="13">
        <v>43425.0</v>
      </c>
      <c r="W237" s="1">
        <v>1241.16</v>
      </c>
      <c r="X237" s="13"/>
      <c r="AJ237" s="22" t="e">
        <v>#N/A</v>
      </c>
      <c r="AK237" s="23" t="e">
        <v>#N/A</v>
      </c>
      <c r="AL237" s="19">
        <v>43431.0</v>
      </c>
      <c r="AM237" s="1">
        <v>11405.89</v>
      </c>
      <c r="AN237" s="22" t="e">
        <v>#N/A</v>
      </c>
      <c r="AQ237" t="e">
        <v>#N/A</v>
      </c>
      <c r="AR237">
        <f t="shared" si="1"/>
        <v>0</v>
      </c>
      <c r="AV237">
        <f t="shared" si="2"/>
        <v>0</v>
      </c>
      <c r="BC237">
        <f t="shared" si="3"/>
        <v>0</v>
      </c>
      <c r="BD237">
        <f t="shared" si="4"/>
        <v>0</v>
      </c>
      <c r="BJ237" s="1" t="s">
        <v>304</v>
      </c>
    </row>
    <row r="238">
      <c r="A238" s="1">
        <v>238.0</v>
      </c>
      <c r="B238" s="1" t="s">
        <v>93</v>
      </c>
      <c r="C238" s="1">
        <v>25.0</v>
      </c>
      <c r="D238" s="1">
        <v>10.0</v>
      </c>
      <c r="E238" s="1">
        <v>42.0</v>
      </c>
      <c r="F238" s="1">
        <v>3.0</v>
      </c>
      <c r="H238" s="13">
        <v>43413.0</v>
      </c>
      <c r="I238" s="13">
        <v>43419.0</v>
      </c>
      <c r="J238" s="14">
        <v>0.46875</v>
      </c>
      <c r="K238" s="1">
        <v>2.0</v>
      </c>
      <c r="L238" s="13">
        <v>43419.0</v>
      </c>
      <c r="M238" s="1">
        <v>68.74</v>
      </c>
      <c r="N238" s="15">
        <v>530.3</v>
      </c>
      <c r="O238" s="1">
        <v>4.0</v>
      </c>
      <c r="P238" s="13">
        <v>43423.0</v>
      </c>
      <c r="Q238" s="14">
        <v>0.4131944444444444</v>
      </c>
      <c r="R238" s="13">
        <v>43425.0</v>
      </c>
      <c r="S238" s="14">
        <v>0.8680555555555556</v>
      </c>
      <c r="T238" s="13">
        <v>43422.0</v>
      </c>
      <c r="U238" s="1">
        <v>345.84</v>
      </c>
      <c r="V238" s="13">
        <v>43429.0</v>
      </c>
      <c r="W238" s="1">
        <v>2513.03</v>
      </c>
      <c r="X238" s="13"/>
      <c r="AJ238" s="22" t="e">
        <v>#N/A</v>
      </c>
      <c r="AK238" s="23" t="e">
        <v>#N/A</v>
      </c>
      <c r="AL238" s="22" t="e">
        <v>#N/A</v>
      </c>
      <c r="AM238" s="23" t="e">
        <v>#N/A</v>
      </c>
      <c r="AN238" s="19">
        <v>43434.0</v>
      </c>
      <c r="AO238" s="1">
        <v>5.0</v>
      </c>
      <c r="AP238" s="1">
        <v>0.0</v>
      </c>
      <c r="AQ238" s="1">
        <v>5516.95</v>
      </c>
      <c r="AR238">
        <f t="shared" si="1"/>
        <v>121</v>
      </c>
      <c r="AS238" s="1">
        <v>110.0</v>
      </c>
      <c r="AT238" s="1">
        <v>11.0</v>
      </c>
      <c r="AU238" s="13">
        <v>43440.0</v>
      </c>
      <c r="AV238">
        <f t="shared" si="2"/>
        <v>108</v>
      </c>
      <c r="AW238" s="1">
        <v>36.0</v>
      </c>
      <c r="AX238" s="1">
        <v>72.0</v>
      </c>
      <c r="AY238" s="1">
        <v>7.14</v>
      </c>
      <c r="AZ238" s="1">
        <v>15.13</v>
      </c>
      <c r="BA238" s="1">
        <v>26.0</v>
      </c>
      <c r="BB238" s="1">
        <v>1.0</v>
      </c>
      <c r="BC238">
        <f t="shared" si="3"/>
        <v>147</v>
      </c>
      <c r="BD238">
        <f t="shared" si="4"/>
        <v>148</v>
      </c>
      <c r="BK238" s="1" t="s">
        <v>305</v>
      </c>
    </row>
    <row r="239">
      <c r="A239" s="1">
        <v>239.0</v>
      </c>
      <c r="B239" s="1" t="s">
        <v>96</v>
      </c>
      <c r="C239" s="1">
        <v>25.0</v>
      </c>
      <c r="D239" s="1">
        <v>10.0</v>
      </c>
      <c r="E239" s="1">
        <v>42.0</v>
      </c>
      <c r="F239" s="1">
        <v>3.0</v>
      </c>
      <c r="H239" s="13">
        <v>43413.0</v>
      </c>
      <c r="I239" s="13">
        <v>43419.0</v>
      </c>
      <c r="J239" s="14">
        <v>0.4798611111111111</v>
      </c>
      <c r="K239" s="1">
        <v>1.0</v>
      </c>
      <c r="L239" s="13">
        <v>43419.0</v>
      </c>
      <c r="M239" s="1">
        <v>58.55</v>
      </c>
      <c r="N239" s="15">
        <v>2579.53</v>
      </c>
      <c r="O239" s="1">
        <v>5.0</v>
      </c>
      <c r="P239" s="13">
        <v>43428.0</v>
      </c>
      <c r="Q239" s="14">
        <v>0.4236111111111111</v>
      </c>
      <c r="R239" s="19">
        <v>43430.0</v>
      </c>
      <c r="S239" s="14">
        <v>0.7118055555555556</v>
      </c>
      <c r="T239" s="13">
        <v>43422.0</v>
      </c>
      <c r="U239" s="1">
        <v>268.04</v>
      </c>
      <c r="V239" s="13">
        <v>43427.0</v>
      </c>
      <c r="W239" s="1">
        <v>1954.32</v>
      </c>
      <c r="X239" s="13">
        <v>43434.0</v>
      </c>
      <c r="Y239" s="1">
        <v>5419.53</v>
      </c>
      <c r="Z239" s="1" t="s">
        <v>153</v>
      </c>
      <c r="AJ239" s="22" t="e">
        <v>#N/A</v>
      </c>
      <c r="AK239" s="23" t="e">
        <v>#N/A</v>
      </c>
      <c r="AL239" s="22" t="e">
        <v>#N/A</v>
      </c>
      <c r="AM239" s="23" t="e">
        <v>#N/A</v>
      </c>
      <c r="AN239" s="22">
        <v>43434.0</v>
      </c>
      <c r="AO239" s="1">
        <v>5.0</v>
      </c>
      <c r="AP239" s="1">
        <v>0.0</v>
      </c>
      <c r="AQ239">
        <v>5419.53</v>
      </c>
      <c r="AR239">
        <f t="shared" si="1"/>
        <v>67</v>
      </c>
      <c r="AS239" s="1">
        <v>63.0</v>
      </c>
      <c r="AT239" s="1">
        <v>4.0</v>
      </c>
      <c r="AU239" s="13">
        <v>43440.0</v>
      </c>
      <c r="AV239">
        <f t="shared" si="2"/>
        <v>33</v>
      </c>
      <c r="AW239" s="1">
        <v>15.0</v>
      </c>
      <c r="AX239" s="1">
        <v>18.0</v>
      </c>
      <c r="AY239" s="1">
        <v>3.57</v>
      </c>
      <c r="AZ239" s="1">
        <v>3.53</v>
      </c>
      <c r="BA239" s="1">
        <v>113.0</v>
      </c>
      <c r="BB239" s="1">
        <v>8.0</v>
      </c>
      <c r="BC239">
        <f t="shared" si="3"/>
        <v>180</v>
      </c>
      <c r="BD239">
        <f t="shared" si="4"/>
        <v>188</v>
      </c>
      <c r="BK239" s="1" t="s">
        <v>306</v>
      </c>
    </row>
    <row r="240">
      <c r="A240" s="1">
        <v>240.0</v>
      </c>
      <c r="B240" s="1" t="s">
        <v>102</v>
      </c>
      <c r="C240" s="1">
        <v>25.0</v>
      </c>
      <c r="D240" s="1">
        <v>10.0</v>
      </c>
      <c r="E240" s="1">
        <v>0.0</v>
      </c>
      <c r="F240" s="1">
        <v>0.0</v>
      </c>
      <c r="H240" s="13">
        <v>43415.0</v>
      </c>
      <c r="I240" s="13">
        <v>43419.0</v>
      </c>
      <c r="J240" s="14">
        <v>0.4666666666666667</v>
      </c>
      <c r="K240" s="1">
        <v>1.0</v>
      </c>
      <c r="L240" s="13">
        <v>43419.0</v>
      </c>
      <c r="M240" s="1">
        <v>44.56</v>
      </c>
      <c r="N240" s="15" t="b">
        <f t="shared" ref="N240:N241" si="35">if(B240="early",M240)</f>
        <v>0</v>
      </c>
      <c r="T240" s="13">
        <v>43423.0</v>
      </c>
      <c r="U240" s="1">
        <v>200.31</v>
      </c>
      <c r="V240" s="13">
        <v>43430.0</v>
      </c>
      <c r="W240" s="1">
        <v>982.46</v>
      </c>
      <c r="AJ240" s="22" t="e">
        <v>#N/A</v>
      </c>
      <c r="AK240" s="23" t="e">
        <v>#N/A</v>
      </c>
      <c r="AL240" s="22" t="e">
        <v>#N/A</v>
      </c>
      <c r="AM240" s="23" t="e">
        <v>#N/A</v>
      </c>
      <c r="AN240" s="19">
        <v>43435.0</v>
      </c>
      <c r="AO240" s="1">
        <v>5.0</v>
      </c>
      <c r="AP240" s="1">
        <v>0.0</v>
      </c>
      <c r="AQ240" s="1">
        <v>1948.92</v>
      </c>
      <c r="AR240">
        <f t="shared" si="1"/>
        <v>77</v>
      </c>
      <c r="AS240" s="1">
        <v>71.0</v>
      </c>
      <c r="AT240" s="1">
        <v>6.0</v>
      </c>
      <c r="AU240" s="13">
        <v>43441.0</v>
      </c>
      <c r="AV240">
        <f t="shared" si="2"/>
        <v>67</v>
      </c>
      <c r="AW240" s="1">
        <v>17.0</v>
      </c>
      <c r="AX240" s="1">
        <v>50.0</v>
      </c>
      <c r="AY240" s="1">
        <v>3.85</v>
      </c>
      <c r="AZ240" s="1">
        <v>9.46</v>
      </c>
      <c r="BC240">
        <f t="shared" si="3"/>
        <v>77</v>
      </c>
      <c r="BD240">
        <f t="shared" si="4"/>
        <v>77</v>
      </c>
    </row>
    <row r="241">
      <c r="A241" s="1">
        <v>241.0</v>
      </c>
      <c r="B241" s="1" t="s">
        <v>72</v>
      </c>
      <c r="C241" s="1">
        <v>25.0</v>
      </c>
      <c r="D241" s="1">
        <v>10.0</v>
      </c>
      <c r="E241" s="1">
        <v>42.0</v>
      </c>
      <c r="F241" s="1">
        <v>3.0</v>
      </c>
      <c r="G241" s="13">
        <v>43431.0</v>
      </c>
      <c r="H241" s="13">
        <v>43415.0</v>
      </c>
      <c r="I241" s="13">
        <v>43419.0</v>
      </c>
      <c r="J241" s="14">
        <v>0.4444444444444444</v>
      </c>
      <c r="K241" s="1">
        <v>1.0</v>
      </c>
      <c r="L241" s="13">
        <v>43419.0</v>
      </c>
      <c r="M241" s="1">
        <v>54.17</v>
      </c>
      <c r="N241" s="15">
        <f t="shared" si="35"/>
        <v>54.17</v>
      </c>
      <c r="O241" s="1">
        <v>3.0</v>
      </c>
      <c r="P241" s="13">
        <v>43419.0</v>
      </c>
      <c r="Q241" s="14">
        <v>0.44583333333333336</v>
      </c>
      <c r="R241" s="13">
        <v>43421.0</v>
      </c>
      <c r="S241" s="14">
        <v>0.8576388888888888</v>
      </c>
      <c r="AJ241" s="22" t="e">
        <v>#N/A</v>
      </c>
      <c r="AK241" s="23" t="e">
        <v>#N/A</v>
      </c>
      <c r="AL241" s="22" t="e">
        <v>#N/A</v>
      </c>
      <c r="AM241" s="23" t="e">
        <v>#N/A</v>
      </c>
      <c r="AN241" s="22" t="e">
        <v>#N/A</v>
      </c>
      <c r="AQ241" t="e">
        <v>#N/A</v>
      </c>
      <c r="AR241">
        <f t="shared" si="1"/>
        <v>0</v>
      </c>
      <c r="AV241">
        <f t="shared" si="2"/>
        <v>0</v>
      </c>
      <c r="BC241">
        <f t="shared" si="3"/>
        <v>0</v>
      </c>
      <c r="BD241">
        <f t="shared" si="4"/>
        <v>0</v>
      </c>
      <c r="BJ241" s="1" t="s">
        <v>304</v>
      </c>
    </row>
    <row r="242">
      <c r="A242" s="1">
        <v>242.0</v>
      </c>
      <c r="B242" s="1" t="s">
        <v>93</v>
      </c>
      <c r="C242" s="1">
        <v>25.0</v>
      </c>
      <c r="D242" s="1">
        <v>10.0</v>
      </c>
      <c r="E242" s="1">
        <v>42.0</v>
      </c>
      <c r="F242" s="1">
        <v>3.0</v>
      </c>
      <c r="H242" s="13">
        <v>43413.0</v>
      </c>
      <c r="I242" s="13">
        <v>43419.0</v>
      </c>
      <c r="J242" s="14">
        <v>0.46944444444444444</v>
      </c>
      <c r="K242" s="1">
        <v>1.0</v>
      </c>
      <c r="L242" s="13">
        <v>43419.0</v>
      </c>
      <c r="M242" s="1">
        <v>58.95</v>
      </c>
      <c r="N242" s="15">
        <v>389.48</v>
      </c>
      <c r="O242" s="1">
        <v>4.0</v>
      </c>
      <c r="P242" s="13">
        <v>43423.0</v>
      </c>
      <c r="Q242" s="14">
        <v>0.4131944444444444</v>
      </c>
      <c r="R242" s="13">
        <v>43425.0</v>
      </c>
      <c r="S242" s="14">
        <v>0.8680555555555556</v>
      </c>
      <c r="T242" s="13">
        <v>43422.0</v>
      </c>
      <c r="U242" s="1">
        <v>253.85</v>
      </c>
      <c r="V242" s="13">
        <v>43428.0</v>
      </c>
      <c r="W242" s="1">
        <v>2089.92</v>
      </c>
      <c r="X242" s="13"/>
      <c r="AJ242" s="22" t="e">
        <v>#N/A</v>
      </c>
      <c r="AK242" s="23" t="e">
        <v>#N/A</v>
      </c>
      <c r="AL242" s="22" t="e">
        <v>#N/A</v>
      </c>
      <c r="AM242" s="23" t="e">
        <v>#N/A</v>
      </c>
      <c r="AN242" s="19">
        <v>43433.0</v>
      </c>
      <c r="AO242" s="1">
        <v>5.0</v>
      </c>
      <c r="AP242" s="1">
        <v>0.0</v>
      </c>
      <c r="AQ242" s="1">
        <v>4596.41</v>
      </c>
      <c r="AR242">
        <f t="shared" si="1"/>
        <v>99</v>
      </c>
      <c r="AS242" s="1">
        <v>95.0</v>
      </c>
      <c r="AT242" s="1">
        <v>4.0</v>
      </c>
      <c r="AU242" s="13">
        <v>43439.0</v>
      </c>
      <c r="AV242">
        <f t="shared" si="2"/>
        <v>28</v>
      </c>
      <c r="AW242" s="1">
        <v>13.0</v>
      </c>
      <c r="AX242" s="1">
        <v>15.0</v>
      </c>
      <c r="AY242" s="1">
        <v>3.12</v>
      </c>
      <c r="AZ242" s="1">
        <v>3.3</v>
      </c>
      <c r="BA242" s="1">
        <v>26.0</v>
      </c>
      <c r="BB242" s="1">
        <v>1.0</v>
      </c>
      <c r="BC242">
        <f t="shared" si="3"/>
        <v>125</v>
      </c>
      <c r="BD242">
        <f t="shared" si="4"/>
        <v>126</v>
      </c>
      <c r="BJ242" s="1" t="s">
        <v>307</v>
      </c>
    </row>
    <row r="243">
      <c r="A243" s="1">
        <v>243.0</v>
      </c>
      <c r="B243" s="1" t="s">
        <v>96</v>
      </c>
      <c r="C243" s="1">
        <v>25.0</v>
      </c>
      <c r="D243" s="1">
        <v>10.0</v>
      </c>
      <c r="E243" s="1">
        <v>42.0</v>
      </c>
      <c r="F243" s="1">
        <v>3.0</v>
      </c>
      <c r="H243" s="13">
        <v>43413.0</v>
      </c>
      <c r="I243" s="13">
        <v>43419.0</v>
      </c>
      <c r="J243" s="14">
        <v>0.48055555555555557</v>
      </c>
      <c r="K243" s="1">
        <v>2.0</v>
      </c>
      <c r="L243" s="13">
        <v>43419.0</v>
      </c>
      <c r="M243" s="1">
        <v>52.69</v>
      </c>
      <c r="N243" s="15">
        <v>1913.13</v>
      </c>
      <c r="O243" s="1">
        <v>5.0</v>
      </c>
      <c r="P243" s="13">
        <v>43428.0</v>
      </c>
      <c r="Q243" s="14">
        <v>0.4236111111111111</v>
      </c>
      <c r="R243" s="19">
        <v>43430.0</v>
      </c>
      <c r="S243" s="14">
        <v>0.7118055555555556</v>
      </c>
      <c r="T243" s="13">
        <v>43422.0</v>
      </c>
      <c r="U243" s="1">
        <v>171.3</v>
      </c>
      <c r="V243" s="13">
        <v>43427.0</v>
      </c>
      <c r="W243" s="1">
        <v>1084.71</v>
      </c>
      <c r="X243" s="13"/>
      <c r="AJ243" s="22" t="e">
        <v>#N/A</v>
      </c>
      <c r="AK243" s="23" t="e">
        <v>#N/A</v>
      </c>
      <c r="AL243" s="22" t="e">
        <v>#N/A</v>
      </c>
      <c r="AM243" s="23" t="e">
        <v>#N/A</v>
      </c>
      <c r="AN243" s="19">
        <v>43433.0</v>
      </c>
      <c r="AO243" s="1">
        <v>5.0</v>
      </c>
      <c r="AP243" s="1">
        <v>0.0</v>
      </c>
      <c r="AQ243" s="1">
        <v>3760.01</v>
      </c>
      <c r="AR243">
        <f t="shared" si="1"/>
        <v>65</v>
      </c>
      <c r="AS243" s="1">
        <v>58.0</v>
      </c>
      <c r="AT243" s="1">
        <v>7.0</v>
      </c>
      <c r="AU243" s="13">
        <v>43440.0</v>
      </c>
      <c r="AV243">
        <f t="shared" si="2"/>
        <v>37</v>
      </c>
      <c r="AW243" s="1">
        <v>8.0</v>
      </c>
      <c r="AX243" s="1">
        <v>29.0</v>
      </c>
      <c r="AY243" s="1">
        <v>2.03</v>
      </c>
      <c r="AZ243" s="1">
        <v>5.49</v>
      </c>
      <c r="BA243" s="1">
        <v>83.0</v>
      </c>
      <c r="BB243" s="1">
        <v>13.0</v>
      </c>
      <c r="BC243">
        <f t="shared" si="3"/>
        <v>148</v>
      </c>
      <c r="BD243">
        <f t="shared" si="4"/>
        <v>161</v>
      </c>
    </row>
    <row r="244">
      <c r="A244" s="1">
        <v>244.0</v>
      </c>
      <c r="B244" s="1" t="s">
        <v>93</v>
      </c>
      <c r="C244" s="1">
        <v>25.0</v>
      </c>
      <c r="D244" s="1">
        <v>10.0</v>
      </c>
      <c r="E244" s="1">
        <v>42.0</v>
      </c>
      <c r="F244" s="1">
        <v>3.0</v>
      </c>
      <c r="H244" s="13">
        <v>43413.0</v>
      </c>
      <c r="I244" s="13">
        <v>43419.0</v>
      </c>
      <c r="J244" s="14">
        <v>0.4701388888888889</v>
      </c>
      <c r="K244" s="1">
        <v>1.0</v>
      </c>
      <c r="L244" s="13">
        <v>43419.0</v>
      </c>
      <c r="M244" s="1">
        <v>57.53</v>
      </c>
      <c r="N244" s="15">
        <v>433.98</v>
      </c>
      <c r="O244" s="1">
        <v>4.0</v>
      </c>
      <c r="P244" s="13">
        <v>43423.0</v>
      </c>
      <c r="Q244" s="14">
        <v>0.4131944444444444</v>
      </c>
      <c r="R244" s="13">
        <v>43425.0</v>
      </c>
      <c r="S244" s="14">
        <v>0.8680555555555556</v>
      </c>
      <c r="T244" s="13">
        <v>43422.0</v>
      </c>
      <c r="U244" s="1">
        <v>288.28</v>
      </c>
      <c r="V244" s="13">
        <v>43429.0</v>
      </c>
      <c r="W244" s="1">
        <v>2011.95</v>
      </c>
      <c r="X244" s="13"/>
      <c r="AJ244" s="22" t="e">
        <v>#N/A</v>
      </c>
      <c r="AK244" s="23" t="e">
        <v>#N/A</v>
      </c>
      <c r="AL244" s="22" t="e">
        <v>#N/A</v>
      </c>
      <c r="AM244" s="23" t="e">
        <v>#N/A</v>
      </c>
      <c r="AN244" s="19">
        <v>43433.0</v>
      </c>
      <c r="AO244" s="1">
        <v>5.0</v>
      </c>
      <c r="AP244" s="1">
        <v>0.0</v>
      </c>
      <c r="AQ244" s="1">
        <v>4430.97</v>
      </c>
      <c r="AR244">
        <f t="shared" si="1"/>
        <v>79</v>
      </c>
      <c r="AS244" s="1">
        <v>77.0</v>
      </c>
      <c r="AT244" s="1">
        <v>2.0</v>
      </c>
      <c r="AU244" s="13">
        <v>43440.0</v>
      </c>
      <c r="AV244">
        <f t="shared" si="2"/>
        <v>67</v>
      </c>
      <c r="AW244" s="1">
        <v>0.0</v>
      </c>
      <c r="AX244" s="1">
        <v>67.0</v>
      </c>
      <c r="AY244" s="1">
        <v>0.0</v>
      </c>
      <c r="AZ244" s="1">
        <v>14.92</v>
      </c>
      <c r="BA244" s="1">
        <v>21.0</v>
      </c>
      <c r="BB244" s="1">
        <v>3.0</v>
      </c>
      <c r="BC244">
        <f t="shared" si="3"/>
        <v>100</v>
      </c>
      <c r="BD244">
        <f t="shared" si="4"/>
        <v>103</v>
      </c>
      <c r="BJ244" s="1" t="s">
        <v>307</v>
      </c>
    </row>
    <row r="245">
      <c r="A245" s="1">
        <v>245.0</v>
      </c>
      <c r="B245" s="1" t="s">
        <v>96</v>
      </c>
      <c r="C245" s="1">
        <v>25.0</v>
      </c>
      <c r="D245" s="1">
        <v>10.0</v>
      </c>
      <c r="E245" s="1">
        <v>42.0</v>
      </c>
      <c r="F245" s="1">
        <v>3.0</v>
      </c>
      <c r="H245" s="13">
        <v>43413.0</v>
      </c>
      <c r="I245" s="13">
        <v>43419.0</v>
      </c>
      <c r="J245" s="14">
        <v>0.48194444444444445</v>
      </c>
      <c r="K245" s="1">
        <v>1.0</v>
      </c>
      <c r="L245" s="13">
        <v>43419.0</v>
      </c>
      <c r="M245" s="1">
        <v>51.68</v>
      </c>
      <c r="N245" s="15">
        <v>4155.65</v>
      </c>
      <c r="O245" s="1">
        <v>5.0</v>
      </c>
      <c r="P245" s="13">
        <v>43428.0</v>
      </c>
      <c r="Q245" s="14">
        <v>0.4236111111111111</v>
      </c>
      <c r="R245" s="19">
        <v>43430.0</v>
      </c>
      <c r="S245" s="14">
        <v>0.7118055555555556</v>
      </c>
      <c r="T245" s="13">
        <v>43422.0</v>
      </c>
      <c r="U245" s="1">
        <v>224.84</v>
      </c>
      <c r="V245" s="13">
        <v>43427.0</v>
      </c>
      <c r="W245" s="1">
        <v>2106.13</v>
      </c>
      <c r="X245" s="13"/>
      <c r="AJ245" s="22" t="e">
        <v>#N/A</v>
      </c>
      <c r="AK245" s="23" t="e">
        <v>#N/A</v>
      </c>
      <c r="AL245" s="19">
        <v>43432.0</v>
      </c>
      <c r="AM245" s="1">
        <v>11935.87</v>
      </c>
      <c r="AN245" s="22" t="e">
        <v>#N/A</v>
      </c>
      <c r="AQ245" t="e">
        <v>#N/A</v>
      </c>
      <c r="AR245">
        <f t="shared" si="1"/>
        <v>0</v>
      </c>
      <c r="AV245">
        <f t="shared" si="2"/>
        <v>0</v>
      </c>
      <c r="BC245">
        <f t="shared" si="3"/>
        <v>0</v>
      </c>
      <c r="BD245">
        <f t="shared" si="4"/>
        <v>0</v>
      </c>
      <c r="BJ245" s="1" t="s">
        <v>308</v>
      </c>
    </row>
    <row r="246">
      <c r="A246" s="1">
        <v>246.0</v>
      </c>
      <c r="B246" s="1" t="s">
        <v>93</v>
      </c>
      <c r="C246" s="1">
        <v>25.0</v>
      </c>
      <c r="D246" s="1">
        <v>10.0</v>
      </c>
      <c r="E246" s="1">
        <v>42.0</v>
      </c>
      <c r="F246" s="1">
        <v>3.0</v>
      </c>
      <c r="H246" s="13">
        <v>43413.0</v>
      </c>
      <c r="I246" s="13">
        <v>43419.0</v>
      </c>
      <c r="J246" s="14">
        <v>0.4708333333333333</v>
      </c>
      <c r="K246" s="1">
        <v>1.0</v>
      </c>
      <c r="L246" s="13">
        <v>43419.0</v>
      </c>
      <c r="M246" s="1">
        <v>52.5</v>
      </c>
      <c r="N246" s="15">
        <v>367.81</v>
      </c>
      <c r="O246" s="1">
        <v>4.0</v>
      </c>
      <c r="P246" s="13">
        <v>43423.0</v>
      </c>
      <c r="Q246" s="14">
        <v>0.4131944444444444</v>
      </c>
      <c r="R246" s="13">
        <v>43425.0</v>
      </c>
      <c r="S246" s="14">
        <v>0.8680555555555556</v>
      </c>
      <c r="T246" s="13">
        <v>43422.0</v>
      </c>
      <c r="U246" s="1">
        <v>255.92</v>
      </c>
      <c r="V246" s="13">
        <v>43428.0</v>
      </c>
      <c r="W246" s="1">
        <v>1837.12</v>
      </c>
      <c r="X246" s="13"/>
      <c r="AJ246" s="22" t="e">
        <v>#N/A</v>
      </c>
      <c r="AK246" s="23" t="e">
        <v>#N/A</v>
      </c>
      <c r="AL246" s="22" t="e">
        <v>#N/A</v>
      </c>
      <c r="AM246" s="23" t="e">
        <v>#N/A</v>
      </c>
      <c r="AN246" s="19">
        <v>43433.0</v>
      </c>
      <c r="AO246" s="1">
        <v>5.0</v>
      </c>
      <c r="AP246" s="1">
        <v>0.0</v>
      </c>
      <c r="AQ246" s="1">
        <v>4926.57</v>
      </c>
      <c r="AR246">
        <f t="shared" si="1"/>
        <v>159</v>
      </c>
      <c r="AS246" s="1">
        <v>157.0</v>
      </c>
      <c r="AT246" s="1">
        <v>2.0</v>
      </c>
      <c r="AU246" s="13">
        <v>43440.0</v>
      </c>
      <c r="AV246">
        <f t="shared" si="2"/>
        <v>143</v>
      </c>
      <c r="AW246" s="1">
        <v>95.0</v>
      </c>
      <c r="AX246" s="1">
        <v>48.0</v>
      </c>
      <c r="AY246" s="1">
        <v>22.44</v>
      </c>
      <c r="AZ246" s="1">
        <v>10.12</v>
      </c>
      <c r="BC246">
        <f t="shared" si="3"/>
        <v>159</v>
      </c>
      <c r="BD246">
        <f t="shared" si="4"/>
        <v>159</v>
      </c>
    </row>
    <row r="247">
      <c r="A247" s="1">
        <v>247.0</v>
      </c>
      <c r="B247" s="1" t="s">
        <v>96</v>
      </c>
      <c r="C247" s="1">
        <v>25.0</v>
      </c>
      <c r="D247" s="1">
        <v>10.0</v>
      </c>
      <c r="E247" s="1">
        <v>42.0</v>
      </c>
      <c r="F247" s="1">
        <v>3.0</v>
      </c>
      <c r="H247" s="13">
        <v>43413.0</v>
      </c>
      <c r="I247" s="13">
        <v>43419.0</v>
      </c>
      <c r="J247" s="14">
        <v>0.4826388888888889</v>
      </c>
      <c r="K247" s="1">
        <v>1.0</v>
      </c>
      <c r="L247" s="13">
        <v>43419.0</v>
      </c>
      <c r="M247" s="1">
        <v>47.83</v>
      </c>
      <c r="N247" s="15">
        <v>2809.98</v>
      </c>
      <c r="O247" s="1">
        <v>5.0</v>
      </c>
      <c r="P247" s="13">
        <v>43428.0</v>
      </c>
      <c r="Q247" s="14">
        <v>0.4236111111111111</v>
      </c>
      <c r="R247" s="19">
        <v>43430.0</v>
      </c>
      <c r="S247" s="14">
        <v>0.7118055555555556</v>
      </c>
      <c r="T247" s="13">
        <v>43422.0</v>
      </c>
      <c r="U247" s="1">
        <v>264.72</v>
      </c>
      <c r="V247" s="13">
        <v>43427.0</v>
      </c>
      <c r="W247" s="1">
        <v>1873.36</v>
      </c>
      <c r="X247" s="13"/>
      <c r="AJ247" s="22" t="e">
        <v>#N/A</v>
      </c>
      <c r="AK247" s="23" t="e">
        <v>#N/A</v>
      </c>
      <c r="AL247" s="22" t="e">
        <v>#N/A</v>
      </c>
      <c r="AM247" s="23" t="e">
        <v>#N/A</v>
      </c>
      <c r="AN247" s="19">
        <v>43433.0</v>
      </c>
      <c r="AO247" s="1">
        <v>5.0</v>
      </c>
      <c r="AP247" s="1">
        <v>0.0</v>
      </c>
      <c r="AQ247" s="1">
        <v>4833.19</v>
      </c>
      <c r="AR247">
        <f t="shared" si="1"/>
        <v>39</v>
      </c>
      <c r="AS247" s="1">
        <v>37.0</v>
      </c>
      <c r="AT247" s="1">
        <v>2.0</v>
      </c>
      <c r="AU247" s="13">
        <v>43439.0</v>
      </c>
      <c r="AV247">
        <f t="shared" si="2"/>
        <v>14</v>
      </c>
      <c r="AW247" s="1">
        <v>2.0</v>
      </c>
      <c r="AX247" s="1">
        <v>12.0</v>
      </c>
      <c r="AY247" s="1">
        <v>0.52</v>
      </c>
      <c r="AZ247" s="1">
        <v>2.22</v>
      </c>
      <c r="BC247">
        <f t="shared" si="3"/>
        <v>39</v>
      </c>
      <c r="BD247">
        <f t="shared" si="4"/>
        <v>39</v>
      </c>
    </row>
    <row r="248">
      <c r="A248" s="1">
        <v>248.0</v>
      </c>
      <c r="B248" s="1" t="s">
        <v>93</v>
      </c>
      <c r="C248" s="1">
        <v>25.0</v>
      </c>
      <c r="D248" s="1">
        <v>10.0</v>
      </c>
      <c r="E248" s="1">
        <v>42.0</v>
      </c>
      <c r="F248" s="1">
        <v>3.0</v>
      </c>
      <c r="H248" s="13">
        <v>43413.0</v>
      </c>
      <c r="I248" s="13">
        <v>43419.0</v>
      </c>
      <c r="J248" s="14">
        <v>0.4722222222222222</v>
      </c>
      <c r="K248" s="1">
        <v>2.0</v>
      </c>
      <c r="L248" s="13">
        <v>43419.0</v>
      </c>
      <c r="M248" s="1">
        <v>47.65</v>
      </c>
      <c r="N248" s="15">
        <v>383.81</v>
      </c>
      <c r="O248" s="1">
        <v>4.0</v>
      </c>
      <c r="P248" s="13">
        <v>43423.0</v>
      </c>
      <c r="Q248" s="14">
        <v>0.4131944444444444</v>
      </c>
      <c r="R248" s="13">
        <v>43425.0</v>
      </c>
      <c r="S248" s="14">
        <v>0.8680555555555556</v>
      </c>
      <c r="T248" s="13">
        <v>43422.0</v>
      </c>
      <c r="U248" s="1">
        <v>256.23</v>
      </c>
      <c r="V248" s="13">
        <v>43429.0</v>
      </c>
      <c r="W248" s="1">
        <v>1979.76</v>
      </c>
      <c r="X248" s="13"/>
      <c r="AJ248" s="22" t="e">
        <v>#N/A</v>
      </c>
      <c r="AK248" s="23" t="e">
        <v>#N/A</v>
      </c>
      <c r="AL248" s="22" t="e">
        <v>#N/A</v>
      </c>
      <c r="AM248" s="23" t="e">
        <v>#N/A</v>
      </c>
      <c r="AN248" s="19">
        <v>43434.0</v>
      </c>
      <c r="AO248" s="1">
        <v>5.0</v>
      </c>
      <c r="AP248" s="1">
        <v>0.0</v>
      </c>
      <c r="AQ248" s="1">
        <v>4948.94</v>
      </c>
      <c r="AR248">
        <f t="shared" si="1"/>
        <v>196</v>
      </c>
      <c r="AS248" s="1">
        <v>152.0</v>
      </c>
      <c r="AT248" s="1">
        <v>44.0</v>
      </c>
      <c r="AU248" s="13">
        <v>43440.0</v>
      </c>
      <c r="AV248">
        <f t="shared" si="2"/>
        <v>116</v>
      </c>
      <c r="AW248" s="1">
        <v>15.0</v>
      </c>
      <c r="AX248" s="1">
        <v>101.0</v>
      </c>
      <c r="AY248" s="1">
        <v>3.88</v>
      </c>
      <c r="AZ248" s="1">
        <v>21.42</v>
      </c>
      <c r="BA248" s="1">
        <v>30.0</v>
      </c>
      <c r="BB248" s="1">
        <v>0.0</v>
      </c>
      <c r="BC248">
        <f t="shared" si="3"/>
        <v>226</v>
      </c>
      <c r="BD248">
        <f t="shared" si="4"/>
        <v>226</v>
      </c>
      <c r="BK248" s="1" t="s">
        <v>309</v>
      </c>
    </row>
    <row r="249">
      <c r="A249" s="1">
        <v>249.0</v>
      </c>
      <c r="B249" s="1" t="s">
        <v>96</v>
      </c>
      <c r="C249" s="1">
        <v>25.0</v>
      </c>
      <c r="D249" s="1">
        <v>10.0</v>
      </c>
      <c r="E249" s="1">
        <v>42.0</v>
      </c>
      <c r="F249" s="1">
        <v>3.0</v>
      </c>
      <c r="H249" s="13">
        <v>43413.0</v>
      </c>
      <c r="I249" s="13">
        <v>43419.0</v>
      </c>
      <c r="J249" s="14">
        <v>0.48333333333333334</v>
      </c>
      <c r="K249" s="1">
        <v>1.0</v>
      </c>
      <c r="L249" s="13">
        <v>43419.0</v>
      </c>
      <c r="M249" s="1">
        <v>69.26</v>
      </c>
      <c r="N249" s="15">
        <v>1148.85</v>
      </c>
      <c r="O249" s="1">
        <v>5.0</v>
      </c>
      <c r="P249" s="13">
        <v>43428.0</v>
      </c>
      <c r="Q249" s="14">
        <v>0.4236111111111111</v>
      </c>
      <c r="R249" s="19">
        <v>43430.0</v>
      </c>
      <c r="S249" s="14">
        <v>0.7118055555555556</v>
      </c>
      <c r="T249" s="13">
        <v>43422.0</v>
      </c>
      <c r="U249" s="1">
        <v>164.23</v>
      </c>
      <c r="V249" s="13">
        <v>43427.0</v>
      </c>
      <c r="W249" s="1">
        <v>1030.49</v>
      </c>
      <c r="X249" s="13">
        <v>43434.0</v>
      </c>
      <c r="Y249" s="1">
        <v>3301.63</v>
      </c>
      <c r="Z249" s="1">
        <v>5.0</v>
      </c>
      <c r="AA249" s="31"/>
      <c r="AJ249" s="22" t="e">
        <v>#N/A</v>
      </c>
      <c r="AK249" s="23" t="e">
        <v>#N/A</v>
      </c>
      <c r="AL249" s="22" t="e">
        <v>#N/A</v>
      </c>
      <c r="AM249" s="23" t="e">
        <v>#N/A</v>
      </c>
      <c r="AN249" s="19">
        <v>43434.0</v>
      </c>
      <c r="AO249" s="1">
        <v>5.0</v>
      </c>
      <c r="AP249" s="1">
        <v>0.0</v>
      </c>
      <c r="AQ249" s="1">
        <v>2749.52</v>
      </c>
      <c r="AR249">
        <f t="shared" si="1"/>
        <v>111</v>
      </c>
      <c r="AS249" s="1">
        <v>98.0</v>
      </c>
      <c r="AT249" s="1">
        <v>13.0</v>
      </c>
      <c r="AU249" s="13">
        <v>43440.0</v>
      </c>
      <c r="AV249">
        <f t="shared" si="2"/>
        <v>81</v>
      </c>
      <c r="AW249" s="1">
        <v>46.0</v>
      </c>
      <c r="AX249" s="1">
        <v>35.0</v>
      </c>
      <c r="AY249" s="1">
        <v>12.08</v>
      </c>
      <c r="AZ249" s="1">
        <v>6.73</v>
      </c>
      <c r="BA249" s="1">
        <v>25.0</v>
      </c>
      <c r="BB249" s="1">
        <v>13.0</v>
      </c>
      <c r="BC249">
        <f t="shared" si="3"/>
        <v>136</v>
      </c>
      <c r="BD249">
        <f t="shared" si="4"/>
        <v>149</v>
      </c>
      <c r="BJ249" s="1" t="s">
        <v>310</v>
      </c>
      <c r="BK249" s="1" t="s">
        <v>311</v>
      </c>
    </row>
    <row r="250">
      <c r="A250" s="1">
        <v>251.0</v>
      </c>
      <c r="B250" s="1" t="s">
        <v>93</v>
      </c>
      <c r="C250" s="1">
        <v>25.0</v>
      </c>
      <c r="D250" s="1">
        <v>10.0</v>
      </c>
      <c r="E250" s="1">
        <v>42.0</v>
      </c>
      <c r="F250" s="1">
        <v>3.0</v>
      </c>
      <c r="H250" s="13">
        <v>43414.0</v>
      </c>
      <c r="I250" s="13">
        <v>43419.0</v>
      </c>
      <c r="J250" s="14">
        <v>0.47291666666666665</v>
      </c>
      <c r="K250" s="1">
        <v>1.0</v>
      </c>
      <c r="L250" s="13">
        <v>43419.0</v>
      </c>
      <c r="M250" s="1">
        <v>76.49</v>
      </c>
      <c r="N250" s="15">
        <v>334.45</v>
      </c>
      <c r="O250" s="1">
        <v>3.0</v>
      </c>
      <c r="P250" s="13">
        <v>43423.0</v>
      </c>
      <c r="Q250" s="14">
        <v>0.4131944444444444</v>
      </c>
      <c r="R250" s="13">
        <v>43425.0</v>
      </c>
      <c r="S250" s="14">
        <v>0.8680555555555556</v>
      </c>
      <c r="T250" s="13">
        <v>43424.0</v>
      </c>
      <c r="U250" s="1">
        <v>306.49</v>
      </c>
      <c r="V250" s="13">
        <v>43430.0</v>
      </c>
      <c r="W250" s="1">
        <v>1163.33</v>
      </c>
      <c r="AJ250" s="22" t="e">
        <v>#N/A</v>
      </c>
      <c r="AK250" s="23" t="e">
        <v>#N/A</v>
      </c>
      <c r="AL250" s="22" t="e">
        <v>#N/A</v>
      </c>
      <c r="AM250" s="23" t="e">
        <v>#N/A</v>
      </c>
      <c r="AN250" s="13">
        <v>43436.0</v>
      </c>
      <c r="AO250" s="1">
        <v>5.0</v>
      </c>
      <c r="AP250" s="1">
        <v>0.0</v>
      </c>
      <c r="AQ250" s="1">
        <v>2509.26</v>
      </c>
      <c r="AR250">
        <f t="shared" si="1"/>
        <v>154</v>
      </c>
      <c r="AS250" s="1">
        <v>135.0</v>
      </c>
      <c r="AT250" s="1">
        <v>19.0</v>
      </c>
      <c r="AU250" s="13">
        <v>43442.0</v>
      </c>
      <c r="AV250">
        <f t="shared" si="2"/>
        <v>96</v>
      </c>
      <c r="AW250" s="1">
        <v>65.0</v>
      </c>
      <c r="AX250" s="1">
        <v>31.0</v>
      </c>
      <c r="AY250" s="1">
        <v>11.61</v>
      </c>
      <c r="AZ250" s="1">
        <v>5.38</v>
      </c>
      <c r="BA250" s="1">
        <v>27.0</v>
      </c>
      <c r="BB250" s="1">
        <v>9.0</v>
      </c>
      <c r="BC250">
        <f t="shared" si="3"/>
        <v>181</v>
      </c>
      <c r="BD250">
        <f t="shared" si="4"/>
        <v>190</v>
      </c>
      <c r="BJ250" s="1" t="s">
        <v>312</v>
      </c>
      <c r="BK250" s="1" t="s">
        <v>309</v>
      </c>
    </row>
    <row r="251">
      <c r="A251" s="1">
        <v>252.0</v>
      </c>
      <c r="B251" s="1" t="s">
        <v>96</v>
      </c>
      <c r="C251" s="1">
        <v>25.0</v>
      </c>
      <c r="D251" s="1">
        <v>10.0</v>
      </c>
      <c r="E251" s="1">
        <v>42.0</v>
      </c>
      <c r="F251" s="1">
        <v>3.0</v>
      </c>
      <c r="H251" s="13">
        <v>43414.0</v>
      </c>
      <c r="I251" s="13">
        <v>43419.0</v>
      </c>
      <c r="J251" s="14">
        <v>0.4840277777777778</v>
      </c>
      <c r="K251" s="1">
        <v>2.0</v>
      </c>
      <c r="L251" s="13">
        <v>43419.0</v>
      </c>
      <c r="M251" s="1">
        <v>50.27</v>
      </c>
      <c r="N251" s="15">
        <v>1594.62</v>
      </c>
      <c r="O251" s="1">
        <v>5.0</v>
      </c>
      <c r="P251" s="13">
        <v>43428.0</v>
      </c>
      <c r="Q251" s="14">
        <v>0.4236111111111111</v>
      </c>
      <c r="R251" s="19">
        <v>43430.0</v>
      </c>
      <c r="S251" s="14">
        <v>0.7118055555555556</v>
      </c>
      <c r="T251" s="13">
        <v>43423.0</v>
      </c>
      <c r="U251" s="1">
        <v>316.4</v>
      </c>
      <c r="V251" s="13">
        <v>43427.0</v>
      </c>
      <c r="W251" s="1">
        <v>1463.8</v>
      </c>
      <c r="X251" s="13">
        <v>43434.0</v>
      </c>
      <c r="Y251" s="1">
        <v>2967.79</v>
      </c>
      <c r="Z251" s="1" t="s">
        <v>153</v>
      </c>
      <c r="AJ251" s="22" t="e">
        <v>#N/A</v>
      </c>
      <c r="AK251" s="23" t="e">
        <v>#N/A</v>
      </c>
      <c r="AL251" s="22" t="e">
        <v>#N/A</v>
      </c>
      <c r="AM251" s="23" t="e">
        <v>#N/A</v>
      </c>
      <c r="AN251" s="22">
        <v>43434.0</v>
      </c>
      <c r="AO251" s="1">
        <v>5.0</v>
      </c>
      <c r="AP251" s="1">
        <v>1.0</v>
      </c>
      <c r="AQ251">
        <v>2967.79</v>
      </c>
      <c r="AR251">
        <f t="shared" si="1"/>
        <v>112</v>
      </c>
      <c r="AS251" s="1">
        <v>109.0</v>
      </c>
      <c r="AT251" s="1">
        <v>3.0</v>
      </c>
      <c r="AU251" s="13">
        <v>43440.0</v>
      </c>
      <c r="AV251">
        <f t="shared" si="2"/>
        <v>81</v>
      </c>
      <c r="AW251" s="1">
        <v>9.0</v>
      </c>
      <c r="AX251" s="1">
        <v>72.0</v>
      </c>
      <c r="AY251" s="1">
        <v>2.43</v>
      </c>
      <c r="AZ251" s="1">
        <v>14.77</v>
      </c>
      <c r="BA251" s="1">
        <v>17.0</v>
      </c>
      <c r="BB251" s="1">
        <v>3.0</v>
      </c>
      <c r="BC251">
        <f t="shared" si="3"/>
        <v>129</v>
      </c>
      <c r="BD251">
        <f t="shared" si="4"/>
        <v>132</v>
      </c>
      <c r="BK251" s="1" t="s">
        <v>313</v>
      </c>
    </row>
    <row r="252">
      <c r="A252" s="1">
        <v>253.0</v>
      </c>
      <c r="B252" s="1" t="s">
        <v>93</v>
      </c>
      <c r="C252" s="1">
        <v>25.0</v>
      </c>
      <c r="D252" s="1">
        <v>10.0</v>
      </c>
      <c r="E252" s="1">
        <v>42.0</v>
      </c>
      <c r="F252" s="1">
        <v>3.0</v>
      </c>
      <c r="H252" s="13">
        <v>43414.0</v>
      </c>
      <c r="I252" s="13">
        <v>43419.0</v>
      </c>
      <c r="J252" s="14">
        <v>0.4736111111111111</v>
      </c>
      <c r="K252" s="1">
        <v>1.0</v>
      </c>
      <c r="L252" s="13">
        <v>43419.0</v>
      </c>
      <c r="M252" s="1">
        <v>61.59</v>
      </c>
      <c r="N252" s="15">
        <v>264.71</v>
      </c>
      <c r="O252" s="1">
        <v>3.0</v>
      </c>
      <c r="P252" s="13">
        <v>43423.0</v>
      </c>
      <c r="Q252" s="14">
        <v>0.4131944444444444</v>
      </c>
      <c r="R252" s="13">
        <v>43425.0</v>
      </c>
      <c r="S252" s="14">
        <v>0.8680555555555556</v>
      </c>
      <c r="T252" s="13">
        <v>43424.0</v>
      </c>
      <c r="U252" s="1">
        <v>220.28</v>
      </c>
      <c r="V252" s="13">
        <v>43431.0</v>
      </c>
      <c r="W252" s="1">
        <v>924.02</v>
      </c>
      <c r="AJ252" s="22" t="e">
        <v>#N/A</v>
      </c>
      <c r="AK252" s="23" t="e">
        <v>#N/A</v>
      </c>
      <c r="AL252" s="22" t="e">
        <v>#N/A</v>
      </c>
      <c r="AM252" s="23" t="e">
        <v>#N/A</v>
      </c>
      <c r="AN252" s="13">
        <v>43436.0</v>
      </c>
      <c r="AO252" s="1">
        <v>5.0</v>
      </c>
      <c r="AP252" s="1">
        <v>0.0</v>
      </c>
      <c r="AQ252" s="1">
        <v>3015.81</v>
      </c>
      <c r="AR252">
        <f t="shared" si="1"/>
        <v>119</v>
      </c>
      <c r="AS252" s="1">
        <v>106.0</v>
      </c>
      <c r="AT252" s="1">
        <v>13.0</v>
      </c>
      <c r="AU252" s="13">
        <v>43442.0</v>
      </c>
      <c r="AV252">
        <f t="shared" si="2"/>
        <v>92</v>
      </c>
      <c r="AW252" s="1">
        <v>6.0</v>
      </c>
      <c r="AX252" s="1">
        <v>86.0</v>
      </c>
      <c r="AY252" s="1">
        <v>1.32</v>
      </c>
      <c r="AZ252" s="1">
        <v>16.25</v>
      </c>
      <c r="BC252">
        <f t="shared" si="3"/>
        <v>119</v>
      </c>
      <c r="BD252">
        <f t="shared" si="4"/>
        <v>119</v>
      </c>
      <c r="BJ252" s="1" t="s">
        <v>314</v>
      </c>
    </row>
    <row r="253">
      <c r="A253" s="1">
        <v>254.0</v>
      </c>
      <c r="B253" s="1" t="s">
        <v>96</v>
      </c>
      <c r="C253" s="1">
        <v>25.0</v>
      </c>
      <c r="D253" s="1">
        <v>10.0</v>
      </c>
      <c r="E253" s="1">
        <v>42.0</v>
      </c>
      <c r="F253" s="1">
        <v>3.0</v>
      </c>
      <c r="H253" s="13">
        <v>43414.0</v>
      </c>
      <c r="I253" s="13">
        <v>43419.0</v>
      </c>
      <c r="J253" s="14">
        <v>0.4847222222222222</v>
      </c>
      <c r="K253" s="1">
        <v>1.0</v>
      </c>
      <c r="L253" s="13">
        <v>43419.0</v>
      </c>
      <c r="M253" s="1">
        <v>47.72</v>
      </c>
      <c r="N253" s="15">
        <v>4331.3</v>
      </c>
      <c r="O253" s="1">
        <v>5.0</v>
      </c>
      <c r="P253" s="13">
        <v>43428.0</v>
      </c>
      <c r="Q253" s="14">
        <v>0.4236111111111111</v>
      </c>
      <c r="R253" s="19">
        <v>43430.0</v>
      </c>
      <c r="S253" s="14">
        <v>0.7118055555555556</v>
      </c>
      <c r="T253" s="13">
        <v>43422.0</v>
      </c>
      <c r="U253" s="1">
        <v>220.11</v>
      </c>
      <c r="V253" s="13">
        <v>43427.0</v>
      </c>
      <c r="W253" s="1">
        <v>2226.63</v>
      </c>
      <c r="X253" s="13"/>
      <c r="AJ253" s="22" t="e">
        <v>#N/A</v>
      </c>
      <c r="AK253" s="23" t="e">
        <v>#N/A</v>
      </c>
      <c r="AL253" s="19">
        <v>43432.0</v>
      </c>
      <c r="AM253" s="1">
        <v>11699.34</v>
      </c>
      <c r="AN253" s="22" t="e">
        <v>#N/A</v>
      </c>
      <c r="AQ253" t="e">
        <v>#N/A</v>
      </c>
      <c r="AR253">
        <f t="shared" si="1"/>
        <v>0</v>
      </c>
      <c r="AV253">
        <f t="shared" si="2"/>
        <v>0</v>
      </c>
      <c r="BC253">
        <f t="shared" si="3"/>
        <v>0</v>
      </c>
      <c r="BD253">
        <f t="shared" si="4"/>
        <v>0</v>
      </c>
      <c r="BJ253" s="1" t="s">
        <v>315</v>
      </c>
    </row>
    <row r="254">
      <c r="A254" s="1">
        <v>255.0</v>
      </c>
      <c r="B254" s="1" t="s">
        <v>93</v>
      </c>
      <c r="C254" s="1">
        <v>25.0</v>
      </c>
      <c r="D254" s="1">
        <v>10.0</v>
      </c>
      <c r="E254" s="1">
        <v>42.0</v>
      </c>
      <c r="F254" s="1">
        <v>3.0</v>
      </c>
      <c r="H254" s="13">
        <v>43414.0</v>
      </c>
      <c r="I254" s="13">
        <v>43419.0</v>
      </c>
      <c r="J254" s="14">
        <v>0.475</v>
      </c>
      <c r="K254" s="1">
        <v>1.0</v>
      </c>
      <c r="L254" s="13">
        <v>43419.0</v>
      </c>
      <c r="M254" s="1">
        <v>40.56</v>
      </c>
      <c r="N254" s="15">
        <v>224.41</v>
      </c>
      <c r="O254" s="1">
        <v>3.0</v>
      </c>
      <c r="P254" s="13">
        <v>43423.0</v>
      </c>
      <c r="Q254" s="14">
        <v>0.4131944444444444</v>
      </c>
      <c r="R254" s="13">
        <v>43425.0</v>
      </c>
      <c r="S254" s="14">
        <v>0.8680555555555556</v>
      </c>
      <c r="T254" s="13">
        <v>43424.0</v>
      </c>
      <c r="U254" s="1">
        <v>187.38</v>
      </c>
      <c r="V254" s="13">
        <v>43431.0</v>
      </c>
      <c r="W254" s="1">
        <v>790.68</v>
      </c>
      <c r="AJ254" s="22" t="e">
        <v>#N/A</v>
      </c>
      <c r="AK254" s="23" t="e">
        <v>#N/A</v>
      </c>
      <c r="AL254" s="22" t="e">
        <v>#N/A</v>
      </c>
      <c r="AM254" s="23" t="e">
        <v>#N/A</v>
      </c>
      <c r="AN254" s="13">
        <v>43436.0</v>
      </c>
      <c r="AO254" s="1">
        <v>5.0</v>
      </c>
      <c r="AP254" s="1">
        <v>0.0</v>
      </c>
      <c r="AQ254" s="1">
        <v>1782.99</v>
      </c>
      <c r="AR254">
        <f t="shared" si="1"/>
        <v>98</v>
      </c>
      <c r="AS254" s="1">
        <v>91.0</v>
      </c>
      <c r="AT254" s="1">
        <v>7.0</v>
      </c>
      <c r="AU254" s="13">
        <v>43442.0</v>
      </c>
      <c r="AV254">
        <f t="shared" si="2"/>
        <v>83</v>
      </c>
      <c r="AW254" s="1">
        <v>17.0</v>
      </c>
      <c r="AX254" s="1">
        <v>66.0</v>
      </c>
      <c r="AY254" s="1">
        <v>3.98</v>
      </c>
      <c r="AZ254" s="1">
        <v>12.74</v>
      </c>
      <c r="BA254" s="1">
        <v>8.0</v>
      </c>
      <c r="BB254" s="1">
        <v>7.0</v>
      </c>
      <c r="BC254">
        <f t="shared" si="3"/>
        <v>106</v>
      </c>
      <c r="BD254">
        <f t="shared" si="4"/>
        <v>113</v>
      </c>
      <c r="BJ254" s="1" t="s">
        <v>312</v>
      </c>
    </row>
    <row r="255">
      <c r="A255" s="1">
        <v>256.0</v>
      </c>
      <c r="B255" s="1" t="s">
        <v>96</v>
      </c>
      <c r="C255" s="1">
        <v>25.0</v>
      </c>
      <c r="D255" s="1">
        <v>10.0</v>
      </c>
      <c r="E255" s="1">
        <v>42.0</v>
      </c>
      <c r="F255" s="1">
        <v>3.0</v>
      </c>
      <c r="H255" s="13">
        <v>43414.0</v>
      </c>
      <c r="I255" s="13">
        <v>43419.0</v>
      </c>
      <c r="J255" s="14">
        <v>0.48541666666666666</v>
      </c>
      <c r="K255" s="1">
        <v>1.0</v>
      </c>
      <c r="L255" s="13">
        <v>43419.0</v>
      </c>
      <c r="M255" s="1">
        <v>52.65</v>
      </c>
      <c r="N255" s="15">
        <v>1433.65</v>
      </c>
      <c r="O255" s="1">
        <v>5.0</v>
      </c>
      <c r="P255" s="13">
        <v>43428.0</v>
      </c>
      <c r="Q255" s="14">
        <v>0.4236111111111111</v>
      </c>
      <c r="R255" s="19">
        <v>43430.0</v>
      </c>
      <c r="S255" s="14">
        <v>0.7118055555555556</v>
      </c>
      <c r="T255" s="13">
        <v>43423.0</v>
      </c>
      <c r="U255" s="1">
        <v>218.97</v>
      </c>
      <c r="V255" s="13">
        <v>43427.0</v>
      </c>
      <c r="W255" s="1">
        <v>1297.25</v>
      </c>
      <c r="X255" s="13"/>
      <c r="AJ255" s="22" t="e">
        <v>#N/A</v>
      </c>
      <c r="AK255" s="23" t="e">
        <v>#N/A</v>
      </c>
      <c r="AL255" s="22" t="e">
        <v>#N/A</v>
      </c>
      <c r="AM255" s="23" t="e">
        <v>#N/A</v>
      </c>
      <c r="AN255" s="19">
        <v>43433.0</v>
      </c>
      <c r="AO255" s="1">
        <v>5.0</v>
      </c>
      <c r="AP255" s="1">
        <v>0.0</v>
      </c>
      <c r="AQ255" s="1">
        <v>2889.85</v>
      </c>
      <c r="AR255">
        <f t="shared" si="1"/>
        <v>59</v>
      </c>
      <c r="AS255" s="1">
        <v>56.0</v>
      </c>
      <c r="AT255" s="1">
        <v>3.0</v>
      </c>
      <c r="AU255" s="13">
        <v>43439.0</v>
      </c>
      <c r="AV255">
        <f t="shared" si="2"/>
        <v>25</v>
      </c>
      <c r="AW255" s="1">
        <v>2.0</v>
      </c>
      <c r="AX255" s="1">
        <v>23.0</v>
      </c>
      <c r="AY255" s="1">
        <v>0.66</v>
      </c>
      <c r="AZ255" s="1">
        <v>5.35</v>
      </c>
      <c r="BA255" s="1">
        <v>6.0</v>
      </c>
      <c r="BB255" s="1">
        <v>0.0</v>
      </c>
      <c r="BC255">
        <f t="shared" si="3"/>
        <v>65</v>
      </c>
      <c r="BD255">
        <f t="shared" si="4"/>
        <v>65</v>
      </c>
    </row>
    <row r="256">
      <c r="A256" s="1">
        <v>257.0</v>
      </c>
      <c r="B256" s="1" t="s">
        <v>93</v>
      </c>
      <c r="C256" s="1">
        <v>25.0</v>
      </c>
      <c r="D256" s="1">
        <v>10.0</v>
      </c>
      <c r="E256" s="1">
        <v>42.0</v>
      </c>
      <c r="F256" s="1">
        <v>3.0</v>
      </c>
      <c r="G256" s="13">
        <v>43426.0</v>
      </c>
      <c r="H256" s="13">
        <v>43414.0</v>
      </c>
      <c r="I256" s="13">
        <v>43419.0</v>
      </c>
      <c r="J256" s="14">
        <v>0.47638888888888886</v>
      </c>
      <c r="K256" s="1">
        <v>1.0</v>
      </c>
      <c r="L256" s="13">
        <v>43419.0</v>
      </c>
      <c r="M256" s="1">
        <v>54.41</v>
      </c>
      <c r="N256" s="15">
        <v>189.41</v>
      </c>
      <c r="O256" s="1">
        <v>3.0</v>
      </c>
      <c r="P256" s="13">
        <v>43423.0</v>
      </c>
      <c r="Q256" s="14">
        <v>0.4131944444444444</v>
      </c>
      <c r="R256" s="13">
        <v>43425.0</v>
      </c>
      <c r="S256" s="14">
        <v>0.8680555555555556</v>
      </c>
      <c r="T256" s="13">
        <v>43425.0</v>
      </c>
      <c r="U256" s="1">
        <v>168.38</v>
      </c>
      <c r="AJ256" s="22" t="e">
        <v>#N/A</v>
      </c>
      <c r="AK256" s="23" t="e">
        <v>#N/A</v>
      </c>
      <c r="AL256" s="22" t="e">
        <v>#N/A</v>
      </c>
      <c r="AM256" s="23" t="e">
        <v>#N/A</v>
      </c>
      <c r="AN256" s="22" t="e">
        <v>#N/A</v>
      </c>
      <c r="AQ256" t="e">
        <v>#N/A</v>
      </c>
      <c r="AR256">
        <f t="shared" si="1"/>
        <v>0</v>
      </c>
      <c r="AV256">
        <f t="shared" si="2"/>
        <v>0</v>
      </c>
      <c r="BC256">
        <f t="shared" si="3"/>
        <v>0</v>
      </c>
      <c r="BD256">
        <f t="shared" si="4"/>
        <v>0</v>
      </c>
      <c r="BJ256" s="1" t="s">
        <v>316</v>
      </c>
    </row>
    <row r="257">
      <c r="A257" s="1">
        <v>258.0</v>
      </c>
      <c r="B257" s="1" t="s">
        <v>96</v>
      </c>
      <c r="C257" s="1">
        <v>25.0</v>
      </c>
      <c r="D257" s="1">
        <v>10.0</v>
      </c>
      <c r="E257" s="1">
        <v>42.0</v>
      </c>
      <c r="F257" s="1">
        <v>3.0</v>
      </c>
      <c r="H257" s="13">
        <v>43414.0</v>
      </c>
      <c r="I257" s="13">
        <v>43419.0</v>
      </c>
      <c r="J257" s="14">
        <v>0.4861111111111111</v>
      </c>
      <c r="K257" s="1">
        <v>1.0</v>
      </c>
      <c r="L257" s="13">
        <v>43419.0</v>
      </c>
      <c r="M257" s="1">
        <v>48.55</v>
      </c>
      <c r="N257" s="15">
        <v>1798.97</v>
      </c>
      <c r="O257" s="1">
        <v>5.0</v>
      </c>
      <c r="P257" s="13">
        <v>43428.0</v>
      </c>
      <c r="Q257" s="14">
        <v>0.4236111111111111</v>
      </c>
      <c r="R257" s="19">
        <v>43430.0</v>
      </c>
      <c r="S257" s="14">
        <v>0.7118055555555556</v>
      </c>
      <c r="T257" s="13">
        <v>43423.0</v>
      </c>
      <c r="U257" s="1">
        <v>249.17</v>
      </c>
      <c r="V257" s="13">
        <v>43427.0</v>
      </c>
      <c r="W257" s="1">
        <v>1566.84</v>
      </c>
      <c r="X257" s="13"/>
      <c r="AJ257" s="22" t="e">
        <v>#N/A</v>
      </c>
      <c r="AK257" s="23" t="e">
        <v>#N/A</v>
      </c>
      <c r="AL257" s="22" t="e">
        <v>#N/A</v>
      </c>
      <c r="AM257" s="23" t="e">
        <v>#N/A</v>
      </c>
      <c r="AN257" s="19">
        <v>43433.0</v>
      </c>
      <c r="AO257" s="1">
        <v>5.0</v>
      </c>
      <c r="AP257" s="1">
        <v>0.0</v>
      </c>
      <c r="AQ257" s="1">
        <v>4010.13</v>
      </c>
      <c r="AR257">
        <f t="shared" si="1"/>
        <v>111</v>
      </c>
      <c r="AS257" s="1">
        <v>108.0</v>
      </c>
      <c r="AT257" s="1">
        <v>3.0</v>
      </c>
      <c r="AU257" s="13">
        <v>43439.0</v>
      </c>
      <c r="AV257">
        <f t="shared" si="2"/>
        <v>92</v>
      </c>
      <c r="AW257" s="1">
        <v>32.0</v>
      </c>
      <c r="AX257" s="1">
        <v>60.0</v>
      </c>
      <c r="AY257" s="1">
        <v>8.99</v>
      </c>
      <c r="AZ257" s="1">
        <v>14.34</v>
      </c>
      <c r="BA257" s="1">
        <v>42.0</v>
      </c>
      <c r="BB257" s="1">
        <v>0.0</v>
      </c>
      <c r="BC257">
        <f t="shared" si="3"/>
        <v>153</v>
      </c>
      <c r="BD257">
        <f t="shared" si="4"/>
        <v>153</v>
      </c>
      <c r="BK257" s="1" t="s">
        <v>317</v>
      </c>
    </row>
    <row r="258">
      <c r="A258" s="1">
        <v>259.0</v>
      </c>
      <c r="B258" s="1" t="s">
        <v>93</v>
      </c>
      <c r="C258" s="1">
        <v>25.0</v>
      </c>
      <c r="D258" s="1">
        <v>10.0</v>
      </c>
      <c r="E258" s="1">
        <v>42.0</v>
      </c>
      <c r="F258" s="1">
        <v>3.0</v>
      </c>
      <c r="G258" s="13">
        <v>43425.0</v>
      </c>
      <c r="H258" s="13">
        <v>43414.0</v>
      </c>
      <c r="I258" s="13">
        <v>43419.0</v>
      </c>
      <c r="J258" s="14">
        <v>0.47708333333333336</v>
      </c>
      <c r="K258" s="1">
        <v>1.0</v>
      </c>
      <c r="L258" s="13">
        <v>43419.0</v>
      </c>
      <c r="M258" s="1">
        <v>41.63</v>
      </c>
      <c r="N258" s="15">
        <v>148.55</v>
      </c>
      <c r="O258" s="1">
        <v>3.0</v>
      </c>
      <c r="P258" s="13">
        <v>43423.0</v>
      </c>
      <c r="Q258" s="14">
        <v>0.4131944444444444</v>
      </c>
      <c r="T258" s="13">
        <v>43425.0</v>
      </c>
      <c r="U258" s="1">
        <v>104.56</v>
      </c>
      <c r="AJ258" s="22" t="e">
        <v>#N/A</v>
      </c>
      <c r="AK258" s="23" t="e">
        <v>#N/A</v>
      </c>
      <c r="AL258" s="22" t="e">
        <v>#N/A</v>
      </c>
      <c r="AM258" s="23" t="e">
        <v>#N/A</v>
      </c>
      <c r="AN258" s="22" t="e">
        <v>#N/A</v>
      </c>
      <c r="AQ258" t="e">
        <v>#N/A</v>
      </c>
      <c r="AR258">
        <f t="shared" si="1"/>
        <v>0</v>
      </c>
      <c r="AV258">
        <f t="shared" si="2"/>
        <v>0</v>
      </c>
      <c r="BC258">
        <f t="shared" si="3"/>
        <v>0</v>
      </c>
      <c r="BD258">
        <f t="shared" si="4"/>
        <v>0</v>
      </c>
      <c r="BJ258" s="1" t="s">
        <v>318</v>
      </c>
    </row>
    <row r="259">
      <c r="A259" s="1">
        <v>260.0</v>
      </c>
      <c r="B259" s="1" t="s">
        <v>96</v>
      </c>
      <c r="C259" s="1">
        <v>25.0</v>
      </c>
      <c r="D259" s="1">
        <v>10.0</v>
      </c>
      <c r="E259" s="1">
        <v>42.0</v>
      </c>
      <c r="F259" s="1">
        <v>3.0</v>
      </c>
      <c r="H259" s="13">
        <v>43415.0</v>
      </c>
      <c r="I259" s="13">
        <v>43419.0</v>
      </c>
      <c r="J259" s="14">
        <v>0.4875</v>
      </c>
      <c r="K259" s="1">
        <v>1.0</v>
      </c>
      <c r="L259" s="13">
        <v>43419.0</v>
      </c>
      <c r="M259" s="1">
        <v>47.31</v>
      </c>
      <c r="N259" s="15">
        <v>1977.58</v>
      </c>
      <c r="O259" s="1">
        <v>5.0</v>
      </c>
      <c r="P259" s="13">
        <v>43429.0</v>
      </c>
      <c r="Q259" s="14">
        <v>0.4513888888888889</v>
      </c>
      <c r="R259" s="13">
        <v>43431.0</v>
      </c>
      <c r="S259" s="14">
        <v>0.7</v>
      </c>
      <c r="T259" s="13">
        <v>43423.0</v>
      </c>
      <c r="U259" s="1">
        <v>377.49</v>
      </c>
      <c r="V259" s="13">
        <v>43428.0</v>
      </c>
      <c r="W259" s="1">
        <v>1766.58</v>
      </c>
      <c r="AJ259" s="22" t="e">
        <v>#N/A</v>
      </c>
      <c r="AK259" s="23" t="e">
        <v>#N/A</v>
      </c>
      <c r="AL259" s="22" t="e">
        <v>#N/A</v>
      </c>
      <c r="AM259" s="23" t="e">
        <v>#N/A</v>
      </c>
      <c r="AN259" s="19">
        <v>43435.0</v>
      </c>
      <c r="AO259" s="1">
        <v>5.0</v>
      </c>
      <c r="AP259" s="1">
        <v>0.0</v>
      </c>
      <c r="AQ259" s="1">
        <v>4370.54</v>
      </c>
      <c r="AR259">
        <f t="shared" si="1"/>
        <v>75</v>
      </c>
      <c r="AS259" s="1">
        <v>71.0</v>
      </c>
      <c r="AT259" s="1">
        <v>4.0</v>
      </c>
      <c r="AU259" s="13">
        <v>43441.0</v>
      </c>
      <c r="AV259">
        <f t="shared" si="2"/>
        <v>34</v>
      </c>
      <c r="AW259" s="1">
        <v>6.0</v>
      </c>
      <c r="AX259" s="1">
        <v>28.0</v>
      </c>
      <c r="AY259" s="1">
        <v>1.64</v>
      </c>
      <c r="AZ259" s="1">
        <v>6.02</v>
      </c>
      <c r="BA259" s="1">
        <v>28.0</v>
      </c>
      <c r="BB259" s="1">
        <v>2.0</v>
      </c>
      <c r="BC259">
        <f t="shared" si="3"/>
        <v>103</v>
      </c>
      <c r="BD259">
        <f t="shared" si="4"/>
        <v>105</v>
      </c>
      <c r="BK259" s="1" t="s">
        <v>319</v>
      </c>
    </row>
    <row r="260">
      <c r="A260" s="1">
        <v>261.0</v>
      </c>
      <c r="B260" s="1" t="s">
        <v>96</v>
      </c>
      <c r="C260" s="1">
        <v>25.0</v>
      </c>
      <c r="D260" s="1">
        <v>10.0</v>
      </c>
      <c r="E260" s="1">
        <v>42.0</v>
      </c>
      <c r="F260" s="1">
        <v>3.0</v>
      </c>
      <c r="G260" s="13">
        <v>43427.0</v>
      </c>
      <c r="H260" s="13">
        <v>43415.0</v>
      </c>
      <c r="I260" s="13">
        <v>43419.0</v>
      </c>
      <c r="J260" s="14">
        <v>0.48819444444444443</v>
      </c>
      <c r="K260" s="1">
        <v>1.0</v>
      </c>
      <c r="L260" s="13">
        <v>43419.0</v>
      </c>
      <c r="M260" s="1">
        <v>53.1</v>
      </c>
      <c r="N260" s="15" t="b">
        <f>if(B260="early",M260)</f>
        <v>0</v>
      </c>
      <c r="T260" s="13">
        <v>43425.0</v>
      </c>
      <c r="U260" s="1">
        <v>120.12</v>
      </c>
      <c r="AJ260" s="22" t="e">
        <v>#N/A</v>
      </c>
      <c r="AK260" s="23" t="e">
        <v>#N/A</v>
      </c>
      <c r="AL260" s="22" t="e">
        <v>#N/A</v>
      </c>
      <c r="AM260" s="23" t="e">
        <v>#N/A</v>
      </c>
      <c r="AN260" s="22" t="e">
        <v>#N/A</v>
      </c>
      <c r="AQ260" t="e">
        <v>#N/A</v>
      </c>
      <c r="AR260">
        <f t="shared" si="1"/>
        <v>0</v>
      </c>
      <c r="AV260">
        <f t="shared" si="2"/>
        <v>0</v>
      </c>
      <c r="BC260">
        <f t="shared" si="3"/>
        <v>0</v>
      </c>
      <c r="BD260">
        <f t="shared" si="4"/>
        <v>0</v>
      </c>
      <c r="BJ260" s="1" t="s">
        <v>215</v>
      </c>
    </row>
    <row r="261">
      <c r="A261" s="1">
        <v>262.0</v>
      </c>
      <c r="B261" s="1" t="s">
        <v>96</v>
      </c>
      <c r="C261" s="1">
        <v>25.0</v>
      </c>
      <c r="D261" s="1">
        <v>10.0</v>
      </c>
      <c r="E261" s="1">
        <v>42.0</v>
      </c>
      <c r="F261" s="1">
        <v>3.0</v>
      </c>
      <c r="H261" s="13">
        <v>43414.0</v>
      </c>
      <c r="I261" s="13">
        <v>43419.0</v>
      </c>
      <c r="J261" s="14">
        <v>0.5</v>
      </c>
      <c r="K261" s="1">
        <v>1.0</v>
      </c>
      <c r="L261" s="13">
        <v>43419.0</v>
      </c>
      <c r="M261" s="1">
        <v>57.97</v>
      </c>
      <c r="N261" s="15">
        <v>2063.12</v>
      </c>
      <c r="O261" s="1">
        <v>5.0</v>
      </c>
      <c r="P261" s="13">
        <v>43429.0</v>
      </c>
      <c r="Q261" s="14">
        <v>0.4513888888888889</v>
      </c>
      <c r="R261" s="13">
        <v>43431.0</v>
      </c>
      <c r="S261" s="14">
        <v>0.7</v>
      </c>
      <c r="T261" s="13">
        <v>43423.0</v>
      </c>
      <c r="U261" s="1">
        <v>313.27</v>
      </c>
      <c r="V261" s="13">
        <v>43428.0</v>
      </c>
      <c r="W261" s="1">
        <v>1910.33</v>
      </c>
      <c r="X261" s="13"/>
      <c r="AJ261" s="19">
        <v>43433.0</v>
      </c>
      <c r="AK261" s="1">
        <v>2472.19</v>
      </c>
      <c r="AL261" s="22" t="e">
        <v>#N/A</v>
      </c>
      <c r="AM261" s="23" t="e">
        <v>#N/A</v>
      </c>
      <c r="AN261" s="22" t="e">
        <v>#N/A</v>
      </c>
      <c r="AQ261" t="e">
        <v>#N/A</v>
      </c>
      <c r="AR261">
        <f t="shared" si="1"/>
        <v>0</v>
      </c>
      <c r="AV261">
        <f t="shared" si="2"/>
        <v>0</v>
      </c>
      <c r="BC261">
        <f t="shared" si="3"/>
        <v>0</v>
      </c>
      <c r="BD261">
        <f t="shared" si="4"/>
        <v>0</v>
      </c>
      <c r="BJ261" s="1" t="s">
        <v>320</v>
      </c>
    </row>
    <row r="262">
      <c r="A262" s="1">
        <v>263.0</v>
      </c>
      <c r="B262" s="1" t="s">
        <v>93</v>
      </c>
      <c r="C262" s="1">
        <v>25.0</v>
      </c>
      <c r="D262" s="1">
        <v>10.0</v>
      </c>
      <c r="E262" s="1">
        <v>42.0</v>
      </c>
      <c r="F262" s="1">
        <v>3.0</v>
      </c>
      <c r="H262" s="13">
        <v>43415.0</v>
      </c>
      <c r="I262" s="13">
        <v>43419.0</v>
      </c>
      <c r="J262" s="14">
        <v>0.49722222222222223</v>
      </c>
      <c r="K262" s="1">
        <v>1.0</v>
      </c>
      <c r="L262" s="13">
        <v>43419.0</v>
      </c>
      <c r="M262" s="1">
        <v>47.0</v>
      </c>
      <c r="N262" s="15">
        <v>651.43</v>
      </c>
      <c r="O262" s="1">
        <v>4.0</v>
      </c>
      <c r="P262" s="13">
        <v>43423.0</v>
      </c>
      <c r="Q262" s="14">
        <v>0.4131944444444444</v>
      </c>
      <c r="R262" s="13">
        <v>43425.0</v>
      </c>
      <c r="S262" s="14">
        <v>0.8680555555555556</v>
      </c>
      <c r="T262" s="13">
        <v>43422.0</v>
      </c>
      <c r="U262" s="1">
        <v>386.6</v>
      </c>
      <c r="V262" s="13">
        <v>43427.0</v>
      </c>
      <c r="W262" s="1">
        <v>1682.19</v>
      </c>
      <c r="X262" s="13"/>
      <c r="AJ262" s="22" t="e">
        <v>#N/A</v>
      </c>
      <c r="AK262" s="23" t="e">
        <v>#N/A</v>
      </c>
      <c r="AL262" s="19">
        <v>43433.0</v>
      </c>
      <c r="AM262" s="1">
        <v>9261.31</v>
      </c>
      <c r="AN262" s="22" t="e">
        <v>#N/A</v>
      </c>
      <c r="AQ262" t="e">
        <v>#N/A</v>
      </c>
      <c r="AR262">
        <f t="shared" si="1"/>
        <v>0</v>
      </c>
      <c r="AV262">
        <f t="shared" si="2"/>
        <v>0</v>
      </c>
      <c r="BC262">
        <f t="shared" si="3"/>
        <v>0</v>
      </c>
      <c r="BD262">
        <f t="shared" si="4"/>
        <v>0</v>
      </c>
    </row>
    <row r="263">
      <c r="A263" s="1">
        <v>264.0</v>
      </c>
      <c r="B263" s="1" t="s">
        <v>96</v>
      </c>
      <c r="C263" s="1">
        <v>25.0</v>
      </c>
      <c r="D263" s="1">
        <v>10.0</v>
      </c>
      <c r="E263" s="1">
        <v>42.0</v>
      </c>
      <c r="F263" s="1">
        <v>3.0</v>
      </c>
      <c r="H263" s="13">
        <v>43415.0</v>
      </c>
      <c r="I263" s="13">
        <v>43419.0</v>
      </c>
      <c r="J263" s="14">
        <v>0.5013888888888889</v>
      </c>
      <c r="K263" s="1">
        <v>2.0</v>
      </c>
      <c r="L263" s="13">
        <v>43419.0</v>
      </c>
      <c r="M263" s="1">
        <v>42.31</v>
      </c>
      <c r="N263" s="15">
        <v>1641.1</v>
      </c>
      <c r="O263" s="1">
        <v>5.0</v>
      </c>
      <c r="P263" s="13">
        <v>43428.0</v>
      </c>
      <c r="Q263" s="14">
        <v>0.4236111111111111</v>
      </c>
      <c r="R263" s="19">
        <v>43430.0</v>
      </c>
      <c r="S263" s="14">
        <v>0.7118055555555556</v>
      </c>
      <c r="T263" s="13">
        <v>43423.0</v>
      </c>
      <c r="U263" s="1">
        <v>274.43</v>
      </c>
      <c r="V263" s="13">
        <v>43427.0</v>
      </c>
      <c r="W263" s="1">
        <v>1530.92</v>
      </c>
      <c r="X263" s="13">
        <v>43434.0</v>
      </c>
      <c r="Y263" s="1">
        <v>3818.63</v>
      </c>
      <c r="Z263" s="1" t="s">
        <v>153</v>
      </c>
      <c r="AJ263" s="22" t="e">
        <v>#N/A</v>
      </c>
      <c r="AK263" s="23" t="e">
        <v>#N/A</v>
      </c>
      <c r="AL263" s="22" t="e">
        <v>#N/A</v>
      </c>
      <c r="AM263" s="23" t="e">
        <v>#N/A</v>
      </c>
      <c r="AN263" s="22">
        <v>43434.0</v>
      </c>
      <c r="AO263" s="1">
        <v>5.0</v>
      </c>
      <c r="AP263" s="1">
        <v>0.0</v>
      </c>
      <c r="AQ263">
        <v>3818.63</v>
      </c>
      <c r="AR263">
        <f t="shared" si="1"/>
        <v>101</v>
      </c>
      <c r="AS263" s="1">
        <v>100.0</v>
      </c>
      <c r="AT263" s="1">
        <v>1.0</v>
      </c>
      <c r="AU263" s="13">
        <v>43440.0</v>
      </c>
      <c r="AV263">
        <f t="shared" si="2"/>
        <v>89</v>
      </c>
      <c r="AW263" s="1">
        <v>15.0</v>
      </c>
      <c r="AX263" s="1">
        <v>74.0</v>
      </c>
      <c r="AY263" s="1">
        <v>3.85</v>
      </c>
      <c r="AZ263" s="1">
        <v>16.93</v>
      </c>
      <c r="BA263" s="1">
        <v>37.0</v>
      </c>
      <c r="BB263" s="1">
        <v>3.0</v>
      </c>
      <c r="BC263">
        <f t="shared" si="3"/>
        <v>138</v>
      </c>
      <c r="BD263">
        <f t="shared" si="4"/>
        <v>141</v>
      </c>
    </row>
    <row r="264">
      <c r="A264" s="1">
        <v>265.0</v>
      </c>
      <c r="B264" s="1" t="s">
        <v>93</v>
      </c>
      <c r="C264" s="1">
        <v>25.0</v>
      </c>
      <c r="D264" s="1">
        <v>10.0</v>
      </c>
      <c r="E264" s="1">
        <v>42.0</v>
      </c>
      <c r="F264" s="1">
        <v>3.0</v>
      </c>
      <c r="H264" s="13">
        <v>43415.0</v>
      </c>
      <c r="I264" s="13">
        <v>43419.0</v>
      </c>
      <c r="J264" s="14">
        <v>0.4979166666666667</v>
      </c>
      <c r="K264" s="1">
        <v>2.0</v>
      </c>
      <c r="L264" s="13">
        <v>43419.0</v>
      </c>
      <c r="M264" s="1">
        <v>39.55</v>
      </c>
      <c r="N264" s="15">
        <v>195.55</v>
      </c>
      <c r="O264" s="1">
        <v>3.0</v>
      </c>
      <c r="P264" s="13">
        <v>43423.0</v>
      </c>
      <c r="Q264" s="14">
        <v>0.4131944444444444</v>
      </c>
      <c r="R264" s="13">
        <v>43425.0</v>
      </c>
      <c r="S264" s="14">
        <v>0.8680555555555556</v>
      </c>
      <c r="T264" s="13">
        <v>43424.0</v>
      </c>
      <c r="U264" s="1">
        <v>231.38</v>
      </c>
      <c r="V264" s="13">
        <v>43428.0</v>
      </c>
      <c r="W264" s="1">
        <v>893.41</v>
      </c>
      <c r="X264" s="13"/>
      <c r="AJ264" s="22" t="e">
        <v>#N/A</v>
      </c>
      <c r="AK264" s="23" t="e">
        <v>#N/A</v>
      </c>
      <c r="AL264" s="22" t="e">
        <v>#N/A</v>
      </c>
      <c r="AM264" s="23" t="e">
        <v>#N/A</v>
      </c>
      <c r="AN264" s="19">
        <v>43434.0</v>
      </c>
      <c r="AO264" s="1">
        <v>5.0</v>
      </c>
      <c r="AP264" s="1">
        <v>0.0</v>
      </c>
      <c r="AQ264" s="1">
        <v>2578.18</v>
      </c>
      <c r="AR264">
        <f t="shared" si="1"/>
        <v>75</v>
      </c>
      <c r="AS264" s="1">
        <v>73.0</v>
      </c>
      <c r="AT264" s="1">
        <v>2.0</v>
      </c>
      <c r="AU264" s="13">
        <v>43440.0</v>
      </c>
      <c r="AV264">
        <f t="shared" si="2"/>
        <v>22</v>
      </c>
      <c r="AW264" s="1">
        <v>2.0</v>
      </c>
      <c r="AX264" s="1">
        <v>20.0</v>
      </c>
      <c r="AY264" s="1">
        <v>0.41</v>
      </c>
      <c r="AZ264" s="1">
        <v>4.86</v>
      </c>
      <c r="BA264" s="1">
        <v>12.0</v>
      </c>
      <c r="BB264" s="1">
        <v>0.0</v>
      </c>
      <c r="BC264">
        <f t="shared" si="3"/>
        <v>87</v>
      </c>
      <c r="BD264">
        <f t="shared" si="4"/>
        <v>87</v>
      </c>
      <c r="BJ264" s="1" t="s">
        <v>321</v>
      </c>
      <c r="BK264" s="1" t="s">
        <v>322</v>
      </c>
    </row>
    <row r="265">
      <c r="A265" s="1">
        <v>266.0</v>
      </c>
      <c r="B265" s="1" t="s">
        <v>96</v>
      </c>
      <c r="C265" s="1">
        <v>25.0</v>
      </c>
      <c r="D265" s="1">
        <v>10.0</v>
      </c>
      <c r="E265" s="1">
        <v>42.0</v>
      </c>
      <c r="F265" s="1">
        <v>3.0</v>
      </c>
      <c r="H265" s="13">
        <v>43415.0</v>
      </c>
      <c r="I265" s="13">
        <v>43419.0</v>
      </c>
      <c r="J265" s="14">
        <v>0.5027777777777778</v>
      </c>
      <c r="K265" s="1">
        <v>2.0</v>
      </c>
      <c r="L265" s="13">
        <v>43419.0</v>
      </c>
      <c r="M265" s="1">
        <v>47.01</v>
      </c>
      <c r="N265" s="15">
        <v>2922.38</v>
      </c>
      <c r="O265" s="1">
        <v>5.0</v>
      </c>
      <c r="P265" s="13">
        <v>43430.0</v>
      </c>
      <c r="Q265" s="14">
        <v>0.39652777777777776</v>
      </c>
      <c r="R265" s="13">
        <v>43432.0</v>
      </c>
      <c r="S265" s="14">
        <v>0.6902777777777778</v>
      </c>
      <c r="T265" s="13">
        <v>43423.0</v>
      </c>
      <c r="U265" s="1">
        <v>309.76</v>
      </c>
      <c r="V265" s="13">
        <v>43429.0</v>
      </c>
      <c r="W265" s="1">
        <v>2161.62</v>
      </c>
      <c r="X265" s="13">
        <v>43436.0</v>
      </c>
      <c r="Z265" s="1" t="s">
        <v>153</v>
      </c>
      <c r="AJ265" s="22" t="e">
        <v>#N/A</v>
      </c>
      <c r="AK265" s="23" t="e">
        <v>#N/A</v>
      </c>
      <c r="AL265" s="22" t="e">
        <v>#N/A</v>
      </c>
      <c r="AM265" s="23" t="e">
        <v>#N/A</v>
      </c>
      <c r="AN265" s="22">
        <v>43436.0</v>
      </c>
      <c r="AO265" s="1">
        <v>5.0</v>
      </c>
      <c r="AP265" s="1">
        <v>0.0</v>
      </c>
      <c r="AQ265" s="1">
        <v>4367.79</v>
      </c>
      <c r="AR265">
        <f t="shared" si="1"/>
        <v>116</v>
      </c>
      <c r="AS265" s="1">
        <v>43.0</v>
      </c>
      <c r="AT265" s="1">
        <v>73.0</v>
      </c>
      <c r="AU265" s="13">
        <v>43441.0</v>
      </c>
      <c r="AV265">
        <f t="shared" si="2"/>
        <v>8</v>
      </c>
      <c r="AW265" s="1">
        <v>0.0</v>
      </c>
      <c r="AX265" s="1">
        <v>8.0</v>
      </c>
      <c r="AY265" s="1">
        <v>0.0</v>
      </c>
      <c r="AZ265" s="1">
        <v>1.43</v>
      </c>
      <c r="BC265">
        <f t="shared" si="3"/>
        <v>116</v>
      </c>
      <c r="BD265">
        <f t="shared" si="4"/>
        <v>116</v>
      </c>
      <c r="BJ265" s="1" t="s">
        <v>323</v>
      </c>
    </row>
    <row r="266">
      <c r="A266" s="1">
        <v>267.0</v>
      </c>
      <c r="B266" s="1" t="s">
        <v>93</v>
      </c>
      <c r="C266" s="1">
        <v>25.0</v>
      </c>
      <c r="D266" s="1">
        <v>10.0</v>
      </c>
      <c r="E266" s="1">
        <v>42.0</v>
      </c>
      <c r="F266" s="1">
        <v>3.0</v>
      </c>
      <c r="H266" s="13">
        <v>43415.0</v>
      </c>
      <c r="I266" s="13">
        <v>43419.0</v>
      </c>
      <c r="J266" s="14">
        <v>0.4986111111111111</v>
      </c>
      <c r="K266" s="1">
        <v>1.0</v>
      </c>
      <c r="L266" s="13">
        <v>43419.0</v>
      </c>
      <c r="M266" s="1">
        <v>46.04</v>
      </c>
      <c r="N266" s="15">
        <v>557.09</v>
      </c>
      <c r="O266" s="1">
        <v>4.0</v>
      </c>
      <c r="P266" s="13">
        <v>43423.0</v>
      </c>
      <c r="Q266" s="14">
        <v>0.4131944444444444</v>
      </c>
      <c r="R266" s="13">
        <v>43425.0</v>
      </c>
      <c r="S266" s="14">
        <v>0.8680555555555556</v>
      </c>
      <c r="T266" s="13">
        <v>43422.0</v>
      </c>
      <c r="U266" s="1">
        <v>287.99</v>
      </c>
      <c r="V266" s="13">
        <v>43427.0</v>
      </c>
      <c r="W266" s="1">
        <v>1770.18</v>
      </c>
      <c r="X266" s="13"/>
      <c r="AJ266" s="22" t="e">
        <v>#N/A</v>
      </c>
      <c r="AK266" s="23" t="e">
        <v>#N/A</v>
      </c>
      <c r="AL266" s="19">
        <v>43432.0</v>
      </c>
      <c r="AM266" s="1">
        <v>9486.13</v>
      </c>
      <c r="AN266" s="22" t="e">
        <v>#N/A</v>
      </c>
      <c r="AQ266" t="e">
        <v>#N/A</v>
      </c>
      <c r="AR266">
        <f t="shared" si="1"/>
        <v>0</v>
      </c>
      <c r="AV266">
        <f t="shared" si="2"/>
        <v>0</v>
      </c>
      <c r="BC266">
        <f t="shared" si="3"/>
        <v>0</v>
      </c>
      <c r="BD266">
        <f t="shared" si="4"/>
        <v>0</v>
      </c>
      <c r="BJ266" s="1" t="s">
        <v>315</v>
      </c>
    </row>
    <row r="267">
      <c r="A267" s="1">
        <v>268.0</v>
      </c>
      <c r="B267" s="1" t="s">
        <v>96</v>
      </c>
      <c r="C267" s="1">
        <v>25.0</v>
      </c>
      <c r="D267" s="1">
        <v>10.0</v>
      </c>
      <c r="E267" s="1">
        <v>42.0</v>
      </c>
      <c r="F267" s="1">
        <v>3.0</v>
      </c>
      <c r="H267" s="13">
        <v>43415.0</v>
      </c>
      <c r="I267" s="13">
        <v>43419.0</v>
      </c>
      <c r="J267" s="14">
        <v>0.5048611111111111</v>
      </c>
      <c r="K267" s="1">
        <v>2.0</v>
      </c>
      <c r="L267" s="13">
        <v>43419.0</v>
      </c>
      <c r="M267" s="1">
        <v>45.9</v>
      </c>
      <c r="N267" s="15">
        <v>1926.13</v>
      </c>
      <c r="O267" s="1">
        <v>5.0</v>
      </c>
      <c r="P267" s="13">
        <v>43429.0</v>
      </c>
      <c r="Q267" s="14">
        <v>0.4513888888888889</v>
      </c>
      <c r="R267" s="13">
        <v>43431.0</v>
      </c>
      <c r="S267" s="14">
        <v>0.7</v>
      </c>
      <c r="T267" s="13">
        <v>43423.0</v>
      </c>
      <c r="U267" s="1">
        <v>328.86</v>
      </c>
      <c r="V267" s="13">
        <v>43428.0</v>
      </c>
      <c r="W267" s="1">
        <v>1745.24</v>
      </c>
      <c r="AJ267" s="22" t="e">
        <v>#N/A</v>
      </c>
      <c r="AK267" s="23" t="e">
        <v>#N/A</v>
      </c>
      <c r="AL267" s="22" t="e">
        <v>#N/A</v>
      </c>
      <c r="AM267" s="23" t="e">
        <v>#N/A</v>
      </c>
      <c r="AN267" s="19">
        <v>43435.0</v>
      </c>
      <c r="AO267" s="1">
        <v>5.0</v>
      </c>
      <c r="AP267" s="1">
        <v>0.0</v>
      </c>
      <c r="AQ267" s="1">
        <v>3722.47</v>
      </c>
      <c r="AR267">
        <f t="shared" si="1"/>
        <v>35</v>
      </c>
      <c r="AS267" s="1">
        <v>35.0</v>
      </c>
      <c r="AT267" s="1">
        <v>0.0</v>
      </c>
      <c r="AU267" s="13">
        <v>43441.0</v>
      </c>
      <c r="AV267">
        <f t="shared" si="2"/>
        <v>30</v>
      </c>
      <c r="AW267" s="1">
        <v>16.0</v>
      </c>
      <c r="AX267" s="1">
        <v>14.0</v>
      </c>
      <c r="AY267" s="1">
        <v>5.03</v>
      </c>
      <c r="AZ267" s="1">
        <v>3.28</v>
      </c>
      <c r="BA267" s="1">
        <v>23.0</v>
      </c>
      <c r="BB267" s="1">
        <v>0.0</v>
      </c>
      <c r="BC267">
        <f t="shared" si="3"/>
        <v>58</v>
      </c>
      <c r="BD267">
        <f t="shared" si="4"/>
        <v>58</v>
      </c>
    </row>
    <row r="268">
      <c r="A268" s="1">
        <v>269.0</v>
      </c>
      <c r="B268" s="1" t="s">
        <v>93</v>
      </c>
      <c r="C268" s="1">
        <v>25.0</v>
      </c>
      <c r="D268" s="1">
        <v>10.0</v>
      </c>
      <c r="E268" s="1">
        <v>42.0</v>
      </c>
      <c r="F268" s="1">
        <v>3.0</v>
      </c>
      <c r="G268" s="13">
        <v>43428.0</v>
      </c>
      <c r="H268" s="13">
        <v>43415.0</v>
      </c>
      <c r="I268" s="13">
        <v>43419.0</v>
      </c>
      <c r="J268" s="14">
        <v>0.49930555555555556</v>
      </c>
      <c r="K268" s="1">
        <v>1.0</v>
      </c>
      <c r="L268" s="13">
        <v>43419.0</v>
      </c>
      <c r="M268" s="1">
        <v>43.39</v>
      </c>
      <c r="N268" s="15">
        <v>294.08</v>
      </c>
      <c r="O268" s="1">
        <v>3.0</v>
      </c>
      <c r="P268" s="13">
        <v>43423.0</v>
      </c>
      <c r="Q268" s="14">
        <v>0.4131944444444444</v>
      </c>
      <c r="R268" s="13">
        <v>43425.0</v>
      </c>
      <c r="S268" s="14">
        <v>0.8680555555555556</v>
      </c>
      <c r="T268" s="13">
        <v>43424.0</v>
      </c>
      <c r="U268" s="1">
        <v>267.92</v>
      </c>
      <c r="AJ268" s="22" t="e">
        <v>#N/A</v>
      </c>
      <c r="AK268" s="23" t="e">
        <v>#N/A</v>
      </c>
      <c r="AL268" s="22" t="e">
        <v>#N/A</v>
      </c>
      <c r="AM268" s="23" t="e">
        <v>#N/A</v>
      </c>
      <c r="AN268" s="22" t="e">
        <v>#N/A</v>
      </c>
      <c r="AR268">
        <f t="shared" si="1"/>
        <v>0</v>
      </c>
      <c r="AV268">
        <f t="shared" si="2"/>
        <v>0</v>
      </c>
      <c r="BC268">
        <f t="shared" si="3"/>
        <v>0</v>
      </c>
      <c r="BD268">
        <f t="shared" si="4"/>
        <v>0</v>
      </c>
      <c r="BJ268" s="1" t="s">
        <v>312</v>
      </c>
    </row>
    <row r="269">
      <c r="A269" s="1">
        <v>270.0</v>
      </c>
      <c r="B269" s="1" t="s">
        <v>93</v>
      </c>
      <c r="C269" s="1">
        <v>25.0</v>
      </c>
      <c r="D269" s="1">
        <v>10.0</v>
      </c>
      <c r="E269" s="1">
        <v>42.0</v>
      </c>
      <c r="F269" s="1">
        <v>3.0</v>
      </c>
      <c r="H269" s="13">
        <v>43413.0</v>
      </c>
      <c r="I269" s="13">
        <v>43420.0</v>
      </c>
      <c r="J269" s="14">
        <v>0.4173611111111111</v>
      </c>
      <c r="K269" s="1">
        <v>1.0</v>
      </c>
      <c r="L269" s="13">
        <v>43420.0</v>
      </c>
      <c r="M269" s="1">
        <v>70.4</v>
      </c>
      <c r="N269" s="15">
        <v>330.76</v>
      </c>
      <c r="O269" s="1">
        <v>4.0</v>
      </c>
      <c r="P269" s="13">
        <v>43424.0</v>
      </c>
      <c r="Q269" s="14">
        <v>0.4395833333333333</v>
      </c>
      <c r="R269" s="13">
        <v>43426.0</v>
      </c>
      <c r="S269" s="14">
        <v>0.7034722222222223</v>
      </c>
      <c r="T269" s="13">
        <v>43423.0</v>
      </c>
      <c r="U269" s="1">
        <v>226.52</v>
      </c>
      <c r="V269" s="13">
        <v>43429.0</v>
      </c>
      <c r="W269" s="1">
        <v>1405.18</v>
      </c>
      <c r="AJ269" s="22" t="e">
        <v>#N/A</v>
      </c>
      <c r="AK269" s="23" t="e">
        <v>#N/A</v>
      </c>
      <c r="AL269" s="22" t="e">
        <v>#N/A</v>
      </c>
      <c r="AM269" s="23" t="e">
        <v>#N/A</v>
      </c>
      <c r="AN269" s="19">
        <v>43435.0</v>
      </c>
      <c r="AO269" s="1">
        <v>5.0</v>
      </c>
      <c r="AP269" s="1">
        <v>0.0</v>
      </c>
      <c r="AQ269" s="1">
        <v>4178.21</v>
      </c>
      <c r="AR269">
        <f t="shared" si="1"/>
        <v>128</v>
      </c>
      <c r="AS269" s="1">
        <v>125.0</v>
      </c>
      <c r="AT269" s="1">
        <v>3.0</v>
      </c>
      <c r="AU269" s="13">
        <v>43442.0</v>
      </c>
      <c r="AV269">
        <f t="shared" si="2"/>
        <v>91</v>
      </c>
      <c r="AW269" s="1">
        <v>74.0</v>
      </c>
      <c r="AX269" s="1">
        <v>17.0</v>
      </c>
      <c r="AY269" s="1">
        <v>20.9</v>
      </c>
      <c r="AZ269" s="1">
        <v>3.92</v>
      </c>
      <c r="BC269">
        <f t="shared" si="3"/>
        <v>128</v>
      </c>
      <c r="BD269">
        <f t="shared" si="4"/>
        <v>128</v>
      </c>
      <c r="BJ269" s="1" t="s">
        <v>324</v>
      </c>
    </row>
    <row r="270">
      <c r="A270" s="1">
        <v>271.0</v>
      </c>
      <c r="B270" s="1" t="s">
        <v>96</v>
      </c>
      <c r="C270" s="1">
        <v>25.0</v>
      </c>
      <c r="D270" s="1">
        <v>10.0</v>
      </c>
      <c r="E270" s="1">
        <v>42.0</v>
      </c>
      <c r="F270" s="1">
        <v>3.0</v>
      </c>
      <c r="H270" s="13">
        <v>43413.0</v>
      </c>
      <c r="I270" s="13">
        <v>43420.0</v>
      </c>
      <c r="J270" s="14">
        <v>0.40625</v>
      </c>
      <c r="K270" s="1">
        <v>1.0</v>
      </c>
      <c r="L270" s="13">
        <v>43420.0</v>
      </c>
      <c r="M270" s="1">
        <v>54.19</v>
      </c>
      <c r="N270" s="15">
        <v>757.12</v>
      </c>
      <c r="O270" s="1">
        <v>5.0</v>
      </c>
      <c r="P270" s="13">
        <v>43428.0</v>
      </c>
      <c r="Q270" s="14">
        <v>0.4236111111111111</v>
      </c>
      <c r="R270" s="19">
        <v>43430.0</v>
      </c>
      <c r="S270" s="14">
        <v>0.7118055555555556</v>
      </c>
      <c r="T270" s="13">
        <v>43424.0</v>
      </c>
      <c r="U270" s="1">
        <v>153.13</v>
      </c>
      <c r="V270" s="13">
        <v>43427.0</v>
      </c>
      <c r="W270" s="1">
        <v>626.01</v>
      </c>
      <c r="X270" s="13">
        <v>43434.0</v>
      </c>
      <c r="Y270" s="1">
        <v>2141.88</v>
      </c>
      <c r="Z270" s="1" t="s">
        <v>153</v>
      </c>
      <c r="AJ270" s="22" t="e">
        <v>#N/A</v>
      </c>
      <c r="AK270" s="23" t="e">
        <v>#N/A</v>
      </c>
      <c r="AL270" s="22" t="e">
        <v>#N/A</v>
      </c>
      <c r="AM270" s="23" t="e">
        <v>#N/A</v>
      </c>
      <c r="AN270" s="22">
        <v>43434.0</v>
      </c>
      <c r="AO270" s="1">
        <v>5.0</v>
      </c>
      <c r="AP270" s="1">
        <v>0.0</v>
      </c>
      <c r="AQ270">
        <v>2141.88</v>
      </c>
      <c r="AR270">
        <f t="shared" si="1"/>
        <v>79</v>
      </c>
      <c r="AS270" s="1">
        <v>79.0</v>
      </c>
      <c r="AT270" s="1">
        <v>0.0</v>
      </c>
      <c r="AU270" s="13">
        <v>43440.0</v>
      </c>
      <c r="AV270">
        <f t="shared" si="2"/>
        <v>72</v>
      </c>
      <c r="AW270" s="1">
        <v>58.0</v>
      </c>
      <c r="AX270" s="1">
        <v>14.0</v>
      </c>
      <c r="AY270" s="1">
        <v>14.68</v>
      </c>
      <c r="AZ270" s="1">
        <v>2.69</v>
      </c>
      <c r="BA270" s="1">
        <v>15.0</v>
      </c>
      <c r="BB270" s="1">
        <v>2.0</v>
      </c>
      <c r="BC270">
        <f t="shared" si="3"/>
        <v>94</v>
      </c>
      <c r="BD270">
        <f t="shared" si="4"/>
        <v>96</v>
      </c>
      <c r="BK270" s="1" t="s">
        <v>325</v>
      </c>
    </row>
    <row r="271">
      <c r="A271" s="1">
        <v>272.0</v>
      </c>
      <c r="B271" s="1" t="s">
        <v>93</v>
      </c>
      <c r="C271" s="1">
        <v>25.0</v>
      </c>
      <c r="D271" s="1">
        <v>10.0</v>
      </c>
      <c r="E271" s="1">
        <v>42.0</v>
      </c>
      <c r="F271" s="1">
        <v>3.0</v>
      </c>
      <c r="H271" s="13">
        <v>43413.0</v>
      </c>
      <c r="I271" s="13">
        <v>43420.0</v>
      </c>
      <c r="J271" s="14">
        <v>0.41805555555555557</v>
      </c>
      <c r="K271" s="1">
        <v>1.0</v>
      </c>
      <c r="L271" s="13">
        <v>43420.0</v>
      </c>
      <c r="M271" s="1">
        <v>60.35</v>
      </c>
      <c r="N271" s="15">
        <v>264.43</v>
      </c>
      <c r="O271" s="1">
        <v>4.0</v>
      </c>
      <c r="P271" s="13">
        <v>43424.0</v>
      </c>
      <c r="Q271" s="14">
        <v>0.4395833333333333</v>
      </c>
      <c r="R271" s="13">
        <v>43426.0</v>
      </c>
      <c r="S271" s="14">
        <v>0.7034722222222223</v>
      </c>
      <c r="T271" s="13">
        <v>43423.0</v>
      </c>
      <c r="U271" s="1">
        <v>198.68</v>
      </c>
      <c r="V271" s="13">
        <v>43430.0</v>
      </c>
      <c r="W271" s="1">
        <v>1132.55</v>
      </c>
      <c r="AJ271" s="22" t="e">
        <v>#N/A</v>
      </c>
      <c r="AK271" s="23" t="e">
        <v>#N/A</v>
      </c>
      <c r="AL271" s="22" t="e">
        <v>#N/A</v>
      </c>
      <c r="AM271" s="23" t="e">
        <v>#N/A</v>
      </c>
      <c r="AN271" s="13">
        <v>43436.0</v>
      </c>
      <c r="AO271" s="1">
        <v>5.0</v>
      </c>
      <c r="AP271" s="1">
        <v>0.0</v>
      </c>
      <c r="AQ271" s="1">
        <v>3206.1</v>
      </c>
      <c r="AR271">
        <f t="shared" si="1"/>
        <v>78</v>
      </c>
      <c r="AS271" s="1">
        <v>65.0</v>
      </c>
      <c r="AT271" s="1">
        <v>13.0</v>
      </c>
      <c r="AU271" s="13">
        <v>43441.0</v>
      </c>
      <c r="AV271">
        <f t="shared" si="2"/>
        <v>54</v>
      </c>
      <c r="AW271" s="1">
        <v>26.0</v>
      </c>
      <c r="AX271" s="1">
        <v>28.0</v>
      </c>
      <c r="AY271" s="1">
        <v>6.96</v>
      </c>
      <c r="AZ271" s="1">
        <v>5.97</v>
      </c>
      <c r="BC271">
        <f t="shared" si="3"/>
        <v>78</v>
      </c>
      <c r="BD271">
        <f t="shared" si="4"/>
        <v>78</v>
      </c>
    </row>
    <row r="272">
      <c r="A272" s="1">
        <v>273.0</v>
      </c>
      <c r="B272" s="1" t="s">
        <v>96</v>
      </c>
      <c r="C272" s="1">
        <v>25.0</v>
      </c>
      <c r="D272" s="1">
        <v>10.0</v>
      </c>
      <c r="E272" s="1">
        <v>42.0</v>
      </c>
      <c r="F272" s="1">
        <v>3.0</v>
      </c>
      <c r="G272" s="13">
        <v>43427.0</v>
      </c>
      <c r="H272" s="13">
        <v>43413.0</v>
      </c>
      <c r="I272" s="13">
        <v>43420.0</v>
      </c>
      <c r="J272" s="14">
        <v>0.40694444444444444</v>
      </c>
      <c r="K272" s="1">
        <v>1.0</v>
      </c>
      <c r="L272" s="13">
        <v>43420.0</v>
      </c>
      <c r="M272" s="1">
        <v>51.11</v>
      </c>
      <c r="N272" s="15" t="b">
        <f>if(B272="early",M272)</f>
        <v>0</v>
      </c>
      <c r="T272" s="13">
        <v>43424.0</v>
      </c>
      <c r="U272" s="1">
        <v>206.48</v>
      </c>
      <c r="AJ272" s="22" t="e">
        <v>#N/A</v>
      </c>
      <c r="AK272" s="23" t="e">
        <v>#N/A</v>
      </c>
      <c r="AL272" s="22" t="e">
        <v>#N/A</v>
      </c>
      <c r="AM272" s="23" t="e">
        <v>#N/A</v>
      </c>
      <c r="AN272" s="22" t="e">
        <v>#N/A</v>
      </c>
      <c r="AQ272" t="e">
        <v>#N/A</v>
      </c>
      <c r="AR272">
        <f t="shared" si="1"/>
        <v>0</v>
      </c>
      <c r="AV272">
        <f t="shared" si="2"/>
        <v>0</v>
      </c>
      <c r="BC272">
        <f t="shared" si="3"/>
        <v>0</v>
      </c>
      <c r="BD272">
        <f t="shared" si="4"/>
        <v>0</v>
      </c>
    </row>
    <row r="273">
      <c r="A273" s="1">
        <v>274.0</v>
      </c>
      <c r="B273" s="1" t="s">
        <v>93</v>
      </c>
      <c r="C273" s="1">
        <v>25.0</v>
      </c>
      <c r="D273" s="1">
        <v>10.0</v>
      </c>
      <c r="E273" s="1">
        <v>42.0</v>
      </c>
      <c r="F273" s="1">
        <v>3.0</v>
      </c>
      <c r="H273" s="13">
        <v>43414.0</v>
      </c>
      <c r="I273" s="13">
        <v>43420.0</v>
      </c>
      <c r="J273" s="14">
        <v>0.41875</v>
      </c>
      <c r="K273" s="1">
        <v>1.0</v>
      </c>
      <c r="L273" s="13">
        <v>43420.0</v>
      </c>
      <c r="M273" s="1">
        <v>59.83</v>
      </c>
      <c r="N273" s="15">
        <v>198.65</v>
      </c>
      <c r="O273" s="1">
        <v>3.0</v>
      </c>
      <c r="P273" s="13">
        <v>43424.0</v>
      </c>
      <c r="Q273" s="14">
        <v>0.4395833333333333</v>
      </c>
      <c r="R273" s="13">
        <v>43426.0</v>
      </c>
      <c r="S273" s="14">
        <v>0.7034722222222223</v>
      </c>
      <c r="T273" s="13">
        <v>43425.0</v>
      </c>
      <c r="U273" s="1">
        <v>263.28</v>
      </c>
      <c r="V273" s="13">
        <v>43430.0</v>
      </c>
      <c r="W273" s="1">
        <v>775.51</v>
      </c>
      <c r="AJ273" s="22" t="e">
        <v>#N/A</v>
      </c>
      <c r="AK273" s="23" t="e">
        <v>#N/A</v>
      </c>
      <c r="AL273" s="22" t="e">
        <v>#N/A</v>
      </c>
      <c r="AM273" s="23" t="e">
        <v>#N/A</v>
      </c>
      <c r="AN273" s="19">
        <v>43435.0</v>
      </c>
      <c r="AO273" s="1">
        <v>5.0</v>
      </c>
      <c r="AP273" s="1">
        <v>0.0</v>
      </c>
      <c r="AQ273" s="1">
        <v>2053.47</v>
      </c>
      <c r="AR273">
        <f t="shared" si="1"/>
        <v>55</v>
      </c>
      <c r="AS273" s="1">
        <v>55.0</v>
      </c>
      <c r="AT273" s="1">
        <v>0.0</v>
      </c>
      <c r="AU273" s="13">
        <v>43441.0</v>
      </c>
      <c r="AV273">
        <f t="shared" si="2"/>
        <v>54</v>
      </c>
      <c r="AW273" s="1">
        <v>0.0</v>
      </c>
      <c r="AX273" s="1">
        <v>54.0</v>
      </c>
      <c r="AY273" s="1">
        <v>0.0</v>
      </c>
      <c r="AZ273" s="1">
        <v>11.49</v>
      </c>
      <c r="BC273">
        <f t="shared" si="3"/>
        <v>55</v>
      </c>
      <c r="BD273">
        <f t="shared" si="4"/>
        <v>55</v>
      </c>
    </row>
    <row r="274">
      <c r="A274" s="1">
        <v>275.0</v>
      </c>
      <c r="B274" s="1" t="s">
        <v>96</v>
      </c>
      <c r="C274" s="1">
        <v>25.0</v>
      </c>
      <c r="D274" s="1">
        <v>10.0</v>
      </c>
      <c r="E274" s="1">
        <v>42.0</v>
      </c>
      <c r="F274" s="1">
        <v>3.0</v>
      </c>
      <c r="G274" s="13">
        <v>43421.0</v>
      </c>
      <c r="H274" s="13">
        <v>43414.0</v>
      </c>
      <c r="I274" s="13">
        <v>43420.0</v>
      </c>
      <c r="J274" s="14">
        <v>0.4083333333333333</v>
      </c>
      <c r="K274" s="1">
        <v>1.0</v>
      </c>
      <c r="L274" s="13">
        <v>43420.0</v>
      </c>
      <c r="M274" s="1">
        <v>42.71</v>
      </c>
      <c r="N274" s="15" t="b">
        <f t="shared" ref="N274:N276" si="36">if(B274="early",M274)</f>
        <v>0</v>
      </c>
      <c r="AJ274" s="22" t="e">
        <v>#N/A</v>
      </c>
      <c r="AK274" s="23" t="e">
        <v>#N/A</v>
      </c>
      <c r="AL274" s="22" t="e">
        <v>#N/A</v>
      </c>
      <c r="AM274" s="23" t="e">
        <v>#N/A</v>
      </c>
      <c r="AN274" s="22" t="e">
        <v>#N/A</v>
      </c>
      <c r="AQ274" t="e">
        <v>#N/A</v>
      </c>
      <c r="AR274">
        <f t="shared" si="1"/>
        <v>0</v>
      </c>
      <c r="AV274">
        <f t="shared" si="2"/>
        <v>0</v>
      </c>
      <c r="BC274">
        <f t="shared" si="3"/>
        <v>0</v>
      </c>
      <c r="BD274">
        <f t="shared" si="4"/>
        <v>0</v>
      </c>
    </row>
    <row r="275">
      <c r="A275" s="1">
        <v>276.0</v>
      </c>
      <c r="B275" s="1" t="s">
        <v>102</v>
      </c>
      <c r="C275" s="1">
        <v>25.0</v>
      </c>
      <c r="D275" s="1">
        <v>10.0</v>
      </c>
      <c r="E275" s="1">
        <v>0.0</v>
      </c>
      <c r="F275" s="1">
        <v>0.0</v>
      </c>
      <c r="H275" s="13">
        <v>43415.0</v>
      </c>
      <c r="I275" s="13">
        <v>43420.0</v>
      </c>
      <c r="J275" s="14">
        <v>0.4222222222222222</v>
      </c>
      <c r="K275" s="1">
        <v>2.0</v>
      </c>
      <c r="L275" s="13">
        <v>43420.0</v>
      </c>
      <c r="M275" s="1">
        <v>75.65</v>
      </c>
      <c r="N275" s="15" t="b">
        <f t="shared" si="36"/>
        <v>0</v>
      </c>
      <c r="T275" s="13">
        <v>43423.0</v>
      </c>
      <c r="U275" s="1">
        <v>192.28</v>
      </c>
      <c r="V275" s="13">
        <v>43427.0</v>
      </c>
      <c r="W275" s="1">
        <v>875.09</v>
      </c>
      <c r="X275" s="13">
        <v>43434.0</v>
      </c>
      <c r="Y275" s="1">
        <v>1864.46</v>
      </c>
      <c r="Z275" s="1">
        <v>5.0</v>
      </c>
      <c r="AA275" s="31"/>
      <c r="AJ275" s="22" t="e">
        <v>#N/A</v>
      </c>
      <c r="AK275" s="23" t="e">
        <v>#N/A</v>
      </c>
      <c r="AL275" s="22" t="e">
        <v>#N/A</v>
      </c>
      <c r="AM275" s="23" t="e">
        <v>#N/A</v>
      </c>
      <c r="AN275" s="13">
        <v>43434.0</v>
      </c>
      <c r="AO275" s="1">
        <v>5.0</v>
      </c>
      <c r="AP275" s="1">
        <v>0.0</v>
      </c>
      <c r="AQ275" s="1">
        <v>1802.34</v>
      </c>
      <c r="AR275">
        <f t="shared" si="1"/>
        <v>2</v>
      </c>
      <c r="AS275" s="1">
        <v>2.0</v>
      </c>
      <c r="AT275" s="1">
        <v>0.0</v>
      </c>
      <c r="AV275">
        <f t="shared" si="2"/>
        <v>0</v>
      </c>
      <c r="AW275" s="1">
        <v>0.0</v>
      </c>
      <c r="AX275" s="1">
        <v>0.0</v>
      </c>
      <c r="BA275" s="1">
        <v>1.0</v>
      </c>
      <c r="BB275" s="1">
        <v>0.0</v>
      </c>
      <c r="BC275">
        <f t="shared" si="3"/>
        <v>3</v>
      </c>
      <c r="BD275">
        <f t="shared" si="4"/>
        <v>3</v>
      </c>
      <c r="BJ275" s="1" t="s">
        <v>326</v>
      </c>
    </row>
    <row r="276">
      <c r="A276" s="1">
        <v>277.0</v>
      </c>
      <c r="B276" s="1" t="s">
        <v>72</v>
      </c>
      <c r="C276" s="1">
        <v>25.0</v>
      </c>
      <c r="D276" s="1">
        <v>10.0</v>
      </c>
      <c r="E276" s="1">
        <v>42.0</v>
      </c>
      <c r="F276" s="1">
        <v>3.0</v>
      </c>
      <c r="H276" s="13">
        <v>43415.0</v>
      </c>
      <c r="I276" s="13">
        <v>43420.0</v>
      </c>
      <c r="J276" s="14">
        <v>0.40555555555555556</v>
      </c>
      <c r="K276" s="1">
        <v>1.0</v>
      </c>
      <c r="L276" s="13">
        <v>43420.0</v>
      </c>
      <c r="M276" s="1">
        <v>76.47</v>
      </c>
      <c r="N276" s="15">
        <f t="shared" si="36"/>
        <v>76.47</v>
      </c>
      <c r="O276" s="1">
        <v>3.0</v>
      </c>
      <c r="P276" s="13">
        <v>43420.0</v>
      </c>
      <c r="Q276" s="14">
        <v>0.40625</v>
      </c>
      <c r="R276" s="13">
        <v>43423.0</v>
      </c>
      <c r="S276" s="14">
        <v>0.35625</v>
      </c>
      <c r="T276" s="13">
        <v>43423.0</v>
      </c>
      <c r="U276" s="1">
        <v>250.33</v>
      </c>
      <c r="V276" s="13">
        <v>43428.0</v>
      </c>
      <c r="W276" s="1">
        <v>1841.27</v>
      </c>
      <c r="X276" s="13">
        <v>43436.0</v>
      </c>
      <c r="Y276" s="1">
        <v>11992.24</v>
      </c>
      <c r="Z276" s="1">
        <v>5.0</v>
      </c>
      <c r="AA276" s="13">
        <v>43442.0</v>
      </c>
      <c r="AB276" s="1">
        <v>15633.72</v>
      </c>
      <c r="AC276" s="1">
        <v>5.0</v>
      </c>
      <c r="AD276" s="13">
        <v>43448.0</v>
      </c>
      <c r="AE276" s="1">
        <v>16924.84</v>
      </c>
      <c r="AF276" s="1" t="s">
        <v>146</v>
      </c>
      <c r="AJ276" s="22">
        <v>43448.0</v>
      </c>
      <c r="AK276" s="23">
        <v>16924.84</v>
      </c>
      <c r="AL276" s="22" t="e">
        <v>#N/A</v>
      </c>
      <c r="AM276" s="23" t="e">
        <v>#N/A</v>
      </c>
      <c r="AN276" s="22" t="e">
        <v>#N/A</v>
      </c>
      <c r="AQ276" t="e">
        <v>#N/A</v>
      </c>
      <c r="AR276">
        <f t="shared" si="1"/>
        <v>0</v>
      </c>
      <c r="AV276">
        <f t="shared" si="2"/>
        <v>0</v>
      </c>
      <c r="BC276">
        <f t="shared" si="3"/>
        <v>0</v>
      </c>
      <c r="BD276">
        <f t="shared" si="4"/>
        <v>0</v>
      </c>
      <c r="BJ276" s="1" t="s">
        <v>327</v>
      </c>
    </row>
    <row r="277">
      <c r="A277" s="1">
        <v>278.0</v>
      </c>
      <c r="B277" s="1" t="s">
        <v>93</v>
      </c>
      <c r="C277" s="1">
        <v>25.0</v>
      </c>
      <c r="D277" s="1">
        <v>10.0</v>
      </c>
      <c r="E277" s="1">
        <v>42.0</v>
      </c>
      <c r="F277" s="1">
        <v>3.0</v>
      </c>
      <c r="H277" s="13">
        <v>43415.0</v>
      </c>
      <c r="I277" s="13">
        <v>43420.0</v>
      </c>
      <c r="J277" s="14">
        <v>0.41944444444444445</v>
      </c>
      <c r="K277" s="1">
        <v>2.0</v>
      </c>
      <c r="L277" s="13">
        <v>43420.0</v>
      </c>
      <c r="M277" s="1">
        <v>70.42</v>
      </c>
      <c r="N277" s="15">
        <v>416.41</v>
      </c>
      <c r="O277" s="1">
        <v>3.0</v>
      </c>
      <c r="P277" s="13">
        <v>43424.0</v>
      </c>
      <c r="Q277" s="14">
        <v>0.4395833333333333</v>
      </c>
      <c r="R277" s="13">
        <v>43426.0</v>
      </c>
      <c r="S277" s="14">
        <v>0.7034722222222223</v>
      </c>
      <c r="T277" s="13">
        <v>43425.0</v>
      </c>
      <c r="U277" s="1">
        <v>479.74</v>
      </c>
      <c r="AJ277" s="22" t="e">
        <v>#N/A</v>
      </c>
      <c r="AK277" s="23" t="e">
        <v>#N/A</v>
      </c>
      <c r="AL277" s="22" t="e">
        <v>#N/A</v>
      </c>
      <c r="AM277" s="23" t="e">
        <v>#N/A</v>
      </c>
      <c r="AN277" s="19">
        <v>42707.0</v>
      </c>
      <c r="AO277" s="1">
        <v>4.0</v>
      </c>
      <c r="AP277" s="1">
        <v>1.0</v>
      </c>
      <c r="AQ277" s="1">
        <v>1088.19</v>
      </c>
      <c r="AR277">
        <f t="shared" si="1"/>
        <v>2</v>
      </c>
      <c r="AS277" s="1">
        <v>0.0</v>
      </c>
      <c r="AT277" s="1">
        <v>2.0</v>
      </c>
      <c r="AV277">
        <f t="shared" si="2"/>
        <v>0</v>
      </c>
      <c r="BC277">
        <f t="shared" si="3"/>
        <v>2</v>
      </c>
      <c r="BD277">
        <f t="shared" si="4"/>
        <v>2</v>
      </c>
    </row>
    <row r="278">
      <c r="A278" s="1">
        <v>279.0</v>
      </c>
      <c r="B278" s="1" t="s">
        <v>96</v>
      </c>
      <c r="C278" s="1">
        <v>25.0</v>
      </c>
      <c r="D278" s="1">
        <v>10.0</v>
      </c>
      <c r="E278" s="1">
        <v>42.0</v>
      </c>
      <c r="F278" s="1">
        <v>3.0</v>
      </c>
      <c r="H278" s="13">
        <v>43415.0</v>
      </c>
      <c r="I278" s="13">
        <v>43420.0</v>
      </c>
      <c r="J278" s="14">
        <v>0.40902777777777777</v>
      </c>
      <c r="K278" s="1">
        <v>2.0</v>
      </c>
      <c r="L278" s="13">
        <v>43420.0</v>
      </c>
      <c r="M278" s="1">
        <v>58.82</v>
      </c>
      <c r="N278" s="15">
        <v>1969.68</v>
      </c>
      <c r="O278" s="1">
        <v>5.0</v>
      </c>
      <c r="P278" s="13">
        <v>43429.0</v>
      </c>
      <c r="Q278" s="14">
        <v>0.4513888888888889</v>
      </c>
      <c r="R278" s="13">
        <v>43431.0</v>
      </c>
      <c r="S278" s="14">
        <v>0.7</v>
      </c>
      <c r="T278" s="13">
        <v>43424.0</v>
      </c>
      <c r="U278" s="1">
        <v>237.39</v>
      </c>
      <c r="V278" s="13">
        <v>43428.0</v>
      </c>
      <c r="W278" s="1">
        <v>1749.56</v>
      </c>
      <c r="AJ278" s="22" t="e">
        <v>#N/A</v>
      </c>
      <c r="AK278" s="23" t="e">
        <v>#N/A</v>
      </c>
      <c r="AL278" s="22" t="e">
        <v>#N/A</v>
      </c>
      <c r="AM278" s="23" t="e">
        <v>#N/A</v>
      </c>
      <c r="AN278" s="19">
        <v>43435.0</v>
      </c>
      <c r="AO278" s="1">
        <v>5.0</v>
      </c>
      <c r="AP278" s="1">
        <v>0.0</v>
      </c>
      <c r="AQ278" s="1">
        <v>4397.99</v>
      </c>
      <c r="AR278">
        <f t="shared" si="1"/>
        <v>117</v>
      </c>
      <c r="AS278" s="1">
        <v>113.0</v>
      </c>
      <c r="AT278" s="1">
        <v>4.0</v>
      </c>
      <c r="AU278" s="13">
        <v>43441.0</v>
      </c>
      <c r="AV278">
        <f t="shared" si="2"/>
        <v>75</v>
      </c>
      <c r="AW278" s="1">
        <v>1.0</v>
      </c>
      <c r="AX278" s="1">
        <v>74.0</v>
      </c>
      <c r="AY278" s="1">
        <v>0.22</v>
      </c>
      <c r="AZ278" s="1">
        <v>16.43</v>
      </c>
      <c r="BA278" s="1">
        <v>45.0</v>
      </c>
      <c r="BB278" s="1">
        <v>25.0</v>
      </c>
      <c r="BC278">
        <f t="shared" si="3"/>
        <v>162</v>
      </c>
      <c r="BD278">
        <f t="shared" si="4"/>
        <v>187</v>
      </c>
      <c r="BK278" s="1" t="s">
        <v>328</v>
      </c>
    </row>
    <row r="279">
      <c r="A279" s="1">
        <v>280.0</v>
      </c>
      <c r="B279" s="1" t="s">
        <v>93</v>
      </c>
      <c r="C279" s="1">
        <v>25.0</v>
      </c>
      <c r="D279" s="1">
        <v>10.0</v>
      </c>
      <c r="E279" s="1">
        <v>42.0</v>
      </c>
      <c r="F279" s="1">
        <v>3.0</v>
      </c>
      <c r="G279" s="13">
        <v>43427.0</v>
      </c>
      <c r="H279" s="13">
        <v>43415.0</v>
      </c>
      <c r="I279" s="13">
        <v>43420.0</v>
      </c>
      <c r="J279" s="14">
        <v>0.4201388888888889</v>
      </c>
      <c r="K279" s="1">
        <v>2.0</v>
      </c>
      <c r="L279" s="13">
        <v>43420.0</v>
      </c>
      <c r="M279" s="1">
        <v>57.26</v>
      </c>
      <c r="N279" s="1">
        <v>267.24</v>
      </c>
      <c r="O279" s="1">
        <v>3.0</v>
      </c>
      <c r="P279" s="13">
        <v>43424.0</v>
      </c>
      <c r="Q279" s="14">
        <v>0.4395833333333333</v>
      </c>
      <c r="R279" s="13">
        <v>43426.0</v>
      </c>
      <c r="S279" s="14">
        <v>0.7034722222222223</v>
      </c>
      <c r="T279" s="13">
        <v>43425.0</v>
      </c>
      <c r="U279" s="1">
        <v>275.87</v>
      </c>
      <c r="AJ279" s="22" t="e">
        <v>#N/A</v>
      </c>
      <c r="AK279" s="23" t="e">
        <v>#N/A</v>
      </c>
      <c r="AL279" s="22" t="e">
        <v>#N/A</v>
      </c>
      <c r="AM279" s="23" t="e">
        <v>#N/A</v>
      </c>
      <c r="AN279" s="22" t="e">
        <v>#N/A</v>
      </c>
      <c r="AQ279" t="e">
        <v>#N/A</v>
      </c>
      <c r="AR279">
        <f t="shared" si="1"/>
        <v>0</v>
      </c>
      <c r="AV279">
        <f t="shared" si="2"/>
        <v>0</v>
      </c>
      <c r="BC279">
        <f t="shared" si="3"/>
        <v>0</v>
      </c>
      <c r="BD279">
        <f t="shared" si="4"/>
        <v>0</v>
      </c>
      <c r="BJ279" s="1" t="s">
        <v>329</v>
      </c>
    </row>
    <row r="280">
      <c r="A280" s="1">
        <v>281.0</v>
      </c>
      <c r="B280" s="1" t="s">
        <v>96</v>
      </c>
      <c r="C280" s="1">
        <v>25.0</v>
      </c>
      <c r="D280" s="1">
        <v>10.0</v>
      </c>
      <c r="E280" s="1">
        <v>42.0</v>
      </c>
      <c r="F280" s="1">
        <v>3.0</v>
      </c>
      <c r="H280" s="13">
        <v>43415.0</v>
      </c>
      <c r="I280" s="13">
        <v>43420.0</v>
      </c>
      <c r="J280" s="14">
        <v>0.4097222222222222</v>
      </c>
      <c r="K280" s="1">
        <v>1.0</v>
      </c>
      <c r="L280" s="13">
        <v>43420.0</v>
      </c>
      <c r="M280" s="1">
        <v>60.59</v>
      </c>
      <c r="N280" s="15">
        <v>1566.1</v>
      </c>
      <c r="O280" s="1">
        <v>5.0</v>
      </c>
      <c r="P280" s="13">
        <v>43428.0</v>
      </c>
      <c r="Q280" s="14">
        <v>0.4236111111111111</v>
      </c>
      <c r="R280" s="19">
        <v>43430.0</v>
      </c>
      <c r="S280" s="14">
        <v>0.7118055555555556</v>
      </c>
      <c r="T280" s="13">
        <v>43423.0</v>
      </c>
      <c r="U280" s="1">
        <v>249.52</v>
      </c>
      <c r="V280" s="13">
        <v>43427.0</v>
      </c>
      <c r="W280" s="1">
        <v>1367.08</v>
      </c>
      <c r="X280" s="13">
        <v>43434.0</v>
      </c>
      <c r="Y280" s="1">
        <v>3700.39</v>
      </c>
      <c r="Z280" s="1" t="s">
        <v>153</v>
      </c>
      <c r="AJ280" s="22" t="e">
        <v>#N/A</v>
      </c>
      <c r="AK280" s="23" t="e">
        <v>#N/A</v>
      </c>
      <c r="AL280" s="22" t="e">
        <v>#N/A</v>
      </c>
      <c r="AM280" s="23" t="e">
        <v>#N/A</v>
      </c>
      <c r="AN280" s="22">
        <v>43434.0</v>
      </c>
      <c r="AO280" s="1">
        <v>5.0</v>
      </c>
      <c r="AP280" s="1">
        <v>0.0</v>
      </c>
      <c r="AQ280">
        <v>3700.39</v>
      </c>
      <c r="AR280">
        <f t="shared" si="1"/>
        <v>110</v>
      </c>
      <c r="AS280" s="1">
        <v>110.0</v>
      </c>
      <c r="AT280" s="1">
        <v>0.0</v>
      </c>
      <c r="AU280" s="13">
        <v>43440.0</v>
      </c>
      <c r="AV280">
        <f t="shared" si="2"/>
        <v>89</v>
      </c>
      <c r="AW280" s="1">
        <v>18.0</v>
      </c>
      <c r="AX280" s="1">
        <v>71.0</v>
      </c>
      <c r="AY280" s="1">
        <v>5.08</v>
      </c>
      <c r="AZ280" s="1">
        <v>16.34</v>
      </c>
      <c r="BC280">
        <f t="shared" si="3"/>
        <v>110</v>
      </c>
      <c r="BD280">
        <f t="shared" si="4"/>
        <v>110</v>
      </c>
    </row>
    <row r="281">
      <c r="A281" s="1">
        <v>282.0</v>
      </c>
      <c r="B281" s="1" t="s">
        <v>96</v>
      </c>
      <c r="C281" s="1">
        <v>25.0</v>
      </c>
      <c r="D281" s="1">
        <v>10.0</v>
      </c>
      <c r="E281" s="1">
        <v>42.0</v>
      </c>
      <c r="F281" s="1">
        <v>3.0</v>
      </c>
      <c r="H281" s="13">
        <v>43415.0</v>
      </c>
      <c r="I281" s="13">
        <v>43420.0</v>
      </c>
      <c r="J281" s="14">
        <v>0.4111111111111111</v>
      </c>
      <c r="K281" s="1">
        <v>1.0</v>
      </c>
      <c r="L281" s="13">
        <v>43420.0</v>
      </c>
      <c r="M281" s="1">
        <v>62.03</v>
      </c>
      <c r="N281" s="15">
        <v>1944.88</v>
      </c>
      <c r="O281" s="1">
        <v>5.0</v>
      </c>
      <c r="P281" s="13">
        <v>43430.0</v>
      </c>
      <c r="Q281" s="14">
        <v>0.39652777777777776</v>
      </c>
      <c r="R281" s="13">
        <v>43432.0</v>
      </c>
      <c r="S281" s="14">
        <v>0.6902777777777778</v>
      </c>
      <c r="T281" s="13">
        <v>43424.0</v>
      </c>
      <c r="U281" s="1">
        <v>318.95</v>
      </c>
      <c r="V281" s="13">
        <v>43429.0</v>
      </c>
      <c r="W281" s="1">
        <v>1837.68</v>
      </c>
      <c r="X281" s="13">
        <v>43436.0</v>
      </c>
      <c r="Z281" s="1" t="s">
        <v>153</v>
      </c>
      <c r="AJ281" s="22" t="e">
        <v>#N/A</v>
      </c>
      <c r="AK281" s="23" t="e">
        <v>#N/A</v>
      </c>
      <c r="AL281" s="22" t="e">
        <v>#N/A</v>
      </c>
      <c r="AM281" s="23" t="e">
        <v>#N/A</v>
      </c>
      <c r="AN281" s="22">
        <v>43436.0</v>
      </c>
      <c r="AO281" s="1">
        <v>5.0</v>
      </c>
      <c r="AP281" s="1">
        <v>0.0</v>
      </c>
      <c r="AQ281" s="1">
        <v>3517.92</v>
      </c>
      <c r="AR281">
        <f t="shared" si="1"/>
        <v>42</v>
      </c>
      <c r="AS281" s="1">
        <v>26.0</v>
      </c>
      <c r="AT281" s="1">
        <v>16.0</v>
      </c>
      <c r="AU281" s="13">
        <v>43442.0</v>
      </c>
      <c r="AV281">
        <f t="shared" si="2"/>
        <v>24</v>
      </c>
      <c r="AW281" s="1">
        <v>2.0</v>
      </c>
      <c r="AX281" s="1">
        <v>22.0</v>
      </c>
      <c r="AY281" s="1">
        <v>0.62</v>
      </c>
      <c r="AZ281" s="1">
        <v>5.06</v>
      </c>
      <c r="BC281">
        <f t="shared" si="3"/>
        <v>42</v>
      </c>
      <c r="BD281">
        <f t="shared" si="4"/>
        <v>42</v>
      </c>
    </row>
    <row r="282">
      <c r="A282" s="1">
        <v>283.0</v>
      </c>
      <c r="B282" s="1" t="s">
        <v>96</v>
      </c>
      <c r="C282" s="1">
        <v>25.0</v>
      </c>
      <c r="D282" s="1">
        <v>10.0</v>
      </c>
      <c r="E282" s="1">
        <v>42.0</v>
      </c>
      <c r="F282" s="1">
        <v>3.0</v>
      </c>
      <c r="H282" s="13">
        <v>43415.0</v>
      </c>
      <c r="I282" s="13">
        <v>43420.0</v>
      </c>
      <c r="J282" s="14">
        <v>0.41180555555555554</v>
      </c>
      <c r="K282" s="1">
        <v>1.0</v>
      </c>
      <c r="L282" s="13">
        <v>43420.0</v>
      </c>
      <c r="M282" s="1">
        <v>69.83</v>
      </c>
      <c r="N282" s="15">
        <v>2213.07</v>
      </c>
      <c r="O282" s="1">
        <v>5.0</v>
      </c>
      <c r="P282" s="13">
        <v>43429.0</v>
      </c>
      <c r="Q282" s="14">
        <v>0.4513888888888889</v>
      </c>
      <c r="R282" s="13">
        <v>43431.0</v>
      </c>
      <c r="S282" s="14">
        <v>0.7</v>
      </c>
      <c r="T282" s="13">
        <v>43424.0</v>
      </c>
      <c r="U282" s="1">
        <v>340.61</v>
      </c>
      <c r="V282" s="13">
        <v>43428.0</v>
      </c>
      <c r="W282" s="1">
        <v>1871.89</v>
      </c>
      <c r="X282" s="31"/>
      <c r="AJ282" s="22" t="e">
        <v>#N/A</v>
      </c>
      <c r="AK282" s="23" t="e">
        <v>#N/A</v>
      </c>
      <c r="AL282" s="22" t="e">
        <v>#N/A</v>
      </c>
      <c r="AM282" s="23" t="e">
        <v>#N/A</v>
      </c>
      <c r="AN282" s="19">
        <v>43434.0</v>
      </c>
      <c r="AO282" s="1">
        <v>5.0</v>
      </c>
      <c r="AP282" s="1">
        <v>0.0</v>
      </c>
      <c r="AQ282" s="1">
        <v>4460.65</v>
      </c>
      <c r="AR282">
        <f t="shared" si="1"/>
        <v>45</v>
      </c>
      <c r="AS282" s="1">
        <v>35.0</v>
      </c>
      <c r="AT282" s="1">
        <v>10.0</v>
      </c>
      <c r="AU282" s="13">
        <v>43440.0</v>
      </c>
      <c r="AV282">
        <f t="shared" si="2"/>
        <v>21</v>
      </c>
      <c r="AW282" s="1">
        <v>10.0</v>
      </c>
      <c r="AX282" s="1">
        <v>11.0</v>
      </c>
      <c r="AY282" s="1">
        <v>2.91</v>
      </c>
      <c r="AZ282" s="1">
        <v>2.27</v>
      </c>
      <c r="BA282" s="1">
        <v>61.0</v>
      </c>
      <c r="BB282" s="1">
        <v>9.0</v>
      </c>
      <c r="BC282">
        <f t="shared" si="3"/>
        <v>106</v>
      </c>
      <c r="BD282">
        <f t="shared" si="4"/>
        <v>115</v>
      </c>
    </row>
    <row r="283">
      <c r="A283" s="1">
        <v>284.0</v>
      </c>
      <c r="B283" s="1" t="s">
        <v>96</v>
      </c>
      <c r="C283" s="1">
        <v>25.0</v>
      </c>
      <c r="D283" s="1">
        <v>10.0</v>
      </c>
      <c r="E283" s="1">
        <v>42.0</v>
      </c>
      <c r="F283" s="1">
        <v>3.0</v>
      </c>
      <c r="H283" s="13">
        <v>43415.0</v>
      </c>
      <c r="I283" s="13">
        <v>43420.0</v>
      </c>
      <c r="J283" s="14">
        <v>0.4125</v>
      </c>
      <c r="K283" s="1">
        <v>1.0</v>
      </c>
      <c r="L283" s="13">
        <v>43420.0</v>
      </c>
      <c r="M283" s="1">
        <v>57.02</v>
      </c>
      <c r="N283" s="15">
        <v>2014.93</v>
      </c>
      <c r="O283" s="1">
        <v>5.0</v>
      </c>
      <c r="P283" s="13">
        <v>43432.0</v>
      </c>
      <c r="Q283" s="14">
        <v>0.4</v>
      </c>
      <c r="R283" s="31">
        <v>43434.0</v>
      </c>
      <c r="S283" s="14">
        <v>0.6708333333333333</v>
      </c>
      <c r="T283" s="13">
        <v>43424.0</v>
      </c>
      <c r="U283" s="1">
        <v>299.89</v>
      </c>
      <c r="V283" s="13">
        <v>43431.0</v>
      </c>
      <c r="W283" s="1">
        <v>1832.04</v>
      </c>
      <c r="AJ283" s="22" t="e">
        <v>#N/A</v>
      </c>
      <c r="AK283" s="23" t="e">
        <v>#N/A</v>
      </c>
      <c r="AL283" s="22" t="e">
        <v>#N/A</v>
      </c>
      <c r="AM283" s="23" t="e">
        <v>#N/A</v>
      </c>
      <c r="AN283" s="13">
        <v>43436.0</v>
      </c>
      <c r="AO283" s="1">
        <v>5.0</v>
      </c>
      <c r="AP283" s="1">
        <v>0.0</v>
      </c>
      <c r="AQ283" s="1">
        <v>2653.75</v>
      </c>
      <c r="AR283">
        <f t="shared" si="1"/>
        <v>24</v>
      </c>
      <c r="AS283" s="1">
        <v>21.0</v>
      </c>
      <c r="AT283" s="1">
        <v>3.0</v>
      </c>
      <c r="AU283" s="13">
        <v>43445.0</v>
      </c>
      <c r="AV283">
        <f t="shared" si="2"/>
        <v>16</v>
      </c>
      <c r="AW283" s="1">
        <v>7.0</v>
      </c>
      <c r="AX283" s="1">
        <v>9.0</v>
      </c>
      <c r="AY283" s="1">
        <v>1.98</v>
      </c>
      <c r="AZ283" s="1">
        <v>2.12</v>
      </c>
      <c r="BC283">
        <f t="shared" si="3"/>
        <v>24</v>
      </c>
      <c r="BD283">
        <f t="shared" si="4"/>
        <v>24</v>
      </c>
      <c r="BJ283" s="1" t="s">
        <v>330</v>
      </c>
    </row>
    <row r="284">
      <c r="A284" s="1">
        <v>285.0</v>
      </c>
      <c r="B284" s="1" t="s">
        <v>96</v>
      </c>
      <c r="C284" s="1">
        <v>25.0</v>
      </c>
      <c r="D284" s="1">
        <v>10.0</v>
      </c>
      <c r="E284" s="1">
        <v>42.0</v>
      </c>
      <c r="F284" s="1">
        <v>3.0</v>
      </c>
      <c r="H284" s="13">
        <v>43415.0</v>
      </c>
      <c r="I284" s="13">
        <v>43420.0</v>
      </c>
      <c r="J284" s="14">
        <v>0.41388888888888886</v>
      </c>
      <c r="K284" s="1">
        <v>1.0</v>
      </c>
      <c r="L284" s="13">
        <v>43420.0</v>
      </c>
      <c r="M284" s="1">
        <v>64.05</v>
      </c>
      <c r="N284" s="15">
        <v>1979.44</v>
      </c>
      <c r="O284" s="1">
        <v>5.0</v>
      </c>
      <c r="P284" s="13">
        <v>43429.0</v>
      </c>
      <c r="Q284" s="14">
        <v>0.4513888888888889</v>
      </c>
      <c r="R284" s="13">
        <v>43431.0</v>
      </c>
      <c r="S284" s="14">
        <v>0.7</v>
      </c>
      <c r="T284" s="13">
        <v>43423.0</v>
      </c>
      <c r="U284" s="1">
        <v>238.74</v>
      </c>
      <c r="V284" s="13">
        <v>43428.0</v>
      </c>
      <c r="W284" s="1">
        <v>1782.22</v>
      </c>
      <c r="AJ284" s="22" t="e">
        <v>#N/A</v>
      </c>
      <c r="AK284" s="23" t="e">
        <v>#N/A</v>
      </c>
      <c r="AL284" s="22" t="e">
        <v>#N/A</v>
      </c>
      <c r="AM284" s="23" t="e">
        <v>#N/A</v>
      </c>
      <c r="AN284" s="19">
        <v>43435.0</v>
      </c>
      <c r="AO284" s="1">
        <v>5.0</v>
      </c>
      <c r="AP284" s="1">
        <v>0.0</v>
      </c>
      <c r="AQ284" s="1">
        <v>4734.47</v>
      </c>
      <c r="AR284">
        <f t="shared" si="1"/>
        <v>77</v>
      </c>
      <c r="AS284" s="1">
        <v>73.0</v>
      </c>
      <c r="AT284" s="1">
        <v>4.0</v>
      </c>
      <c r="AU284" s="13">
        <v>43441.0</v>
      </c>
      <c r="AV284">
        <f t="shared" si="2"/>
        <v>60</v>
      </c>
      <c r="AW284" s="1">
        <v>18.0</v>
      </c>
      <c r="AX284" s="1">
        <v>42.0</v>
      </c>
      <c r="AY284" s="1">
        <v>4.57</v>
      </c>
      <c r="AZ284" s="1">
        <v>8.14</v>
      </c>
      <c r="BA284" s="1">
        <v>50.0</v>
      </c>
      <c r="BB284" s="1">
        <v>15.0</v>
      </c>
      <c r="BC284">
        <f t="shared" si="3"/>
        <v>127</v>
      </c>
      <c r="BD284">
        <f t="shared" si="4"/>
        <v>142</v>
      </c>
    </row>
    <row r="285">
      <c r="A285" s="1">
        <v>286.0</v>
      </c>
      <c r="B285" s="1" t="s">
        <v>96</v>
      </c>
      <c r="C285" s="1">
        <v>25.0</v>
      </c>
      <c r="D285" s="1">
        <v>10.0</v>
      </c>
      <c r="E285" s="1">
        <v>42.0</v>
      </c>
      <c r="F285" s="1">
        <v>3.0</v>
      </c>
      <c r="H285" s="13">
        <v>43415.0</v>
      </c>
      <c r="I285" s="13">
        <v>43420.0</v>
      </c>
      <c r="J285" s="14">
        <v>0.41458333333333336</v>
      </c>
      <c r="K285" s="1">
        <v>2.0</v>
      </c>
      <c r="L285" s="13">
        <v>43420.0</v>
      </c>
      <c r="M285" s="1">
        <v>59.78</v>
      </c>
      <c r="N285" s="15">
        <v>2062.26</v>
      </c>
      <c r="O285" s="1">
        <v>5.0</v>
      </c>
      <c r="P285" s="13">
        <v>43430.0</v>
      </c>
      <c r="Q285" s="14">
        <v>0.39652777777777776</v>
      </c>
      <c r="R285" s="13">
        <v>43432.0</v>
      </c>
      <c r="S285" s="14">
        <v>0.6902777777777778</v>
      </c>
      <c r="T285" s="13">
        <v>43424.0</v>
      </c>
      <c r="U285" s="1">
        <v>285.24</v>
      </c>
      <c r="V285" s="13">
        <v>43429.0</v>
      </c>
      <c r="W285" s="1">
        <v>2086.95</v>
      </c>
      <c r="AJ285" s="22" t="e">
        <v>#N/A</v>
      </c>
      <c r="AK285" s="23" t="e">
        <v>#N/A</v>
      </c>
      <c r="AL285" s="22" t="e">
        <v>#N/A</v>
      </c>
      <c r="AM285" s="23" t="e">
        <v>#N/A</v>
      </c>
      <c r="AN285" s="19">
        <v>43437.0</v>
      </c>
      <c r="AO285" s="1">
        <v>5.0</v>
      </c>
      <c r="AP285" s="1">
        <v>0.0</v>
      </c>
      <c r="AQ285" t="e">
        <v>#N/A</v>
      </c>
      <c r="AR285">
        <f t="shared" si="1"/>
        <v>172</v>
      </c>
      <c r="AS285" s="1">
        <v>109.0</v>
      </c>
      <c r="AT285" s="1">
        <v>63.0</v>
      </c>
      <c r="AU285" s="13">
        <v>43442.0</v>
      </c>
      <c r="AV285">
        <f t="shared" si="2"/>
        <v>26</v>
      </c>
      <c r="AW285" s="1">
        <v>3.0</v>
      </c>
      <c r="AX285" s="1">
        <v>23.0</v>
      </c>
      <c r="AY285" s="1">
        <v>0.87</v>
      </c>
      <c r="AZ285" s="1">
        <v>4.82</v>
      </c>
      <c r="BC285">
        <f t="shared" si="3"/>
        <v>172</v>
      </c>
      <c r="BD285">
        <f t="shared" si="4"/>
        <v>172</v>
      </c>
      <c r="BJ285" s="1" t="s">
        <v>331</v>
      </c>
    </row>
    <row r="286">
      <c r="A286" s="1">
        <v>287.0</v>
      </c>
      <c r="B286" s="1" t="s">
        <v>96</v>
      </c>
      <c r="C286" s="1">
        <v>25.0</v>
      </c>
      <c r="D286" s="1">
        <v>10.0</v>
      </c>
      <c r="E286" s="1">
        <v>42.0</v>
      </c>
      <c r="F286" s="1">
        <v>3.0</v>
      </c>
      <c r="H286" s="13">
        <v>43415.0</v>
      </c>
      <c r="I286" s="13">
        <v>43420.0</v>
      </c>
      <c r="J286" s="14">
        <v>0.41597222222222224</v>
      </c>
      <c r="K286" s="1">
        <v>1.0</v>
      </c>
      <c r="L286" s="13">
        <v>43420.0</v>
      </c>
      <c r="M286" s="1">
        <v>54.34</v>
      </c>
      <c r="N286" s="15">
        <v>1505.81</v>
      </c>
      <c r="O286" s="1">
        <v>5.0</v>
      </c>
      <c r="P286" s="13">
        <v>43428.0</v>
      </c>
      <c r="Q286" s="14">
        <v>0.4236111111111111</v>
      </c>
      <c r="R286" s="19">
        <v>43430.0</v>
      </c>
      <c r="S286" s="14">
        <v>0.7118055555555556</v>
      </c>
      <c r="T286" s="13">
        <v>43423.0</v>
      </c>
      <c r="U286" s="1">
        <v>267.14</v>
      </c>
      <c r="V286" s="13">
        <v>43427.0</v>
      </c>
      <c r="W286" s="1">
        <v>1273.31</v>
      </c>
      <c r="X286" s="13">
        <v>43434.0</v>
      </c>
      <c r="Y286" s="1">
        <v>4814.33</v>
      </c>
      <c r="Z286" s="1">
        <v>5.0</v>
      </c>
      <c r="AA286" s="31"/>
      <c r="AJ286" s="22" t="e">
        <v>#N/A</v>
      </c>
      <c r="AK286" s="23" t="e">
        <v>#N/A</v>
      </c>
      <c r="AL286" s="22" t="e">
        <v>#N/A</v>
      </c>
      <c r="AM286" s="23" t="e">
        <v>#N/A</v>
      </c>
      <c r="AN286" s="19">
        <v>43434.0</v>
      </c>
      <c r="AO286" s="1">
        <v>5.0</v>
      </c>
      <c r="AP286" s="1">
        <v>0.0</v>
      </c>
      <c r="AQ286" s="1">
        <v>4414.97</v>
      </c>
      <c r="AR286">
        <f t="shared" si="1"/>
        <v>91</v>
      </c>
      <c r="AS286" s="1">
        <v>84.0</v>
      </c>
      <c r="AT286" s="1">
        <v>7.0</v>
      </c>
      <c r="AU286" s="13">
        <v>43440.0</v>
      </c>
      <c r="AV286">
        <f t="shared" si="2"/>
        <v>61</v>
      </c>
      <c r="AW286" s="1">
        <v>9.0</v>
      </c>
      <c r="AX286" s="1">
        <v>52.0</v>
      </c>
      <c r="AY286" s="1">
        <v>2.55</v>
      </c>
      <c r="AZ286" s="1">
        <v>9.78</v>
      </c>
      <c r="BC286">
        <f t="shared" si="3"/>
        <v>91</v>
      </c>
      <c r="BD286">
        <f t="shared" si="4"/>
        <v>91</v>
      </c>
      <c r="BJ286" s="1" t="s">
        <v>332</v>
      </c>
    </row>
    <row r="287">
      <c r="H287" s="13"/>
      <c r="I287" s="13"/>
      <c r="L287" s="13"/>
      <c r="N287" s="23"/>
      <c r="AJ287" s="22"/>
      <c r="AK287" s="23"/>
      <c r="AL287" s="22"/>
      <c r="AM287" s="23"/>
      <c r="AN287" s="22"/>
      <c r="AQ287" t="e">
        <v>#N/A</v>
      </c>
      <c r="AR287">
        <f t="shared" si="1"/>
        <v>0</v>
      </c>
    </row>
    <row r="288">
      <c r="H288" s="13"/>
      <c r="I288" s="13"/>
      <c r="L288" s="13"/>
      <c r="N288" s="23"/>
      <c r="AJ288" s="22"/>
      <c r="AK288" s="23"/>
      <c r="AL288" s="22"/>
      <c r="AM288" s="23"/>
      <c r="AN288" s="22"/>
    </row>
    <row r="289">
      <c r="N289" s="23"/>
      <c r="AJ289" s="22"/>
      <c r="AK289" s="23"/>
      <c r="AL289" s="22"/>
      <c r="AM289" s="23"/>
      <c r="AN289" s="22"/>
    </row>
    <row r="290">
      <c r="N290" s="23"/>
      <c r="AJ290" s="22"/>
      <c r="AK290" s="23"/>
      <c r="AL290" s="22"/>
      <c r="AM290" s="23"/>
      <c r="AN290" s="22"/>
    </row>
    <row r="291">
      <c r="N291" s="23"/>
      <c r="AJ291" s="22"/>
      <c r="AK291" s="23"/>
      <c r="AL291" s="22"/>
      <c r="AM291" s="23"/>
      <c r="AN291" s="22"/>
    </row>
    <row r="292">
      <c r="N292" s="23"/>
      <c r="AJ292" s="22"/>
      <c r="AK292" s="23"/>
      <c r="AL292" s="22"/>
      <c r="AM292" s="23"/>
      <c r="AN292" s="22"/>
    </row>
    <row r="293">
      <c r="N293" s="23"/>
      <c r="AJ293" s="22"/>
      <c r="AK293" s="23"/>
      <c r="AL293" s="22"/>
      <c r="AM293" s="23"/>
      <c r="AN293" s="22"/>
    </row>
    <row r="294">
      <c r="N294" s="23"/>
      <c r="AJ294" s="22"/>
      <c r="AK294" s="23"/>
      <c r="AL294" s="22"/>
      <c r="AM294" s="23"/>
      <c r="AN294" s="22"/>
    </row>
    <row r="295">
      <c r="N295" s="23"/>
      <c r="AJ295" s="22"/>
      <c r="AK295" s="23"/>
      <c r="AL295" s="22"/>
      <c r="AM295" s="23"/>
      <c r="AN295" s="22"/>
    </row>
    <row r="296">
      <c r="N296" s="23"/>
      <c r="AJ296" s="22"/>
      <c r="AK296" s="23"/>
      <c r="AL296" s="22"/>
      <c r="AM296" s="23"/>
      <c r="AN296" s="22"/>
    </row>
    <row r="297">
      <c r="N297" s="23"/>
      <c r="AJ297" s="22"/>
      <c r="AK297" s="23"/>
      <c r="AL297" s="22"/>
      <c r="AM297" s="23"/>
      <c r="AN297" s="22"/>
    </row>
    <row r="298">
      <c r="N298" s="23"/>
      <c r="AJ298" s="22"/>
      <c r="AK298" s="23"/>
      <c r="AL298" s="22"/>
      <c r="AM298" s="23"/>
      <c r="AN298" s="22"/>
    </row>
    <row r="299">
      <c r="N299" s="23"/>
      <c r="AJ299" s="22"/>
      <c r="AK299" s="23"/>
      <c r="AL299" s="22"/>
      <c r="AM299" s="23"/>
      <c r="AN299" s="22"/>
    </row>
    <row r="300">
      <c r="N300" s="23"/>
      <c r="AJ300" s="22"/>
      <c r="AK300" s="23"/>
      <c r="AL300" s="22"/>
      <c r="AM300" s="23"/>
      <c r="AN300" s="22"/>
    </row>
    <row r="301">
      <c r="N301" s="23"/>
      <c r="AJ301" s="22"/>
      <c r="AK301" s="23"/>
      <c r="AL301" s="22"/>
      <c r="AM301" s="23"/>
      <c r="AN301" s="22"/>
    </row>
    <row r="302">
      <c r="N302" s="23"/>
      <c r="AJ302" s="22"/>
      <c r="AK302" s="23"/>
      <c r="AL302" s="22"/>
      <c r="AM302" s="23"/>
      <c r="AN302" s="22"/>
    </row>
    <row r="303">
      <c r="N303" s="23"/>
      <c r="AJ303" s="22"/>
      <c r="AK303" s="23"/>
      <c r="AL303" s="22"/>
      <c r="AM303" s="23"/>
      <c r="AN303" s="22"/>
    </row>
    <row r="304">
      <c r="N304" s="23"/>
      <c r="AJ304" s="22"/>
      <c r="AK304" s="23"/>
      <c r="AL304" s="22"/>
      <c r="AM304" s="23"/>
      <c r="AN304" s="22"/>
    </row>
    <row r="305">
      <c r="N305" s="23"/>
      <c r="AJ305" s="22"/>
      <c r="AK305" s="23"/>
      <c r="AL305" s="22"/>
      <c r="AM305" s="23"/>
      <c r="AN305" s="22"/>
    </row>
    <row r="306">
      <c r="N306" s="23"/>
      <c r="AJ306" s="22"/>
      <c r="AK306" s="23"/>
      <c r="AL306" s="22"/>
      <c r="AM306" s="23"/>
      <c r="AN306" s="22"/>
    </row>
    <row r="307">
      <c r="N307" s="23"/>
      <c r="AJ307" s="22"/>
      <c r="AK307" s="23"/>
      <c r="AL307" s="22"/>
      <c r="AM307" s="23"/>
      <c r="AN307" s="22"/>
    </row>
    <row r="308">
      <c r="N308" s="23"/>
      <c r="AJ308" s="22"/>
      <c r="AK308" s="23"/>
      <c r="AL308" s="22"/>
      <c r="AM308" s="23"/>
      <c r="AN308" s="22"/>
    </row>
    <row r="309">
      <c r="N309" s="23"/>
      <c r="AJ309" s="22"/>
      <c r="AK309" s="23"/>
      <c r="AL309" s="22"/>
      <c r="AM309" s="23"/>
      <c r="AN309" s="22"/>
    </row>
    <row r="310">
      <c r="N310" s="23"/>
      <c r="AJ310" s="22"/>
      <c r="AK310" s="23"/>
      <c r="AL310" s="22"/>
      <c r="AM310" s="23"/>
      <c r="AN310" s="22"/>
    </row>
    <row r="311">
      <c r="N311" s="23"/>
      <c r="AJ311" s="22"/>
      <c r="AK311" s="23"/>
      <c r="AL311" s="22"/>
      <c r="AM311" s="23"/>
      <c r="AN311" s="22"/>
    </row>
    <row r="312">
      <c r="N312" s="23"/>
      <c r="AJ312" s="22"/>
      <c r="AK312" s="23"/>
      <c r="AL312" s="22"/>
      <c r="AM312" s="23"/>
      <c r="AN312" s="22"/>
    </row>
    <row r="313">
      <c r="N313" s="23"/>
      <c r="AJ313" s="22"/>
      <c r="AK313" s="23"/>
      <c r="AL313" s="22"/>
      <c r="AM313" s="23"/>
      <c r="AN313" s="22"/>
    </row>
    <row r="314">
      <c r="N314" s="23"/>
      <c r="AJ314" s="22"/>
      <c r="AK314" s="23"/>
      <c r="AL314" s="22"/>
      <c r="AM314" s="23"/>
      <c r="AN314" s="22"/>
    </row>
    <row r="315">
      <c r="N315" s="23"/>
      <c r="AJ315" s="22"/>
      <c r="AK315" s="23"/>
      <c r="AL315" s="22"/>
      <c r="AM315" s="23"/>
      <c r="AN315" s="22"/>
    </row>
    <row r="316">
      <c r="N316" s="23"/>
      <c r="AJ316" s="22"/>
      <c r="AK316" s="23"/>
      <c r="AL316" s="22"/>
      <c r="AM316" s="23"/>
      <c r="AN316" s="22"/>
    </row>
    <row r="317">
      <c r="N317" s="23"/>
      <c r="AJ317" s="22"/>
      <c r="AK317" s="23"/>
      <c r="AL317" s="22"/>
      <c r="AM317" s="23"/>
      <c r="AN317" s="22"/>
    </row>
    <row r="318">
      <c r="N318" s="23"/>
      <c r="AJ318" s="22"/>
      <c r="AK318" s="23"/>
      <c r="AL318" s="22"/>
      <c r="AM318" s="23"/>
      <c r="AN318" s="22"/>
    </row>
    <row r="319">
      <c r="N319" s="23"/>
      <c r="AJ319" s="22"/>
      <c r="AK319" s="23"/>
      <c r="AL319" s="22"/>
      <c r="AM319" s="23"/>
      <c r="AN319" s="22"/>
    </row>
    <row r="320">
      <c r="N320" s="23"/>
      <c r="AJ320" s="22"/>
      <c r="AK320" s="23"/>
      <c r="AL320" s="22"/>
      <c r="AM320" s="23"/>
      <c r="AN320" s="22"/>
    </row>
    <row r="321">
      <c r="N321" s="23"/>
      <c r="AJ321" s="22"/>
      <c r="AK321" s="23"/>
      <c r="AL321" s="22"/>
      <c r="AM321" s="23"/>
      <c r="AN321" s="22"/>
    </row>
    <row r="322">
      <c r="N322" s="23"/>
      <c r="AJ322" s="22"/>
      <c r="AK322" s="23"/>
      <c r="AL322" s="22"/>
      <c r="AM322" s="23"/>
      <c r="AN322" s="22"/>
    </row>
    <row r="323">
      <c r="N323" s="23"/>
      <c r="AJ323" s="22"/>
      <c r="AK323" s="23"/>
      <c r="AL323" s="22"/>
      <c r="AM323" s="23"/>
      <c r="AN323" s="22"/>
    </row>
    <row r="324">
      <c r="N324" s="23"/>
      <c r="AJ324" s="22"/>
      <c r="AK324" s="23"/>
      <c r="AL324" s="22"/>
      <c r="AM324" s="23"/>
      <c r="AN324" s="22"/>
    </row>
    <row r="325">
      <c r="N325" s="23"/>
      <c r="AJ325" s="22"/>
      <c r="AK325" s="23"/>
      <c r="AL325" s="22"/>
      <c r="AM325" s="23"/>
      <c r="AN325" s="22"/>
    </row>
    <row r="326">
      <c r="N326" s="23"/>
      <c r="AJ326" s="22"/>
      <c r="AK326" s="23"/>
      <c r="AL326" s="22"/>
      <c r="AM326" s="23"/>
      <c r="AN326" s="22"/>
    </row>
    <row r="327">
      <c r="N327" s="23"/>
      <c r="AJ327" s="22"/>
      <c r="AK327" s="23"/>
      <c r="AL327" s="22"/>
      <c r="AM327" s="23"/>
      <c r="AN327" s="22"/>
    </row>
    <row r="328">
      <c r="N328" s="23"/>
      <c r="AJ328" s="22"/>
      <c r="AK328" s="23"/>
      <c r="AL328" s="22"/>
      <c r="AM328" s="23"/>
      <c r="AN328" s="22"/>
    </row>
    <row r="329">
      <c r="N329" s="23"/>
      <c r="AJ329" s="22"/>
      <c r="AK329" s="23"/>
      <c r="AL329" s="22"/>
      <c r="AM329" s="23"/>
      <c r="AN329" s="22"/>
    </row>
    <row r="330">
      <c r="N330" s="23"/>
      <c r="AJ330" s="22"/>
      <c r="AK330" s="23"/>
      <c r="AL330" s="22"/>
      <c r="AM330" s="23"/>
      <c r="AN330" s="22"/>
    </row>
    <row r="331">
      <c r="N331" s="23"/>
      <c r="AJ331" s="22"/>
      <c r="AK331" s="23"/>
      <c r="AL331" s="22"/>
      <c r="AM331" s="23"/>
      <c r="AN331" s="22"/>
    </row>
    <row r="332">
      <c r="N332" s="23"/>
      <c r="AJ332" s="22"/>
      <c r="AK332" s="23"/>
      <c r="AL332" s="22"/>
      <c r="AM332" s="23"/>
      <c r="AN332" s="22"/>
    </row>
    <row r="333">
      <c r="N333" s="23"/>
      <c r="AJ333" s="22"/>
      <c r="AK333" s="23"/>
      <c r="AL333" s="22"/>
      <c r="AM333" s="23"/>
      <c r="AN333" s="22"/>
    </row>
    <row r="334">
      <c r="N334" s="23"/>
      <c r="AJ334" s="22"/>
      <c r="AK334" s="23"/>
      <c r="AL334" s="22"/>
      <c r="AM334" s="23"/>
      <c r="AN334" s="22"/>
    </row>
    <row r="335">
      <c r="N335" s="23"/>
      <c r="AJ335" s="22"/>
      <c r="AK335" s="23"/>
      <c r="AL335" s="22"/>
      <c r="AM335" s="23"/>
      <c r="AN335" s="22"/>
    </row>
    <row r="336">
      <c r="N336" s="23"/>
      <c r="AJ336" s="22"/>
      <c r="AK336" s="23"/>
      <c r="AL336" s="22"/>
      <c r="AM336" s="23"/>
      <c r="AN336" s="22"/>
    </row>
    <row r="337">
      <c r="N337" s="23"/>
      <c r="AJ337" s="22"/>
      <c r="AK337" s="23"/>
      <c r="AL337" s="22"/>
      <c r="AM337" s="23"/>
      <c r="AN337" s="22"/>
    </row>
    <row r="338">
      <c r="N338" s="23"/>
      <c r="AJ338" s="22"/>
      <c r="AK338" s="23"/>
      <c r="AL338" s="22"/>
      <c r="AM338" s="23"/>
      <c r="AN338" s="22"/>
    </row>
    <row r="339">
      <c r="N339" s="23"/>
      <c r="AJ339" s="22"/>
      <c r="AK339" s="23"/>
      <c r="AL339" s="22"/>
      <c r="AM339" s="23"/>
      <c r="AN339" s="22"/>
    </row>
    <row r="340">
      <c r="N340" s="23"/>
      <c r="AJ340" s="22"/>
      <c r="AK340" s="23"/>
      <c r="AL340" s="22"/>
      <c r="AM340" s="23"/>
      <c r="AN340" s="22"/>
    </row>
    <row r="341">
      <c r="N341" s="23"/>
      <c r="AJ341" s="22"/>
      <c r="AK341" s="23"/>
      <c r="AL341" s="22"/>
      <c r="AM341" s="23"/>
      <c r="AN341" s="22"/>
    </row>
    <row r="342">
      <c r="N342" s="23"/>
      <c r="AJ342" s="22"/>
      <c r="AK342" s="23"/>
      <c r="AL342" s="22"/>
      <c r="AM342" s="23"/>
      <c r="AN342" s="22"/>
    </row>
    <row r="343">
      <c r="N343" s="23"/>
      <c r="AJ343" s="22"/>
      <c r="AK343" s="23"/>
      <c r="AL343" s="22"/>
      <c r="AM343" s="23"/>
      <c r="AN343" s="22"/>
    </row>
    <row r="344">
      <c r="N344" s="23"/>
      <c r="AJ344" s="22"/>
      <c r="AK344" s="23"/>
      <c r="AL344" s="22"/>
      <c r="AM344" s="23"/>
      <c r="AN344" s="22"/>
    </row>
    <row r="345">
      <c r="N345" s="23"/>
      <c r="AJ345" s="22"/>
      <c r="AK345" s="23"/>
      <c r="AL345" s="22"/>
      <c r="AM345" s="23"/>
      <c r="AN345" s="22"/>
    </row>
    <row r="346">
      <c r="N346" s="23"/>
      <c r="AJ346" s="22"/>
      <c r="AK346" s="23"/>
      <c r="AL346" s="22"/>
      <c r="AM346" s="23"/>
      <c r="AN346" s="22"/>
    </row>
    <row r="347">
      <c r="N347" s="23"/>
      <c r="AJ347" s="22"/>
      <c r="AK347" s="23"/>
      <c r="AL347" s="22"/>
      <c r="AM347" s="23"/>
      <c r="AN347" s="22"/>
    </row>
    <row r="348">
      <c r="N348" s="23"/>
      <c r="AJ348" s="22"/>
      <c r="AK348" s="23"/>
      <c r="AL348" s="22"/>
      <c r="AM348" s="23"/>
      <c r="AN348" s="22"/>
    </row>
    <row r="349">
      <c r="N349" s="23"/>
      <c r="AJ349" s="22"/>
      <c r="AK349" s="23"/>
      <c r="AL349" s="22"/>
      <c r="AM349" s="23"/>
      <c r="AN349" s="22"/>
    </row>
    <row r="350">
      <c r="N350" s="23"/>
      <c r="AJ350" s="22"/>
      <c r="AK350" s="23"/>
      <c r="AL350" s="22"/>
      <c r="AM350" s="23"/>
      <c r="AN350" s="22"/>
    </row>
    <row r="351">
      <c r="N351" s="23"/>
      <c r="AJ351" s="22"/>
      <c r="AK351" s="23"/>
      <c r="AL351" s="22"/>
      <c r="AM351" s="23"/>
      <c r="AN351" s="22"/>
    </row>
    <row r="352">
      <c r="N352" s="23"/>
      <c r="AJ352" s="22"/>
      <c r="AK352" s="23"/>
      <c r="AL352" s="22"/>
      <c r="AM352" s="23"/>
      <c r="AN352" s="22"/>
    </row>
    <row r="353">
      <c r="N353" s="23"/>
      <c r="AJ353" s="22"/>
      <c r="AK353" s="23"/>
      <c r="AL353" s="22"/>
      <c r="AM353" s="23"/>
      <c r="AN353" s="22"/>
    </row>
    <row r="354">
      <c r="N354" s="23"/>
      <c r="AJ354" s="22"/>
      <c r="AK354" s="23"/>
      <c r="AL354" s="22"/>
      <c r="AM354" s="23"/>
      <c r="AN354" s="22"/>
    </row>
    <row r="355">
      <c r="N355" s="23"/>
      <c r="AJ355" s="22"/>
      <c r="AK355" s="23"/>
      <c r="AL355" s="22"/>
      <c r="AM355" s="23"/>
      <c r="AN355" s="22"/>
    </row>
    <row r="356">
      <c r="N356" s="23"/>
      <c r="AJ356" s="22"/>
      <c r="AK356" s="23"/>
      <c r="AL356" s="22"/>
      <c r="AM356" s="23"/>
      <c r="AN356" s="22"/>
    </row>
    <row r="357">
      <c r="N357" s="23"/>
      <c r="AJ357" s="22"/>
      <c r="AK357" s="23"/>
      <c r="AL357" s="22"/>
      <c r="AM357" s="23"/>
      <c r="AN357" s="22"/>
    </row>
    <row r="358">
      <c r="N358" s="23"/>
      <c r="AJ358" s="22"/>
      <c r="AK358" s="23"/>
      <c r="AL358" s="22"/>
      <c r="AM358" s="23"/>
      <c r="AN358" s="22"/>
    </row>
    <row r="359">
      <c r="N359" s="23"/>
      <c r="AJ359" s="22"/>
      <c r="AK359" s="23"/>
      <c r="AL359" s="22"/>
      <c r="AM359" s="23"/>
      <c r="AN359" s="22"/>
    </row>
    <row r="360">
      <c r="N360" s="23"/>
      <c r="AJ360" s="22"/>
      <c r="AK360" s="23"/>
      <c r="AL360" s="22"/>
      <c r="AM360" s="23"/>
      <c r="AN360" s="22"/>
    </row>
    <row r="361">
      <c r="N361" s="23"/>
      <c r="AJ361" s="22"/>
      <c r="AK361" s="23"/>
      <c r="AL361" s="22"/>
      <c r="AM361" s="23"/>
      <c r="AN361" s="22"/>
    </row>
    <row r="362">
      <c r="N362" s="23"/>
      <c r="AJ362" s="22"/>
      <c r="AK362" s="23"/>
      <c r="AL362" s="22"/>
      <c r="AM362" s="23"/>
      <c r="AN362" s="22"/>
    </row>
    <row r="363">
      <c r="N363" s="23"/>
      <c r="AJ363" s="22"/>
      <c r="AK363" s="23"/>
      <c r="AL363" s="22"/>
      <c r="AM363" s="23"/>
      <c r="AN363" s="22"/>
    </row>
    <row r="364">
      <c r="N364" s="23"/>
      <c r="AJ364" s="22"/>
      <c r="AK364" s="23"/>
      <c r="AL364" s="22"/>
      <c r="AM364" s="23"/>
      <c r="AN364" s="22"/>
    </row>
    <row r="365">
      <c r="N365" s="23"/>
      <c r="AJ365" s="22"/>
      <c r="AK365" s="23"/>
      <c r="AL365" s="22"/>
      <c r="AM365" s="23"/>
      <c r="AN365" s="22"/>
    </row>
    <row r="366">
      <c r="N366" s="23"/>
      <c r="AJ366" s="22"/>
      <c r="AK366" s="23"/>
      <c r="AL366" s="22"/>
      <c r="AM366" s="23"/>
      <c r="AN366" s="22"/>
    </row>
    <row r="367">
      <c r="N367" s="23"/>
      <c r="AJ367" s="22"/>
      <c r="AK367" s="23"/>
      <c r="AL367" s="22"/>
      <c r="AM367" s="23"/>
      <c r="AN367" s="22"/>
    </row>
    <row r="368">
      <c r="N368" s="23"/>
      <c r="AJ368" s="22"/>
      <c r="AK368" s="23"/>
      <c r="AL368" s="22"/>
      <c r="AM368" s="23"/>
      <c r="AN368" s="22"/>
    </row>
    <row r="369">
      <c r="N369" s="23"/>
      <c r="AJ369" s="22"/>
      <c r="AK369" s="23"/>
      <c r="AL369" s="22"/>
      <c r="AM369" s="23"/>
      <c r="AN369" s="22"/>
    </row>
    <row r="370">
      <c r="N370" s="23"/>
      <c r="AJ370" s="22"/>
      <c r="AK370" s="23"/>
      <c r="AL370" s="22"/>
      <c r="AM370" s="23"/>
      <c r="AN370" s="22"/>
    </row>
    <row r="371">
      <c r="N371" s="23"/>
      <c r="AJ371" s="22"/>
      <c r="AK371" s="23"/>
      <c r="AL371" s="22"/>
      <c r="AM371" s="23"/>
      <c r="AN371" s="22"/>
    </row>
    <row r="372">
      <c r="N372" s="23"/>
      <c r="AJ372" s="22"/>
      <c r="AK372" s="23"/>
      <c r="AL372" s="22"/>
      <c r="AM372" s="23"/>
      <c r="AN372" s="22"/>
    </row>
    <row r="373">
      <c r="N373" s="23"/>
      <c r="AJ373" s="22"/>
      <c r="AK373" s="23"/>
      <c r="AL373" s="22"/>
      <c r="AM373" s="23"/>
      <c r="AN373" s="22"/>
    </row>
    <row r="374">
      <c r="N374" s="23"/>
      <c r="AJ374" s="22"/>
      <c r="AK374" s="23"/>
      <c r="AL374" s="22"/>
      <c r="AM374" s="23"/>
      <c r="AN374" s="22"/>
    </row>
    <row r="375">
      <c r="N375" s="23"/>
      <c r="AJ375" s="22"/>
      <c r="AK375" s="23"/>
      <c r="AL375" s="22"/>
      <c r="AM375" s="23"/>
      <c r="AN375" s="22"/>
    </row>
    <row r="376">
      <c r="N376" s="23"/>
      <c r="AJ376" s="22"/>
      <c r="AK376" s="23"/>
      <c r="AL376" s="22"/>
      <c r="AM376" s="23"/>
      <c r="AN376" s="22"/>
    </row>
    <row r="377">
      <c r="N377" s="23"/>
      <c r="AJ377" s="22"/>
      <c r="AK377" s="23"/>
      <c r="AL377" s="22"/>
      <c r="AM377" s="23"/>
      <c r="AN377" s="22"/>
    </row>
    <row r="378">
      <c r="N378" s="23"/>
      <c r="AJ378" s="22"/>
      <c r="AK378" s="23"/>
      <c r="AL378" s="22"/>
      <c r="AM378" s="23"/>
      <c r="AN378" s="22"/>
    </row>
    <row r="379">
      <c r="N379" s="23"/>
      <c r="AJ379" s="22"/>
      <c r="AK379" s="23"/>
      <c r="AL379" s="22"/>
      <c r="AM379" s="23"/>
      <c r="AN379" s="22"/>
    </row>
    <row r="380">
      <c r="N380" s="23"/>
      <c r="AJ380" s="22"/>
      <c r="AK380" s="23"/>
      <c r="AL380" s="22"/>
      <c r="AM380" s="23"/>
      <c r="AN380" s="22"/>
    </row>
    <row r="381">
      <c r="N381" s="23"/>
      <c r="AJ381" s="22"/>
      <c r="AK381" s="23"/>
      <c r="AL381" s="22"/>
      <c r="AM381" s="23"/>
      <c r="AN381" s="22"/>
    </row>
    <row r="382">
      <c r="N382" s="23"/>
      <c r="AJ382" s="22"/>
      <c r="AK382" s="23"/>
      <c r="AL382" s="22"/>
      <c r="AM382" s="23"/>
      <c r="AN382" s="22"/>
    </row>
    <row r="383">
      <c r="N383" s="23"/>
      <c r="AJ383" s="22"/>
      <c r="AK383" s="23"/>
      <c r="AL383" s="22"/>
      <c r="AM383" s="23"/>
      <c r="AN383" s="22"/>
    </row>
    <row r="384">
      <c r="N384" s="23"/>
      <c r="AJ384" s="22"/>
      <c r="AK384" s="23"/>
      <c r="AL384" s="22"/>
      <c r="AM384" s="23"/>
      <c r="AN384" s="22"/>
    </row>
    <row r="385">
      <c r="N385" s="23"/>
      <c r="AJ385" s="22"/>
      <c r="AK385" s="23"/>
      <c r="AL385" s="22"/>
      <c r="AM385" s="23"/>
      <c r="AN385" s="22"/>
    </row>
    <row r="386">
      <c r="N386" s="23"/>
      <c r="AJ386" s="22"/>
      <c r="AK386" s="23"/>
      <c r="AL386" s="22"/>
      <c r="AM386" s="23"/>
      <c r="AN386" s="22"/>
    </row>
    <row r="387">
      <c r="N387" s="23"/>
      <c r="AJ387" s="22"/>
      <c r="AK387" s="23"/>
      <c r="AL387" s="22"/>
      <c r="AM387" s="23"/>
      <c r="AN387" s="22"/>
    </row>
    <row r="388">
      <c r="N388" s="23"/>
      <c r="AJ388" s="22"/>
      <c r="AK388" s="23"/>
      <c r="AL388" s="22"/>
      <c r="AM388" s="23"/>
      <c r="AN388" s="22"/>
    </row>
    <row r="389">
      <c r="N389" s="23"/>
      <c r="AJ389" s="22"/>
      <c r="AK389" s="23"/>
      <c r="AL389" s="22"/>
      <c r="AM389" s="23"/>
      <c r="AN389" s="22"/>
    </row>
    <row r="390">
      <c r="N390" s="23"/>
      <c r="AJ390" s="22"/>
      <c r="AK390" s="23"/>
      <c r="AL390" s="22"/>
      <c r="AM390" s="23"/>
      <c r="AN390" s="22"/>
    </row>
    <row r="391">
      <c r="N391" s="23"/>
      <c r="AJ391" s="22"/>
      <c r="AK391" s="23"/>
      <c r="AL391" s="22"/>
      <c r="AM391" s="23"/>
      <c r="AN391" s="22"/>
    </row>
    <row r="392">
      <c r="N392" s="23"/>
      <c r="AJ392" s="22"/>
      <c r="AK392" s="23"/>
      <c r="AL392" s="22"/>
      <c r="AM392" s="23"/>
      <c r="AN392" s="22"/>
    </row>
    <row r="393">
      <c r="N393" s="23"/>
      <c r="AJ393" s="22"/>
      <c r="AK393" s="23"/>
      <c r="AL393" s="22"/>
      <c r="AM393" s="23"/>
      <c r="AN393" s="22"/>
    </row>
    <row r="394">
      <c r="N394" s="23"/>
      <c r="AJ394" s="22"/>
      <c r="AK394" s="23"/>
      <c r="AL394" s="22"/>
      <c r="AM394" s="23"/>
      <c r="AN394" s="22"/>
    </row>
    <row r="395">
      <c r="N395" s="23"/>
      <c r="AJ395" s="22"/>
      <c r="AK395" s="23"/>
      <c r="AL395" s="22"/>
      <c r="AM395" s="23"/>
      <c r="AN395" s="22"/>
    </row>
    <row r="396">
      <c r="N396" s="23"/>
      <c r="AJ396" s="22"/>
      <c r="AK396" s="23"/>
      <c r="AL396" s="22"/>
      <c r="AM396" s="23"/>
      <c r="AN396" s="22"/>
    </row>
    <row r="397">
      <c r="N397" s="23"/>
      <c r="AJ397" s="22"/>
      <c r="AK397" s="23"/>
      <c r="AL397" s="22"/>
      <c r="AM397" s="23"/>
      <c r="AN397" s="22"/>
    </row>
    <row r="398">
      <c r="N398" s="23"/>
      <c r="AJ398" s="22"/>
      <c r="AK398" s="23"/>
      <c r="AL398" s="22"/>
      <c r="AM398" s="23"/>
      <c r="AN398" s="22"/>
    </row>
    <row r="399">
      <c r="N399" s="23"/>
      <c r="AJ399" s="22"/>
      <c r="AK399" s="23"/>
      <c r="AL399" s="22"/>
      <c r="AM399" s="23"/>
      <c r="AN399" s="22"/>
    </row>
    <row r="400">
      <c r="N400" s="23"/>
      <c r="AJ400" s="22"/>
      <c r="AK400" s="23"/>
      <c r="AL400" s="22"/>
      <c r="AM400" s="23"/>
      <c r="AN400" s="22"/>
    </row>
    <row r="401">
      <c r="N401" s="23"/>
      <c r="AJ401" s="22"/>
      <c r="AK401" s="23"/>
      <c r="AL401" s="22"/>
      <c r="AM401" s="23"/>
      <c r="AN401" s="22"/>
    </row>
    <row r="402">
      <c r="N402" s="23"/>
      <c r="AJ402" s="22"/>
      <c r="AK402" s="23"/>
      <c r="AL402" s="22"/>
      <c r="AM402" s="23"/>
      <c r="AN402" s="22"/>
    </row>
    <row r="403">
      <c r="N403" s="23"/>
      <c r="AJ403" s="22"/>
      <c r="AK403" s="23"/>
      <c r="AL403" s="22"/>
      <c r="AM403" s="23"/>
      <c r="AN403" s="22"/>
    </row>
    <row r="404">
      <c r="N404" s="23"/>
      <c r="AJ404" s="22"/>
      <c r="AK404" s="23"/>
      <c r="AL404" s="22"/>
      <c r="AM404" s="23"/>
      <c r="AN404" s="22"/>
    </row>
    <row r="405">
      <c r="N405" s="23"/>
      <c r="AJ405" s="22"/>
      <c r="AK405" s="23"/>
      <c r="AL405" s="22"/>
      <c r="AM405" s="23"/>
      <c r="AN405" s="22"/>
    </row>
    <row r="406">
      <c r="N406" s="23"/>
      <c r="AJ406" s="22"/>
      <c r="AK406" s="23"/>
      <c r="AL406" s="22"/>
      <c r="AM406" s="23"/>
      <c r="AN406" s="22"/>
    </row>
    <row r="407">
      <c r="N407" s="23"/>
      <c r="AJ407" s="22"/>
      <c r="AK407" s="23"/>
      <c r="AL407" s="22"/>
      <c r="AM407" s="23"/>
      <c r="AN407" s="22"/>
    </row>
    <row r="408">
      <c r="N408" s="23"/>
      <c r="AJ408" s="22"/>
      <c r="AK408" s="23"/>
      <c r="AL408" s="22"/>
      <c r="AM408" s="23"/>
      <c r="AN408" s="22"/>
    </row>
    <row r="409">
      <c r="N409" s="23"/>
      <c r="AJ409" s="22"/>
      <c r="AK409" s="23"/>
      <c r="AL409" s="22"/>
      <c r="AM409" s="23"/>
      <c r="AN409" s="22"/>
    </row>
    <row r="410">
      <c r="N410" s="23"/>
      <c r="AJ410" s="22"/>
      <c r="AK410" s="23"/>
      <c r="AL410" s="22"/>
      <c r="AM410" s="23"/>
      <c r="AN410" s="22"/>
    </row>
    <row r="411">
      <c r="N411" s="23"/>
      <c r="AJ411" s="22"/>
      <c r="AK411" s="23"/>
      <c r="AL411" s="22"/>
      <c r="AM411" s="23"/>
      <c r="AN411" s="22"/>
    </row>
    <row r="412">
      <c r="N412" s="23"/>
      <c r="AJ412" s="22"/>
      <c r="AK412" s="23"/>
      <c r="AL412" s="22"/>
      <c r="AM412" s="23"/>
      <c r="AN412" s="22"/>
    </row>
    <row r="413">
      <c r="N413" s="23"/>
      <c r="AJ413" s="22"/>
      <c r="AK413" s="23"/>
      <c r="AL413" s="22"/>
      <c r="AM413" s="23"/>
      <c r="AN413" s="22"/>
    </row>
    <row r="414">
      <c r="N414" s="23"/>
      <c r="AJ414" s="22"/>
      <c r="AK414" s="23"/>
      <c r="AL414" s="22"/>
      <c r="AM414" s="23"/>
      <c r="AN414" s="22"/>
    </row>
    <row r="415">
      <c r="N415" s="23"/>
      <c r="AJ415" s="22"/>
      <c r="AK415" s="23"/>
      <c r="AL415" s="22"/>
      <c r="AM415" s="23"/>
      <c r="AN415" s="22"/>
    </row>
    <row r="416">
      <c r="N416" s="23"/>
      <c r="AJ416" s="22"/>
      <c r="AK416" s="23"/>
      <c r="AL416" s="22"/>
      <c r="AM416" s="23"/>
      <c r="AN416" s="22"/>
    </row>
    <row r="417">
      <c r="N417" s="23"/>
      <c r="AJ417" s="22"/>
      <c r="AK417" s="23"/>
      <c r="AL417" s="22"/>
      <c r="AM417" s="23"/>
      <c r="AN417" s="22"/>
    </row>
    <row r="418">
      <c r="N418" s="23"/>
      <c r="AJ418" s="22"/>
      <c r="AK418" s="23"/>
      <c r="AL418" s="22"/>
      <c r="AM418" s="23"/>
      <c r="AN418" s="22"/>
    </row>
    <row r="419">
      <c r="N419" s="23"/>
      <c r="AJ419" s="22"/>
      <c r="AK419" s="23"/>
      <c r="AL419" s="22"/>
      <c r="AM419" s="23"/>
      <c r="AN419" s="22"/>
    </row>
    <row r="420">
      <c r="N420" s="23"/>
      <c r="AJ420" s="22"/>
      <c r="AK420" s="23"/>
      <c r="AL420" s="22"/>
      <c r="AM420" s="23"/>
      <c r="AN420" s="22"/>
    </row>
    <row r="421">
      <c r="N421" s="23"/>
      <c r="AJ421" s="22"/>
      <c r="AK421" s="23"/>
      <c r="AL421" s="22"/>
      <c r="AM421" s="23"/>
      <c r="AN421" s="22"/>
    </row>
    <row r="422">
      <c r="N422" s="23"/>
      <c r="AJ422" s="22"/>
      <c r="AK422" s="23"/>
      <c r="AL422" s="22"/>
      <c r="AM422" s="23"/>
      <c r="AN422" s="22"/>
    </row>
    <row r="423">
      <c r="N423" s="23"/>
      <c r="AJ423" s="22"/>
      <c r="AK423" s="23"/>
      <c r="AL423" s="22"/>
      <c r="AM423" s="23"/>
      <c r="AN423" s="22"/>
    </row>
    <row r="424">
      <c r="N424" s="23"/>
      <c r="AJ424" s="22"/>
      <c r="AK424" s="23"/>
      <c r="AL424" s="22"/>
      <c r="AM424" s="23"/>
      <c r="AN424" s="22"/>
    </row>
    <row r="425">
      <c r="N425" s="23"/>
      <c r="AJ425" s="22"/>
      <c r="AK425" s="23"/>
      <c r="AL425" s="22"/>
      <c r="AM425" s="23"/>
      <c r="AN425" s="22"/>
    </row>
    <row r="426">
      <c r="N426" s="23"/>
      <c r="AJ426" s="22"/>
      <c r="AK426" s="23"/>
      <c r="AL426" s="22"/>
      <c r="AM426" s="23"/>
      <c r="AN426" s="22"/>
    </row>
    <row r="427">
      <c r="N427" s="23"/>
      <c r="AJ427" s="22"/>
      <c r="AK427" s="23"/>
      <c r="AL427" s="22"/>
      <c r="AM427" s="23"/>
      <c r="AN427" s="22"/>
    </row>
    <row r="428">
      <c r="N428" s="23"/>
      <c r="AJ428" s="22"/>
      <c r="AK428" s="23"/>
      <c r="AL428" s="22"/>
      <c r="AM428" s="23"/>
      <c r="AN428" s="22"/>
    </row>
    <row r="429">
      <c r="N429" s="23"/>
      <c r="AJ429" s="22"/>
      <c r="AK429" s="23"/>
      <c r="AL429" s="22"/>
      <c r="AM429" s="23"/>
      <c r="AN429" s="22"/>
    </row>
    <row r="430">
      <c r="N430" s="23"/>
      <c r="AJ430" s="22"/>
      <c r="AK430" s="23"/>
      <c r="AL430" s="22"/>
      <c r="AM430" s="23"/>
      <c r="AN430" s="22"/>
    </row>
    <row r="431">
      <c r="N431" s="23"/>
      <c r="AJ431" s="22"/>
      <c r="AK431" s="23"/>
      <c r="AL431" s="22"/>
      <c r="AM431" s="23"/>
      <c r="AN431" s="22"/>
    </row>
    <row r="432">
      <c r="N432" s="23"/>
      <c r="AJ432" s="22"/>
      <c r="AK432" s="23"/>
      <c r="AL432" s="22"/>
      <c r="AM432" s="23"/>
      <c r="AN432" s="22"/>
    </row>
    <row r="433">
      <c r="N433" s="23"/>
      <c r="AJ433" s="22"/>
      <c r="AK433" s="23"/>
      <c r="AL433" s="22"/>
      <c r="AM433" s="23"/>
      <c r="AN433" s="22"/>
    </row>
    <row r="434">
      <c r="N434" s="23"/>
      <c r="AJ434" s="22"/>
      <c r="AK434" s="23"/>
      <c r="AL434" s="22"/>
      <c r="AM434" s="23"/>
      <c r="AN434" s="22"/>
    </row>
    <row r="435">
      <c r="N435" s="23"/>
      <c r="AJ435" s="22"/>
      <c r="AK435" s="23"/>
      <c r="AL435" s="22"/>
      <c r="AM435" s="23"/>
      <c r="AN435" s="22"/>
    </row>
    <row r="436">
      <c r="N436" s="23"/>
      <c r="AJ436" s="22"/>
      <c r="AK436" s="23"/>
      <c r="AL436" s="22"/>
      <c r="AM436" s="23"/>
      <c r="AN436" s="22"/>
    </row>
    <row r="437">
      <c r="N437" s="23"/>
      <c r="AJ437" s="22"/>
      <c r="AK437" s="23"/>
      <c r="AL437" s="22"/>
      <c r="AM437" s="23"/>
      <c r="AN437" s="22"/>
    </row>
    <row r="438">
      <c r="N438" s="23"/>
      <c r="AJ438" s="22"/>
      <c r="AK438" s="23"/>
      <c r="AL438" s="22"/>
      <c r="AM438" s="23"/>
      <c r="AN438" s="22"/>
    </row>
    <row r="439">
      <c r="N439" s="23"/>
      <c r="AJ439" s="22"/>
      <c r="AK439" s="23"/>
      <c r="AL439" s="22"/>
      <c r="AM439" s="23"/>
      <c r="AN439" s="22"/>
    </row>
    <row r="440">
      <c r="N440" s="23"/>
      <c r="AJ440" s="22"/>
      <c r="AK440" s="23"/>
      <c r="AL440" s="22"/>
      <c r="AM440" s="23"/>
      <c r="AN440" s="22"/>
    </row>
    <row r="441">
      <c r="N441" s="23"/>
      <c r="AJ441" s="22"/>
      <c r="AK441" s="23"/>
      <c r="AL441" s="22"/>
      <c r="AM441" s="23"/>
      <c r="AN441" s="22"/>
    </row>
    <row r="442">
      <c r="N442" s="23"/>
      <c r="AJ442" s="22"/>
      <c r="AK442" s="23"/>
      <c r="AL442" s="22"/>
      <c r="AM442" s="23"/>
      <c r="AN442" s="22"/>
    </row>
    <row r="443">
      <c r="N443" s="23"/>
      <c r="AJ443" s="22"/>
      <c r="AK443" s="23"/>
      <c r="AL443" s="22"/>
      <c r="AM443" s="23"/>
      <c r="AN443" s="22"/>
    </row>
    <row r="444">
      <c r="N444" s="23"/>
      <c r="AJ444" s="22"/>
      <c r="AK444" s="23"/>
      <c r="AL444" s="22"/>
      <c r="AM444" s="23"/>
      <c r="AN444" s="22"/>
    </row>
    <row r="445">
      <c r="N445" s="23"/>
      <c r="AJ445" s="22"/>
      <c r="AK445" s="23"/>
      <c r="AL445" s="22"/>
      <c r="AM445" s="23"/>
      <c r="AN445" s="22"/>
    </row>
    <row r="446">
      <c r="N446" s="23"/>
      <c r="AJ446" s="22"/>
      <c r="AK446" s="23"/>
      <c r="AL446" s="22"/>
      <c r="AM446" s="23"/>
      <c r="AN446" s="22"/>
    </row>
    <row r="447">
      <c r="N447" s="23"/>
      <c r="AJ447" s="22"/>
      <c r="AK447" s="23"/>
      <c r="AL447" s="22"/>
      <c r="AM447" s="23"/>
      <c r="AN447" s="22"/>
    </row>
    <row r="448">
      <c r="N448" s="23"/>
      <c r="AJ448" s="22"/>
      <c r="AK448" s="23"/>
      <c r="AL448" s="22"/>
      <c r="AM448" s="23"/>
      <c r="AN448" s="22"/>
    </row>
    <row r="449">
      <c r="N449" s="23"/>
      <c r="AJ449" s="22"/>
      <c r="AK449" s="23"/>
      <c r="AL449" s="22"/>
      <c r="AM449" s="23"/>
      <c r="AN449" s="22"/>
    </row>
    <row r="450">
      <c r="N450" s="23"/>
      <c r="AJ450" s="22"/>
      <c r="AK450" s="23"/>
      <c r="AL450" s="22"/>
      <c r="AM450" s="23"/>
      <c r="AN450" s="22"/>
    </row>
    <row r="451">
      <c r="N451" s="23"/>
      <c r="AJ451" s="22"/>
      <c r="AK451" s="23"/>
      <c r="AL451" s="22"/>
      <c r="AM451" s="23"/>
      <c r="AN451" s="22"/>
    </row>
    <row r="452">
      <c r="N452" s="23"/>
      <c r="AJ452" s="22"/>
      <c r="AK452" s="23"/>
      <c r="AL452" s="22"/>
      <c r="AM452" s="23"/>
      <c r="AN452" s="22"/>
    </row>
    <row r="453">
      <c r="N453" s="23"/>
      <c r="AJ453" s="22"/>
      <c r="AK453" s="23"/>
      <c r="AL453" s="22"/>
      <c r="AM453" s="23"/>
      <c r="AN453" s="22"/>
    </row>
    <row r="454">
      <c r="N454" s="23"/>
      <c r="AJ454" s="22"/>
      <c r="AK454" s="23"/>
      <c r="AL454" s="22"/>
      <c r="AM454" s="23"/>
      <c r="AN454" s="22"/>
    </row>
    <row r="455">
      <c r="N455" s="23"/>
      <c r="AJ455" s="22"/>
      <c r="AK455" s="23"/>
      <c r="AL455" s="22"/>
      <c r="AM455" s="23"/>
      <c r="AN455" s="22"/>
    </row>
    <row r="456">
      <c r="N456" s="23"/>
      <c r="AJ456" s="22"/>
      <c r="AK456" s="23"/>
      <c r="AL456" s="22"/>
      <c r="AM456" s="23"/>
      <c r="AN456" s="22"/>
    </row>
    <row r="457">
      <c r="N457" s="23"/>
      <c r="AJ457" s="22"/>
      <c r="AK457" s="23"/>
      <c r="AL457" s="22"/>
      <c r="AM457" s="23"/>
      <c r="AN457" s="22"/>
    </row>
    <row r="458">
      <c r="N458" s="23"/>
      <c r="AJ458" s="22"/>
      <c r="AK458" s="23"/>
      <c r="AL458" s="22"/>
      <c r="AM458" s="23"/>
      <c r="AN458" s="22"/>
    </row>
    <row r="459">
      <c r="N459" s="23"/>
      <c r="AJ459" s="22"/>
      <c r="AK459" s="23"/>
      <c r="AL459" s="22"/>
      <c r="AM459" s="23"/>
      <c r="AN459" s="22"/>
    </row>
    <row r="460">
      <c r="N460" s="23"/>
      <c r="AJ460" s="22"/>
      <c r="AK460" s="23"/>
      <c r="AL460" s="22"/>
      <c r="AM460" s="23"/>
      <c r="AN460" s="22"/>
    </row>
    <row r="461">
      <c r="N461" s="23"/>
      <c r="AJ461" s="22"/>
      <c r="AK461" s="23"/>
      <c r="AL461" s="22"/>
      <c r="AM461" s="23"/>
      <c r="AN461" s="22"/>
    </row>
    <row r="462">
      <c r="N462" s="23"/>
      <c r="AJ462" s="22"/>
      <c r="AK462" s="23"/>
      <c r="AL462" s="22"/>
      <c r="AM462" s="23"/>
      <c r="AN462" s="22"/>
    </row>
    <row r="463">
      <c r="N463" s="23"/>
      <c r="AJ463" s="22"/>
      <c r="AK463" s="23"/>
      <c r="AL463" s="22"/>
      <c r="AM463" s="23"/>
      <c r="AN463" s="22"/>
    </row>
    <row r="464">
      <c r="N464" s="23"/>
      <c r="AJ464" s="22"/>
      <c r="AK464" s="23"/>
      <c r="AL464" s="22"/>
      <c r="AM464" s="23"/>
      <c r="AN464" s="22"/>
    </row>
    <row r="465">
      <c r="N465" s="23"/>
      <c r="AJ465" s="22"/>
      <c r="AK465" s="23"/>
      <c r="AL465" s="22"/>
      <c r="AM465" s="23"/>
      <c r="AN465" s="22"/>
    </row>
    <row r="466">
      <c r="N466" s="23"/>
      <c r="AJ466" s="22"/>
      <c r="AK466" s="23"/>
      <c r="AL466" s="22"/>
      <c r="AM466" s="23"/>
      <c r="AN466" s="22"/>
    </row>
    <row r="467">
      <c r="N467" s="23"/>
      <c r="AJ467" s="22"/>
      <c r="AK467" s="23"/>
      <c r="AL467" s="22"/>
      <c r="AM467" s="23"/>
      <c r="AN467" s="22"/>
    </row>
    <row r="468">
      <c r="N468" s="23"/>
      <c r="AJ468" s="22"/>
      <c r="AK468" s="23"/>
      <c r="AL468" s="22"/>
      <c r="AM468" s="23"/>
      <c r="AN468" s="22"/>
    </row>
    <row r="469">
      <c r="N469" s="23"/>
      <c r="AJ469" s="22"/>
      <c r="AK469" s="23"/>
      <c r="AL469" s="22"/>
      <c r="AM469" s="23"/>
      <c r="AN469" s="22"/>
    </row>
    <row r="470">
      <c r="N470" s="23"/>
      <c r="AJ470" s="22"/>
      <c r="AK470" s="23"/>
      <c r="AL470" s="22"/>
      <c r="AM470" s="23"/>
      <c r="AN470" s="22"/>
    </row>
    <row r="471">
      <c r="N471" s="23"/>
      <c r="AJ471" s="22"/>
      <c r="AK471" s="23"/>
      <c r="AL471" s="22"/>
      <c r="AM471" s="23"/>
      <c r="AN471" s="22"/>
    </row>
    <row r="472">
      <c r="N472" s="23"/>
      <c r="AJ472" s="22"/>
      <c r="AK472" s="23"/>
      <c r="AL472" s="22"/>
      <c r="AM472" s="23"/>
      <c r="AN472" s="22"/>
    </row>
    <row r="473">
      <c r="N473" s="23"/>
      <c r="AJ473" s="22"/>
      <c r="AK473" s="23"/>
      <c r="AL473" s="22"/>
      <c r="AM473" s="23"/>
      <c r="AN473" s="22"/>
    </row>
    <row r="474">
      <c r="N474" s="23"/>
      <c r="AJ474" s="22"/>
      <c r="AK474" s="23"/>
      <c r="AL474" s="22"/>
      <c r="AM474" s="23"/>
      <c r="AN474" s="22"/>
    </row>
    <row r="475">
      <c r="N475" s="23"/>
      <c r="AJ475" s="22"/>
      <c r="AK475" s="23"/>
      <c r="AL475" s="22"/>
      <c r="AM475" s="23"/>
      <c r="AN475" s="22"/>
    </row>
    <row r="476">
      <c r="N476" s="23"/>
      <c r="AJ476" s="22"/>
      <c r="AK476" s="23"/>
      <c r="AL476" s="22"/>
      <c r="AM476" s="23"/>
      <c r="AN476" s="22"/>
    </row>
    <row r="477">
      <c r="N477" s="23"/>
      <c r="AJ477" s="22"/>
      <c r="AK477" s="23"/>
      <c r="AL477" s="22"/>
      <c r="AM477" s="23"/>
      <c r="AN477" s="22"/>
    </row>
    <row r="478">
      <c r="N478" s="23"/>
      <c r="AJ478" s="22"/>
      <c r="AK478" s="23"/>
      <c r="AL478" s="22"/>
      <c r="AM478" s="23"/>
      <c r="AN478" s="22"/>
    </row>
    <row r="479">
      <c r="N479" s="23"/>
      <c r="AJ479" s="22"/>
      <c r="AK479" s="23"/>
      <c r="AL479" s="22"/>
      <c r="AM479" s="23"/>
      <c r="AN479" s="22"/>
    </row>
    <row r="480">
      <c r="N480" s="23"/>
      <c r="AJ480" s="22"/>
      <c r="AK480" s="23"/>
      <c r="AL480" s="22"/>
      <c r="AM480" s="23"/>
      <c r="AN480" s="22"/>
    </row>
    <row r="481">
      <c r="N481" s="23"/>
      <c r="AJ481" s="22"/>
      <c r="AK481" s="23"/>
      <c r="AL481" s="22"/>
      <c r="AM481" s="23"/>
      <c r="AN481" s="22"/>
    </row>
    <row r="482">
      <c r="N482" s="23"/>
      <c r="AJ482" s="22"/>
      <c r="AK482" s="23"/>
      <c r="AL482" s="22"/>
      <c r="AM482" s="23"/>
      <c r="AN482" s="22"/>
    </row>
    <row r="483">
      <c r="N483" s="23"/>
      <c r="AJ483" s="22"/>
      <c r="AK483" s="23"/>
      <c r="AL483" s="22"/>
      <c r="AM483" s="23"/>
      <c r="AN483" s="22"/>
    </row>
    <row r="484">
      <c r="N484" s="23"/>
      <c r="AJ484" s="22"/>
      <c r="AK484" s="23"/>
      <c r="AL484" s="22"/>
      <c r="AM484" s="23"/>
      <c r="AN484" s="22"/>
    </row>
    <row r="485">
      <c r="N485" s="23"/>
      <c r="AJ485" s="22"/>
      <c r="AK485" s="23"/>
      <c r="AL485" s="22"/>
      <c r="AM485" s="23"/>
      <c r="AN485" s="22"/>
    </row>
    <row r="486">
      <c r="N486" s="23"/>
      <c r="AJ486" s="22"/>
      <c r="AK486" s="23"/>
      <c r="AL486" s="22"/>
      <c r="AM486" s="23"/>
      <c r="AN486" s="22"/>
    </row>
    <row r="487">
      <c r="N487" s="23"/>
      <c r="AJ487" s="22"/>
      <c r="AK487" s="23"/>
      <c r="AL487" s="22"/>
      <c r="AM487" s="23"/>
      <c r="AN487" s="22"/>
    </row>
    <row r="488">
      <c r="N488" s="23"/>
      <c r="AJ488" s="22"/>
      <c r="AK488" s="23"/>
      <c r="AL488" s="22"/>
      <c r="AM488" s="23"/>
      <c r="AN488" s="22"/>
    </row>
    <row r="489">
      <c r="N489" s="23"/>
      <c r="AJ489" s="22"/>
      <c r="AK489" s="23"/>
      <c r="AL489" s="22"/>
      <c r="AM489" s="23"/>
      <c r="AN489" s="22"/>
    </row>
    <row r="490">
      <c r="N490" s="23"/>
      <c r="AJ490" s="22"/>
      <c r="AK490" s="23"/>
      <c r="AL490" s="22"/>
      <c r="AM490" s="23"/>
      <c r="AN490" s="22"/>
    </row>
    <row r="491">
      <c r="N491" s="23"/>
      <c r="AJ491" s="22"/>
      <c r="AK491" s="23"/>
      <c r="AL491" s="22"/>
      <c r="AM491" s="23"/>
      <c r="AN491" s="22"/>
    </row>
    <row r="492">
      <c r="N492" s="23"/>
      <c r="AJ492" s="22"/>
      <c r="AK492" s="23"/>
      <c r="AL492" s="22"/>
      <c r="AM492" s="23"/>
      <c r="AN492" s="22"/>
    </row>
    <row r="493">
      <c r="N493" s="23"/>
      <c r="AJ493" s="22"/>
      <c r="AK493" s="23"/>
      <c r="AL493" s="22"/>
      <c r="AM493" s="23"/>
      <c r="AN493" s="22"/>
    </row>
    <row r="494">
      <c r="N494" s="23"/>
      <c r="AJ494" s="22"/>
      <c r="AK494" s="23"/>
      <c r="AL494" s="22"/>
      <c r="AM494" s="23"/>
      <c r="AN494" s="22"/>
    </row>
    <row r="495">
      <c r="N495" s="23"/>
      <c r="AJ495" s="22"/>
      <c r="AK495" s="23"/>
      <c r="AL495" s="22"/>
      <c r="AM495" s="23"/>
      <c r="AN495" s="22"/>
    </row>
    <row r="496">
      <c r="N496" s="23"/>
      <c r="AJ496" s="22"/>
      <c r="AK496" s="23"/>
      <c r="AL496" s="22"/>
      <c r="AM496" s="23"/>
      <c r="AN496" s="22"/>
    </row>
    <row r="497">
      <c r="N497" s="23"/>
      <c r="AJ497" s="22"/>
      <c r="AK497" s="23"/>
      <c r="AL497" s="22"/>
      <c r="AM497" s="23"/>
      <c r="AN497" s="22"/>
    </row>
    <row r="498">
      <c r="N498" s="23"/>
      <c r="AJ498" s="22"/>
      <c r="AK498" s="23"/>
      <c r="AL498" s="22"/>
      <c r="AM498" s="23"/>
      <c r="AN498" s="22"/>
    </row>
    <row r="499">
      <c r="N499" s="23"/>
      <c r="AJ499" s="22"/>
      <c r="AK499" s="23"/>
      <c r="AL499" s="22"/>
      <c r="AM499" s="23"/>
      <c r="AN499" s="22"/>
    </row>
    <row r="500">
      <c r="N500" s="23"/>
      <c r="AJ500" s="22"/>
      <c r="AK500" s="23"/>
      <c r="AL500" s="22"/>
      <c r="AM500" s="23"/>
      <c r="AN500" s="22"/>
    </row>
    <row r="501">
      <c r="N501" s="23"/>
      <c r="AJ501" s="22"/>
      <c r="AK501" s="23"/>
      <c r="AL501" s="22"/>
      <c r="AM501" s="23"/>
      <c r="AN501" s="22"/>
    </row>
    <row r="502">
      <c r="N502" s="23"/>
      <c r="AJ502" s="22"/>
      <c r="AK502" s="23"/>
      <c r="AL502" s="22"/>
      <c r="AM502" s="23"/>
      <c r="AN502" s="22"/>
    </row>
    <row r="503">
      <c r="N503" s="23"/>
      <c r="AJ503" s="22"/>
      <c r="AK503" s="23"/>
      <c r="AL503" s="22"/>
      <c r="AM503" s="23"/>
      <c r="AN503" s="22"/>
    </row>
    <row r="504">
      <c r="N504" s="23"/>
      <c r="AJ504" s="22"/>
      <c r="AK504" s="23"/>
      <c r="AL504" s="22"/>
      <c r="AM504" s="23"/>
      <c r="AN504" s="22"/>
    </row>
    <row r="505">
      <c r="N505" s="23"/>
      <c r="AJ505" s="22"/>
      <c r="AK505" s="23"/>
      <c r="AL505" s="22"/>
      <c r="AM505" s="23"/>
      <c r="AN505" s="22"/>
    </row>
    <row r="506">
      <c r="N506" s="23"/>
      <c r="AJ506" s="22"/>
      <c r="AK506" s="23"/>
      <c r="AL506" s="22"/>
      <c r="AM506" s="23"/>
      <c r="AN506" s="22"/>
    </row>
    <row r="507">
      <c r="N507" s="23"/>
      <c r="AJ507" s="22"/>
      <c r="AK507" s="23"/>
      <c r="AL507" s="22"/>
      <c r="AM507" s="23"/>
      <c r="AN507" s="22"/>
    </row>
    <row r="508">
      <c r="N508" s="23"/>
      <c r="AJ508" s="22"/>
      <c r="AK508" s="23"/>
      <c r="AL508" s="22"/>
      <c r="AM508" s="23"/>
      <c r="AN508" s="22"/>
    </row>
    <row r="509">
      <c r="N509" s="23"/>
      <c r="AJ509" s="22"/>
      <c r="AK509" s="23"/>
      <c r="AL509" s="22"/>
      <c r="AM509" s="23"/>
      <c r="AN509" s="22"/>
    </row>
    <row r="510">
      <c r="N510" s="23"/>
      <c r="AJ510" s="22"/>
      <c r="AK510" s="23"/>
      <c r="AL510" s="22"/>
      <c r="AM510" s="23"/>
      <c r="AN510" s="22"/>
    </row>
    <row r="511">
      <c r="N511" s="23"/>
      <c r="AJ511" s="22"/>
      <c r="AK511" s="23"/>
      <c r="AL511" s="22"/>
      <c r="AM511" s="23"/>
      <c r="AN511" s="22"/>
    </row>
    <row r="512">
      <c r="N512" s="23"/>
      <c r="AJ512" s="22"/>
      <c r="AK512" s="23"/>
      <c r="AL512" s="22"/>
      <c r="AM512" s="23"/>
      <c r="AN512" s="22"/>
    </row>
    <row r="513">
      <c r="N513" s="23"/>
      <c r="AJ513" s="22"/>
      <c r="AK513" s="23"/>
      <c r="AL513" s="22"/>
      <c r="AM513" s="23"/>
      <c r="AN513" s="22"/>
    </row>
    <row r="514">
      <c r="N514" s="23"/>
      <c r="AJ514" s="22"/>
      <c r="AK514" s="23"/>
      <c r="AL514" s="22"/>
      <c r="AM514" s="23"/>
      <c r="AN514" s="22"/>
    </row>
    <row r="515">
      <c r="N515" s="23"/>
      <c r="AJ515" s="22"/>
      <c r="AK515" s="23"/>
      <c r="AL515" s="22"/>
      <c r="AM515" s="23"/>
      <c r="AN515" s="22"/>
    </row>
    <row r="516">
      <c r="N516" s="23"/>
      <c r="AJ516" s="22"/>
      <c r="AK516" s="23"/>
      <c r="AL516" s="22"/>
      <c r="AM516" s="23"/>
      <c r="AN516" s="22"/>
    </row>
    <row r="517">
      <c r="N517" s="23"/>
      <c r="AJ517" s="22"/>
      <c r="AK517" s="23"/>
      <c r="AL517" s="22"/>
      <c r="AM517" s="23"/>
      <c r="AN517" s="22"/>
    </row>
    <row r="518">
      <c r="N518" s="23"/>
      <c r="AJ518" s="22"/>
      <c r="AK518" s="23"/>
      <c r="AL518" s="22"/>
      <c r="AM518" s="23"/>
      <c r="AN518" s="22"/>
    </row>
    <row r="519">
      <c r="N519" s="23"/>
      <c r="AJ519" s="22"/>
      <c r="AK519" s="23"/>
      <c r="AL519" s="22"/>
      <c r="AM519" s="23"/>
      <c r="AN519" s="22"/>
    </row>
    <row r="520">
      <c r="N520" s="23"/>
      <c r="AJ520" s="22"/>
      <c r="AK520" s="23"/>
      <c r="AL520" s="22"/>
      <c r="AM520" s="23"/>
      <c r="AN520" s="22"/>
    </row>
    <row r="521">
      <c r="N521" s="23"/>
      <c r="AJ521" s="22"/>
      <c r="AK521" s="23"/>
      <c r="AL521" s="22"/>
      <c r="AM521" s="23"/>
      <c r="AN521" s="22"/>
    </row>
    <row r="522">
      <c r="N522" s="23"/>
      <c r="AJ522" s="22"/>
      <c r="AK522" s="23"/>
      <c r="AL522" s="22"/>
      <c r="AM522" s="23"/>
      <c r="AN522" s="22"/>
    </row>
    <row r="523">
      <c r="N523" s="23"/>
      <c r="AJ523" s="22"/>
      <c r="AK523" s="23"/>
      <c r="AL523" s="22"/>
      <c r="AM523" s="23"/>
      <c r="AN523" s="22"/>
    </row>
    <row r="524">
      <c r="N524" s="23"/>
      <c r="AJ524" s="22"/>
      <c r="AK524" s="23"/>
      <c r="AL524" s="22"/>
      <c r="AM524" s="23"/>
      <c r="AN524" s="22"/>
    </row>
    <row r="525">
      <c r="N525" s="23"/>
      <c r="AJ525" s="22"/>
      <c r="AK525" s="23"/>
      <c r="AL525" s="22"/>
      <c r="AM525" s="23"/>
      <c r="AN525" s="22"/>
    </row>
    <row r="526">
      <c r="N526" s="23"/>
      <c r="AJ526" s="22"/>
      <c r="AK526" s="23"/>
      <c r="AL526" s="22"/>
      <c r="AM526" s="23"/>
      <c r="AN526" s="22"/>
    </row>
    <row r="527">
      <c r="N527" s="23"/>
      <c r="AJ527" s="22"/>
      <c r="AK527" s="23"/>
      <c r="AL527" s="22"/>
      <c r="AM527" s="23"/>
      <c r="AN527" s="22"/>
    </row>
    <row r="528">
      <c r="N528" s="23"/>
      <c r="AJ528" s="22"/>
      <c r="AK528" s="23"/>
      <c r="AL528" s="22"/>
      <c r="AM528" s="23"/>
      <c r="AN528" s="22"/>
    </row>
    <row r="529">
      <c r="N529" s="23"/>
      <c r="AJ529" s="22"/>
      <c r="AK529" s="23"/>
      <c r="AL529" s="22"/>
      <c r="AM529" s="23"/>
      <c r="AN529" s="22"/>
    </row>
    <row r="530">
      <c r="N530" s="23"/>
      <c r="AJ530" s="22"/>
      <c r="AK530" s="23"/>
      <c r="AL530" s="22"/>
      <c r="AM530" s="23"/>
      <c r="AN530" s="22"/>
    </row>
    <row r="531">
      <c r="N531" s="23"/>
      <c r="AJ531" s="22"/>
      <c r="AK531" s="23"/>
      <c r="AL531" s="22"/>
      <c r="AM531" s="23"/>
      <c r="AN531" s="22"/>
    </row>
    <row r="532">
      <c r="N532" s="23"/>
      <c r="AJ532" s="22"/>
      <c r="AK532" s="23"/>
      <c r="AL532" s="22"/>
      <c r="AM532" s="23"/>
      <c r="AN532" s="22"/>
    </row>
    <row r="533">
      <c r="N533" s="23"/>
      <c r="AJ533" s="22"/>
      <c r="AK533" s="23"/>
      <c r="AL533" s="22"/>
      <c r="AM533" s="23"/>
      <c r="AN533" s="22"/>
    </row>
    <row r="534">
      <c r="N534" s="23"/>
      <c r="AJ534" s="22"/>
      <c r="AK534" s="23"/>
      <c r="AL534" s="22"/>
      <c r="AM534" s="23"/>
      <c r="AN534" s="22"/>
    </row>
    <row r="535">
      <c r="N535" s="23"/>
      <c r="AJ535" s="22"/>
      <c r="AK535" s="23"/>
      <c r="AL535" s="22"/>
      <c r="AM535" s="23"/>
      <c r="AN535" s="22"/>
    </row>
    <row r="536">
      <c r="N536" s="23"/>
      <c r="AJ536" s="22"/>
      <c r="AK536" s="23"/>
      <c r="AL536" s="22"/>
      <c r="AM536" s="23"/>
      <c r="AN536" s="22"/>
    </row>
    <row r="537">
      <c r="N537" s="23"/>
      <c r="AJ537" s="22"/>
      <c r="AK537" s="23"/>
      <c r="AL537" s="22"/>
      <c r="AM537" s="23"/>
      <c r="AN537" s="22"/>
    </row>
    <row r="538">
      <c r="N538" s="23"/>
      <c r="AJ538" s="22"/>
      <c r="AK538" s="23"/>
      <c r="AL538" s="22"/>
      <c r="AM538" s="23"/>
      <c r="AN538" s="22"/>
    </row>
    <row r="539">
      <c r="N539" s="23"/>
      <c r="AJ539" s="22"/>
      <c r="AK539" s="23"/>
      <c r="AL539" s="22"/>
      <c r="AM539" s="23"/>
      <c r="AN539" s="22"/>
    </row>
    <row r="540">
      <c r="N540" s="23"/>
      <c r="AJ540" s="22"/>
      <c r="AK540" s="23"/>
      <c r="AL540" s="22"/>
      <c r="AM540" s="23"/>
      <c r="AN540" s="22"/>
    </row>
    <row r="541">
      <c r="N541" s="23"/>
      <c r="AJ541" s="22"/>
      <c r="AK541" s="23"/>
      <c r="AL541" s="22"/>
      <c r="AM541" s="23"/>
      <c r="AN541" s="22"/>
    </row>
    <row r="542">
      <c r="N542" s="23"/>
      <c r="AJ542" s="22"/>
      <c r="AK542" s="23"/>
      <c r="AL542" s="22"/>
      <c r="AM542" s="23"/>
      <c r="AN542" s="22"/>
    </row>
    <row r="543">
      <c r="N543" s="23"/>
      <c r="AJ543" s="22"/>
      <c r="AK543" s="23"/>
      <c r="AL543" s="22"/>
      <c r="AM543" s="23"/>
      <c r="AN543" s="22"/>
    </row>
    <row r="544">
      <c r="N544" s="23"/>
      <c r="AJ544" s="22"/>
      <c r="AK544" s="23"/>
      <c r="AL544" s="22"/>
      <c r="AM544" s="23"/>
      <c r="AN544" s="22"/>
    </row>
    <row r="545">
      <c r="N545" s="23"/>
      <c r="AJ545" s="22"/>
      <c r="AK545" s="23"/>
      <c r="AL545" s="22"/>
      <c r="AM545" s="23"/>
      <c r="AN545" s="22"/>
    </row>
    <row r="546">
      <c r="N546" s="23"/>
      <c r="AJ546" s="22"/>
      <c r="AK546" s="23"/>
      <c r="AL546" s="22"/>
      <c r="AM546" s="23"/>
      <c r="AN546" s="22"/>
    </row>
    <row r="547">
      <c r="N547" s="23"/>
      <c r="AJ547" s="22"/>
      <c r="AK547" s="23"/>
      <c r="AL547" s="22"/>
      <c r="AM547" s="23"/>
      <c r="AN547" s="22"/>
    </row>
    <row r="548">
      <c r="N548" s="23"/>
      <c r="AJ548" s="22"/>
      <c r="AK548" s="23"/>
      <c r="AL548" s="22"/>
      <c r="AM548" s="23"/>
      <c r="AN548" s="22"/>
    </row>
    <row r="549">
      <c r="N549" s="23"/>
      <c r="AJ549" s="22"/>
      <c r="AK549" s="23"/>
      <c r="AL549" s="22"/>
      <c r="AM549" s="23"/>
      <c r="AN549" s="22"/>
    </row>
    <row r="550">
      <c r="N550" s="23"/>
      <c r="AJ550" s="22"/>
      <c r="AK550" s="23"/>
      <c r="AL550" s="22"/>
      <c r="AM550" s="23"/>
      <c r="AN550" s="22"/>
    </row>
    <row r="551">
      <c r="N551" s="23"/>
      <c r="AJ551" s="22"/>
      <c r="AK551" s="23"/>
      <c r="AL551" s="22"/>
      <c r="AM551" s="23"/>
      <c r="AN551" s="22"/>
    </row>
    <row r="552">
      <c r="N552" s="23"/>
      <c r="AJ552" s="22"/>
      <c r="AK552" s="23"/>
      <c r="AL552" s="22"/>
      <c r="AM552" s="23"/>
      <c r="AN552" s="22"/>
    </row>
    <row r="553">
      <c r="N553" s="23"/>
      <c r="AJ553" s="22"/>
      <c r="AK553" s="23"/>
      <c r="AL553" s="22"/>
      <c r="AM553" s="23"/>
      <c r="AN553" s="22"/>
    </row>
    <row r="554">
      <c r="N554" s="23"/>
      <c r="AJ554" s="22"/>
      <c r="AK554" s="23"/>
      <c r="AL554" s="22"/>
      <c r="AM554" s="23"/>
      <c r="AN554" s="22"/>
    </row>
    <row r="555">
      <c r="N555" s="23"/>
      <c r="AJ555" s="22"/>
      <c r="AK555" s="23"/>
      <c r="AL555" s="22"/>
      <c r="AM555" s="23"/>
      <c r="AN555" s="22"/>
    </row>
    <row r="556">
      <c r="N556" s="23"/>
      <c r="AJ556" s="22"/>
      <c r="AK556" s="23"/>
      <c r="AL556" s="22"/>
      <c r="AM556" s="23"/>
      <c r="AN556" s="22"/>
    </row>
    <row r="557">
      <c r="N557" s="23"/>
      <c r="AJ557" s="22"/>
      <c r="AK557" s="23"/>
      <c r="AL557" s="22"/>
      <c r="AM557" s="23"/>
      <c r="AN557" s="22"/>
    </row>
    <row r="558">
      <c r="N558" s="23"/>
      <c r="AJ558" s="22"/>
      <c r="AK558" s="23"/>
      <c r="AL558" s="22"/>
      <c r="AM558" s="23"/>
      <c r="AN558" s="22"/>
    </row>
    <row r="559">
      <c r="N559" s="23"/>
      <c r="AJ559" s="22"/>
      <c r="AK559" s="23"/>
      <c r="AL559" s="22"/>
      <c r="AM559" s="23"/>
      <c r="AN559" s="22"/>
    </row>
    <row r="560">
      <c r="N560" s="23"/>
      <c r="AJ560" s="22"/>
      <c r="AK560" s="23"/>
      <c r="AL560" s="22"/>
      <c r="AM560" s="23"/>
      <c r="AN560" s="22"/>
    </row>
    <row r="561">
      <c r="N561" s="23"/>
      <c r="AJ561" s="22"/>
      <c r="AK561" s="23"/>
      <c r="AL561" s="22"/>
      <c r="AM561" s="23"/>
      <c r="AN561" s="22"/>
    </row>
    <row r="562">
      <c r="N562" s="23"/>
      <c r="AJ562" s="22"/>
      <c r="AK562" s="23"/>
      <c r="AL562" s="22"/>
      <c r="AM562" s="23"/>
      <c r="AN562" s="22"/>
    </row>
    <row r="563">
      <c r="N563" s="23"/>
      <c r="AJ563" s="22"/>
      <c r="AK563" s="23"/>
      <c r="AL563" s="22"/>
      <c r="AM563" s="23"/>
      <c r="AN563" s="22"/>
    </row>
    <row r="564">
      <c r="N564" s="23"/>
      <c r="AJ564" s="22"/>
      <c r="AK564" s="23"/>
      <c r="AL564" s="22"/>
      <c r="AM564" s="23"/>
      <c r="AN564" s="22"/>
    </row>
    <row r="565">
      <c r="N565" s="23"/>
      <c r="AJ565" s="22"/>
      <c r="AK565" s="23"/>
      <c r="AL565" s="22"/>
      <c r="AM565" s="23"/>
      <c r="AN565" s="22"/>
    </row>
    <row r="566">
      <c r="N566" s="23"/>
      <c r="AJ566" s="22"/>
      <c r="AK566" s="23"/>
      <c r="AL566" s="22"/>
      <c r="AM566" s="23"/>
      <c r="AN566" s="22"/>
    </row>
    <row r="567">
      <c r="N567" s="23"/>
      <c r="AJ567" s="22"/>
      <c r="AK567" s="23"/>
      <c r="AL567" s="22"/>
      <c r="AM567" s="23"/>
      <c r="AN567" s="22"/>
    </row>
    <row r="568">
      <c r="N568" s="23"/>
      <c r="AJ568" s="22"/>
      <c r="AK568" s="23"/>
      <c r="AL568" s="22"/>
      <c r="AM568" s="23"/>
      <c r="AN568" s="22"/>
    </row>
    <row r="569">
      <c r="N569" s="23"/>
      <c r="AJ569" s="22"/>
      <c r="AK569" s="23"/>
      <c r="AL569" s="22"/>
      <c r="AM569" s="23"/>
      <c r="AN569" s="22"/>
    </row>
    <row r="570">
      <c r="N570" s="23"/>
      <c r="AJ570" s="22"/>
      <c r="AK570" s="23"/>
      <c r="AL570" s="22"/>
      <c r="AM570" s="23"/>
      <c r="AN570" s="22"/>
    </row>
    <row r="571">
      <c r="N571" s="23"/>
      <c r="AJ571" s="22"/>
      <c r="AK571" s="23"/>
      <c r="AL571" s="22"/>
      <c r="AM571" s="23"/>
      <c r="AN571" s="22"/>
    </row>
    <row r="572">
      <c r="N572" s="23"/>
      <c r="AJ572" s="22"/>
      <c r="AK572" s="23"/>
      <c r="AL572" s="22"/>
      <c r="AM572" s="23"/>
      <c r="AN572" s="22"/>
    </row>
    <row r="573">
      <c r="N573" s="23"/>
      <c r="AJ573" s="22"/>
      <c r="AK573" s="23"/>
      <c r="AL573" s="22"/>
      <c r="AM573" s="23"/>
      <c r="AN573" s="22"/>
    </row>
    <row r="574">
      <c r="N574" s="23"/>
      <c r="AJ574" s="22"/>
      <c r="AK574" s="23"/>
      <c r="AL574" s="22"/>
      <c r="AM574" s="23"/>
      <c r="AN574" s="22"/>
    </row>
    <row r="575">
      <c r="N575" s="23"/>
      <c r="AJ575" s="22"/>
      <c r="AK575" s="23"/>
      <c r="AL575" s="22"/>
      <c r="AM575" s="23"/>
      <c r="AN575" s="22"/>
    </row>
    <row r="576">
      <c r="N576" s="23"/>
      <c r="AJ576" s="22"/>
      <c r="AK576" s="23"/>
      <c r="AL576" s="22"/>
      <c r="AM576" s="23"/>
      <c r="AN576" s="22"/>
    </row>
    <row r="577">
      <c r="N577" s="23"/>
      <c r="AJ577" s="22"/>
      <c r="AK577" s="23"/>
      <c r="AL577" s="22"/>
      <c r="AM577" s="23"/>
      <c r="AN577" s="22"/>
    </row>
    <row r="578">
      <c r="N578" s="23"/>
      <c r="AJ578" s="22"/>
      <c r="AK578" s="23"/>
      <c r="AL578" s="22"/>
      <c r="AM578" s="23"/>
      <c r="AN578" s="22"/>
    </row>
    <row r="579">
      <c r="N579" s="23"/>
      <c r="AJ579" s="22"/>
      <c r="AK579" s="23"/>
      <c r="AL579" s="22"/>
      <c r="AM579" s="23"/>
      <c r="AN579" s="22"/>
    </row>
    <row r="580">
      <c r="N580" s="23"/>
      <c r="AJ580" s="22"/>
      <c r="AK580" s="23"/>
      <c r="AL580" s="22"/>
      <c r="AM580" s="23"/>
      <c r="AN580" s="22"/>
    </row>
    <row r="581">
      <c r="N581" s="23"/>
      <c r="AJ581" s="22"/>
      <c r="AK581" s="23"/>
      <c r="AL581" s="22"/>
      <c r="AM581" s="23"/>
      <c r="AN581" s="22"/>
    </row>
    <row r="582">
      <c r="N582" s="23"/>
      <c r="AJ582" s="22"/>
      <c r="AK582" s="23"/>
      <c r="AL582" s="22"/>
      <c r="AM582" s="23"/>
      <c r="AN582" s="22"/>
    </row>
    <row r="583">
      <c r="N583" s="23"/>
      <c r="AJ583" s="22"/>
      <c r="AK583" s="23"/>
      <c r="AL583" s="22"/>
      <c r="AM583" s="23"/>
      <c r="AN583" s="22"/>
    </row>
    <row r="584">
      <c r="N584" s="23"/>
      <c r="AJ584" s="22"/>
      <c r="AK584" s="23"/>
      <c r="AL584" s="22"/>
      <c r="AM584" s="23"/>
      <c r="AN584" s="22"/>
    </row>
    <row r="585">
      <c r="N585" s="23"/>
      <c r="AJ585" s="22"/>
      <c r="AK585" s="23"/>
      <c r="AL585" s="22"/>
      <c r="AM585" s="23"/>
      <c r="AN585" s="22"/>
    </row>
    <row r="586">
      <c r="N586" s="23"/>
      <c r="AJ586" s="22"/>
      <c r="AK586" s="23"/>
      <c r="AL586" s="22"/>
      <c r="AM586" s="23"/>
      <c r="AN586" s="22"/>
    </row>
    <row r="587">
      <c r="N587" s="23"/>
      <c r="AJ587" s="22"/>
      <c r="AK587" s="23"/>
      <c r="AL587" s="22"/>
      <c r="AM587" s="23"/>
      <c r="AN587" s="22"/>
    </row>
    <row r="588">
      <c r="N588" s="23"/>
      <c r="AJ588" s="22"/>
      <c r="AK588" s="23"/>
      <c r="AL588" s="22"/>
      <c r="AM588" s="23"/>
      <c r="AN588" s="22"/>
    </row>
    <row r="589">
      <c r="N589" s="23"/>
      <c r="AJ589" s="22"/>
      <c r="AK589" s="23"/>
      <c r="AL589" s="22"/>
      <c r="AM589" s="23"/>
      <c r="AN589" s="22"/>
    </row>
    <row r="590">
      <c r="N590" s="23"/>
      <c r="AJ590" s="22"/>
      <c r="AK590" s="23"/>
      <c r="AL590" s="22"/>
      <c r="AM590" s="23"/>
      <c r="AN590" s="22"/>
    </row>
    <row r="591">
      <c r="N591" s="23"/>
      <c r="AJ591" s="22"/>
      <c r="AK591" s="23"/>
      <c r="AL591" s="22"/>
      <c r="AM591" s="23"/>
      <c r="AN591" s="22"/>
    </row>
    <row r="592">
      <c r="N592" s="23"/>
      <c r="AJ592" s="22"/>
      <c r="AK592" s="23"/>
      <c r="AL592" s="22"/>
      <c r="AM592" s="23"/>
      <c r="AN592" s="22"/>
    </row>
    <row r="593">
      <c r="N593" s="23"/>
      <c r="AJ593" s="22"/>
      <c r="AK593" s="23"/>
      <c r="AL593" s="22"/>
      <c r="AM593" s="23"/>
      <c r="AN593" s="22"/>
    </row>
    <row r="594">
      <c r="N594" s="23"/>
      <c r="AJ594" s="22"/>
      <c r="AK594" s="23"/>
      <c r="AL594" s="22"/>
      <c r="AM594" s="23"/>
      <c r="AN594" s="22"/>
    </row>
    <row r="595">
      <c r="N595" s="23"/>
      <c r="AJ595" s="22"/>
      <c r="AK595" s="23"/>
      <c r="AL595" s="22"/>
      <c r="AM595" s="23"/>
      <c r="AN595" s="22"/>
    </row>
    <row r="596">
      <c r="N596" s="23"/>
      <c r="AJ596" s="22"/>
      <c r="AK596" s="23"/>
      <c r="AL596" s="22"/>
      <c r="AM596" s="23"/>
      <c r="AN596" s="22"/>
    </row>
    <row r="597">
      <c r="N597" s="23"/>
      <c r="AJ597" s="22"/>
      <c r="AK597" s="23"/>
      <c r="AL597" s="22"/>
      <c r="AM597" s="23"/>
      <c r="AN597" s="22"/>
    </row>
    <row r="598">
      <c r="N598" s="23"/>
      <c r="AJ598" s="22"/>
      <c r="AK598" s="23"/>
      <c r="AL598" s="22"/>
      <c r="AM598" s="23"/>
      <c r="AN598" s="22"/>
    </row>
    <row r="599">
      <c r="N599" s="23"/>
      <c r="AJ599" s="22"/>
      <c r="AK599" s="23"/>
      <c r="AL599" s="22"/>
      <c r="AM599" s="23"/>
      <c r="AN599" s="22"/>
    </row>
    <row r="600">
      <c r="N600" s="23"/>
      <c r="AJ600" s="22"/>
      <c r="AK600" s="23"/>
      <c r="AL600" s="22"/>
      <c r="AM600" s="23"/>
      <c r="AN600" s="22"/>
    </row>
    <row r="601">
      <c r="N601" s="23"/>
      <c r="AJ601" s="22"/>
      <c r="AK601" s="23"/>
      <c r="AL601" s="22"/>
      <c r="AM601" s="23"/>
      <c r="AN601" s="22"/>
    </row>
    <row r="602">
      <c r="N602" s="23"/>
      <c r="AJ602" s="22"/>
      <c r="AK602" s="23"/>
      <c r="AL602" s="22"/>
      <c r="AM602" s="23"/>
      <c r="AN602" s="22"/>
    </row>
    <row r="603">
      <c r="N603" s="23"/>
      <c r="AJ603" s="22"/>
      <c r="AK603" s="23"/>
      <c r="AL603" s="22"/>
      <c r="AM603" s="23"/>
      <c r="AN603" s="22"/>
    </row>
    <row r="604">
      <c r="N604" s="23"/>
      <c r="AJ604" s="22"/>
      <c r="AK604" s="23"/>
      <c r="AL604" s="22"/>
      <c r="AM604" s="23"/>
      <c r="AN604" s="22"/>
    </row>
    <row r="605">
      <c r="N605" s="23"/>
      <c r="AJ605" s="22"/>
      <c r="AK605" s="23"/>
      <c r="AL605" s="22"/>
      <c r="AM605" s="23"/>
      <c r="AN605" s="22"/>
    </row>
    <row r="606">
      <c r="N606" s="23"/>
      <c r="AJ606" s="22"/>
      <c r="AK606" s="23"/>
      <c r="AL606" s="22"/>
      <c r="AM606" s="23"/>
      <c r="AN606" s="22"/>
    </row>
    <row r="607">
      <c r="N607" s="23"/>
      <c r="AJ607" s="22"/>
      <c r="AK607" s="23"/>
      <c r="AL607" s="22"/>
      <c r="AM607" s="23"/>
      <c r="AN607" s="22"/>
    </row>
    <row r="608">
      <c r="N608" s="23"/>
      <c r="AJ608" s="22"/>
      <c r="AK608" s="23"/>
      <c r="AL608" s="22"/>
      <c r="AM608" s="23"/>
      <c r="AN608" s="22"/>
    </row>
    <row r="609">
      <c r="N609" s="23"/>
      <c r="AJ609" s="22"/>
      <c r="AK609" s="23"/>
      <c r="AL609" s="22"/>
      <c r="AM609" s="23"/>
      <c r="AN609" s="22"/>
    </row>
    <row r="610">
      <c r="N610" s="23"/>
      <c r="AJ610" s="22"/>
      <c r="AK610" s="23"/>
      <c r="AL610" s="22"/>
      <c r="AM610" s="23"/>
      <c r="AN610" s="22"/>
    </row>
    <row r="611">
      <c r="N611" s="23"/>
      <c r="AJ611" s="22"/>
      <c r="AK611" s="23"/>
      <c r="AL611" s="22"/>
      <c r="AM611" s="23"/>
      <c r="AN611" s="22"/>
    </row>
    <row r="612">
      <c r="N612" s="23"/>
      <c r="AJ612" s="22"/>
      <c r="AK612" s="23"/>
      <c r="AL612" s="22"/>
      <c r="AM612" s="23"/>
      <c r="AN612" s="22"/>
    </row>
    <row r="613">
      <c r="N613" s="23"/>
      <c r="AJ613" s="22"/>
      <c r="AK613" s="23"/>
      <c r="AL613" s="22"/>
      <c r="AM613" s="23"/>
      <c r="AN613" s="22"/>
    </row>
    <row r="614">
      <c r="N614" s="23"/>
      <c r="AJ614" s="22"/>
      <c r="AK614" s="23"/>
      <c r="AL614" s="22"/>
      <c r="AM614" s="23"/>
      <c r="AN614" s="22"/>
    </row>
    <row r="615">
      <c r="N615" s="23"/>
      <c r="AJ615" s="22"/>
      <c r="AK615" s="23"/>
      <c r="AL615" s="22"/>
      <c r="AM615" s="23"/>
      <c r="AN615" s="22"/>
    </row>
    <row r="616">
      <c r="N616" s="23"/>
      <c r="AJ616" s="22"/>
      <c r="AK616" s="23"/>
      <c r="AL616" s="22"/>
      <c r="AM616" s="23"/>
      <c r="AN616" s="22"/>
    </row>
    <row r="617">
      <c r="N617" s="23"/>
      <c r="AJ617" s="22"/>
      <c r="AK617" s="23"/>
      <c r="AL617" s="22"/>
      <c r="AM617" s="23"/>
      <c r="AN617" s="22"/>
    </row>
    <row r="618">
      <c r="N618" s="23"/>
      <c r="AJ618" s="22"/>
      <c r="AK618" s="23"/>
      <c r="AL618" s="22"/>
      <c r="AM618" s="23"/>
      <c r="AN618" s="22"/>
    </row>
    <row r="619">
      <c r="N619" s="23"/>
      <c r="AJ619" s="22"/>
      <c r="AK619" s="23"/>
      <c r="AL619" s="22"/>
      <c r="AM619" s="23"/>
      <c r="AN619" s="22"/>
    </row>
    <row r="620">
      <c r="N620" s="23"/>
      <c r="AJ620" s="22"/>
      <c r="AK620" s="23"/>
      <c r="AL620" s="22"/>
      <c r="AM620" s="23"/>
      <c r="AN620" s="22"/>
    </row>
    <row r="621">
      <c r="N621" s="23"/>
      <c r="AJ621" s="22"/>
      <c r="AK621" s="23"/>
      <c r="AL621" s="22"/>
      <c r="AM621" s="23"/>
      <c r="AN621" s="22"/>
    </row>
    <row r="622">
      <c r="N622" s="23"/>
      <c r="AJ622" s="22"/>
      <c r="AK622" s="23"/>
      <c r="AL622" s="22"/>
      <c r="AM622" s="23"/>
      <c r="AN622" s="22"/>
    </row>
    <row r="623">
      <c r="N623" s="23"/>
      <c r="AJ623" s="22"/>
      <c r="AK623" s="23"/>
      <c r="AL623" s="22"/>
      <c r="AM623" s="23"/>
      <c r="AN623" s="22"/>
    </row>
    <row r="624">
      <c r="N624" s="23"/>
      <c r="AJ624" s="22"/>
      <c r="AK624" s="23"/>
      <c r="AL624" s="22"/>
      <c r="AM624" s="23"/>
      <c r="AN624" s="22"/>
    </row>
    <row r="625">
      <c r="N625" s="23"/>
      <c r="AJ625" s="22"/>
      <c r="AK625" s="23"/>
      <c r="AL625" s="22"/>
      <c r="AM625" s="23"/>
      <c r="AN625" s="22"/>
    </row>
    <row r="626">
      <c r="N626" s="23"/>
      <c r="AJ626" s="22"/>
      <c r="AK626" s="23"/>
      <c r="AL626" s="22"/>
      <c r="AM626" s="23"/>
      <c r="AN626" s="22"/>
    </row>
    <row r="627">
      <c r="N627" s="23"/>
      <c r="AJ627" s="22"/>
      <c r="AK627" s="23"/>
      <c r="AL627" s="22"/>
      <c r="AM627" s="23"/>
      <c r="AN627" s="22"/>
    </row>
    <row r="628">
      <c r="N628" s="23"/>
      <c r="AJ628" s="22"/>
      <c r="AK628" s="23"/>
      <c r="AL628" s="22"/>
      <c r="AM628" s="23"/>
      <c r="AN628" s="22"/>
    </row>
    <row r="629">
      <c r="N629" s="23"/>
      <c r="AJ629" s="22"/>
      <c r="AK629" s="23"/>
      <c r="AL629" s="22"/>
      <c r="AM629" s="23"/>
      <c r="AN629" s="22"/>
    </row>
    <row r="630">
      <c r="N630" s="23"/>
      <c r="AJ630" s="22"/>
      <c r="AK630" s="23"/>
      <c r="AL630" s="22"/>
      <c r="AM630" s="23"/>
      <c r="AN630" s="22"/>
    </row>
    <row r="631">
      <c r="N631" s="23"/>
      <c r="AJ631" s="22"/>
      <c r="AK631" s="23"/>
      <c r="AL631" s="22"/>
      <c r="AM631" s="23"/>
      <c r="AN631" s="22"/>
    </row>
    <row r="632">
      <c r="N632" s="23"/>
      <c r="AJ632" s="22"/>
      <c r="AK632" s="23"/>
      <c r="AL632" s="22"/>
      <c r="AM632" s="23"/>
      <c r="AN632" s="22"/>
    </row>
    <row r="633">
      <c r="N633" s="23"/>
      <c r="AJ633" s="22"/>
      <c r="AK633" s="23"/>
      <c r="AL633" s="22"/>
      <c r="AM633" s="23"/>
      <c r="AN633" s="22"/>
    </row>
    <row r="634">
      <c r="N634" s="23"/>
      <c r="AJ634" s="22"/>
      <c r="AK634" s="23"/>
      <c r="AL634" s="22"/>
      <c r="AM634" s="23"/>
      <c r="AN634" s="22"/>
    </row>
    <row r="635">
      <c r="N635" s="23"/>
      <c r="AJ635" s="22"/>
      <c r="AK635" s="23"/>
      <c r="AL635" s="22"/>
      <c r="AM635" s="23"/>
      <c r="AN635" s="22"/>
    </row>
    <row r="636">
      <c r="N636" s="23"/>
      <c r="AJ636" s="22"/>
      <c r="AK636" s="23"/>
      <c r="AL636" s="22"/>
      <c r="AM636" s="23"/>
      <c r="AN636" s="22"/>
    </row>
    <row r="637">
      <c r="N637" s="23"/>
      <c r="AJ637" s="22"/>
      <c r="AK637" s="23"/>
      <c r="AL637" s="22"/>
      <c r="AM637" s="23"/>
      <c r="AN637" s="22"/>
    </row>
    <row r="638">
      <c r="N638" s="23"/>
      <c r="AJ638" s="22"/>
      <c r="AK638" s="23"/>
      <c r="AL638" s="22"/>
      <c r="AM638" s="23"/>
      <c r="AN638" s="22"/>
    </row>
    <row r="639">
      <c r="N639" s="23"/>
      <c r="AJ639" s="22"/>
      <c r="AK639" s="23"/>
      <c r="AL639" s="22"/>
      <c r="AM639" s="23"/>
      <c r="AN639" s="22"/>
    </row>
    <row r="640">
      <c r="N640" s="23"/>
      <c r="AJ640" s="22"/>
      <c r="AK640" s="23"/>
      <c r="AL640" s="22"/>
      <c r="AM640" s="23"/>
      <c r="AN640" s="22"/>
    </row>
    <row r="641">
      <c r="N641" s="23"/>
      <c r="AJ641" s="22"/>
      <c r="AK641" s="23"/>
      <c r="AL641" s="22"/>
      <c r="AM641" s="23"/>
      <c r="AN641" s="22"/>
    </row>
    <row r="642">
      <c r="N642" s="23"/>
      <c r="AJ642" s="22"/>
      <c r="AK642" s="23"/>
      <c r="AL642" s="22"/>
      <c r="AM642" s="23"/>
      <c r="AN642" s="22"/>
    </row>
    <row r="643">
      <c r="N643" s="23"/>
      <c r="AJ643" s="22"/>
      <c r="AK643" s="23"/>
      <c r="AL643" s="22"/>
      <c r="AM643" s="23"/>
      <c r="AN643" s="22"/>
    </row>
    <row r="644">
      <c r="N644" s="23"/>
      <c r="AJ644" s="22"/>
      <c r="AK644" s="23"/>
      <c r="AL644" s="22"/>
      <c r="AM644" s="23"/>
      <c r="AN644" s="22"/>
    </row>
    <row r="645">
      <c r="N645" s="23"/>
      <c r="AJ645" s="22"/>
      <c r="AK645" s="23"/>
      <c r="AL645" s="22"/>
      <c r="AM645" s="23"/>
      <c r="AN645" s="22"/>
    </row>
    <row r="646">
      <c r="N646" s="23"/>
      <c r="AJ646" s="22"/>
      <c r="AK646" s="23"/>
      <c r="AL646" s="22"/>
      <c r="AM646" s="23"/>
      <c r="AN646" s="22"/>
    </row>
    <row r="647">
      <c r="N647" s="23"/>
      <c r="AJ647" s="22"/>
      <c r="AK647" s="23"/>
      <c r="AL647" s="22"/>
      <c r="AM647" s="23"/>
      <c r="AN647" s="22"/>
    </row>
    <row r="648">
      <c r="N648" s="23"/>
      <c r="AJ648" s="22"/>
      <c r="AK648" s="23"/>
      <c r="AL648" s="22"/>
      <c r="AM648" s="23"/>
      <c r="AN648" s="22"/>
    </row>
    <row r="649">
      <c r="N649" s="23"/>
      <c r="AJ649" s="22"/>
      <c r="AK649" s="23"/>
      <c r="AL649" s="22"/>
      <c r="AM649" s="23"/>
      <c r="AN649" s="22"/>
    </row>
    <row r="650">
      <c r="N650" s="23"/>
      <c r="AJ650" s="22"/>
      <c r="AK650" s="23"/>
      <c r="AL650" s="22"/>
      <c r="AM650" s="23"/>
      <c r="AN650" s="22"/>
    </row>
    <row r="651">
      <c r="N651" s="23"/>
      <c r="AJ651" s="22"/>
      <c r="AK651" s="23"/>
      <c r="AL651" s="22"/>
      <c r="AM651" s="23"/>
      <c r="AN651" s="22"/>
    </row>
    <row r="652">
      <c r="N652" s="23"/>
      <c r="AJ652" s="22"/>
      <c r="AK652" s="23"/>
      <c r="AL652" s="22"/>
      <c r="AM652" s="23"/>
      <c r="AN652" s="22"/>
    </row>
    <row r="653">
      <c r="N653" s="23"/>
      <c r="AJ653" s="22"/>
      <c r="AK653" s="23"/>
      <c r="AL653" s="22"/>
      <c r="AM653" s="23"/>
      <c r="AN653" s="22"/>
    </row>
    <row r="654">
      <c r="N654" s="23"/>
      <c r="AJ654" s="22"/>
      <c r="AK654" s="23"/>
      <c r="AL654" s="22"/>
      <c r="AM654" s="23"/>
      <c r="AN654" s="22"/>
    </row>
    <row r="655">
      <c r="N655" s="23"/>
      <c r="AJ655" s="22"/>
      <c r="AK655" s="23"/>
      <c r="AL655" s="22"/>
      <c r="AM655" s="23"/>
      <c r="AN655" s="22"/>
    </row>
    <row r="656">
      <c r="N656" s="23"/>
      <c r="AJ656" s="22"/>
      <c r="AK656" s="23"/>
      <c r="AL656" s="22"/>
      <c r="AM656" s="23"/>
      <c r="AN656" s="22"/>
    </row>
    <row r="657">
      <c r="N657" s="23"/>
      <c r="AJ657" s="22"/>
      <c r="AK657" s="23"/>
      <c r="AL657" s="22"/>
      <c r="AM657" s="23"/>
      <c r="AN657" s="22"/>
    </row>
    <row r="658">
      <c r="N658" s="23"/>
      <c r="AJ658" s="22"/>
      <c r="AK658" s="23"/>
      <c r="AL658" s="22"/>
      <c r="AM658" s="23"/>
      <c r="AN658" s="22"/>
    </row>
    <row r="659">
      <c r="N659" s="23"/>
      <c r="AJ659" s="22"/>
      <c r="AK659" s="23"/>
      <c r="AL659" s="22"/>
      <c r="AM659" s="23"/>
      <c r="AN659" s="22"/>
    </row>
    <row r="660">
      <c r="N660" s="23"/>
      <c r="AJ660" s="22"/>
      <c r="AK660" s="23"/>
      <c r="AL660" s="22"/>
      <c r="AM660" s="23"/>
      <c r="AN660" s="22"/>
    </row>
    <row r="661">
      <c r="N661" s="23"/>
      <c r="AJ661" s="22"/>
      <c r="AK661" s="23"/>
      <c r="AL661" s="22"/>
      <c r="AM661" s="23"/>
      <c r="AN661" s="22"/>
    </row>
    <row r="662">
      <c r="N662" s="23"/>
      <c r="AJ662" s="22"/>
      <c r="AK662" s="23"/>
      <c r="AL662" s="22"/>
      <c r="AM662" s="23"/>
      <c r="AN662" s="22"/>
    </row>
    <row r="663">
      <c r="N663" s="23"/>
      <c r="AJ663" s="22"/>
      <c r="AK663" s="23"/>
      <c r="AL663" s="22"/>
      <c r="AM663" s="23"/>
      <c r="AN663" s="22"/>
    </row>
    <row r="664">
      <c r="N664" s="23"/>
      <c r="AJ664" s="22"/>
      <c r="AK664" s="23"/>
      <c r="AL664" s="22"/>
      <c r="AM664" s="23"/>
      <c r="AN664" s="22"/>
    </row>
    <row r="665">
      <c r="N665" s="23"/>
      <c r="AJ665" s="22"/>
      <c r="AK665" s="23"/>
      <c r="AL665" s="22"/>
      <c r="AM665" s="23"/>
      <c r="AN665" s="22"/>
    </row>
    <row r="666">
      <c r="N666" s="23"/>
      <c r="AJ666" s="22"/>
      <c r="AK666" s="23"/>
      <c r="AL666" s="22"/>
      <c r="AM666" s="23"/>
      <c r="AN666" s="22"/>
    </row>
    <row r="667">
      <c r="N667" s="23"/>
      <c r="AJ667" s="22"/>
      <c r="AK667" s="23"/>
      <c r="AL667" s="22"/>
      <c r="AM667" s="23"/>
      <c r="AN667" s="22"/>
    </row>
    <row r="668">
      <c r="N668" s="23"/>
      <c r="AJ668" s="22"/>
      <c r="AK668" s="23"/>
      <c r="AL668" s="22"/>
      <c r="AM668" s="23"/>
      <c r="AN668" s="22"/>
    </row>
    <row r="669">
      <c r="N669" s="23"/>
      <c r="AJ669" s="22"/>
      <c r="AK669" s="23"/>
      <c r="AL669" s="22"/>
      <c r="AM669" s="23"/>
      <c r="AN669" s="22"/>
    </row>
    <row r="670">
      <c r="N670" s="23"/>
      <c r="AJ670" s="22"/>
      <c r="AK670" s="23"/>
      <c r="AL670" s="22"/>
      <c r="AM670" s="23"/>
      <c r="AN670" s="22"/>
    </row>
    <row r="671">
      <c r="N671" s="23"/>
      <c r="AJ671" s="22"/>
      <c r="AK671" s="23"/>
      <c r="AL671" s="22"/>
      <c r="AM671" s="23"/>
      <c r="AN671" s="22"/>
    </row>
    <row r="672">
      <c r="N672" s="23"/>
      <c r="AJ672" s="22"/>
      <c r="AK672" s="23"/>
      <c r="AL672" s="22"/>
      <c r="AM672" s="23"/>
      <c r="AN672" s="22"/>
    </row>
    <row r="673">
      <c r="N673" s="23"/>
      <c r="AJ673" s="22"/>
      <c r="AK673" s="23"/>
      <c r="AL673" s="22"/>
      <c r="AM673" s="23"/>
      <c r="AN673" s="22"/>
    </row>
    <row r="674">
      <c r="N674" s="23"/>
      <c r="AJ674" s="22"/>
      <c r="AK674" s="23"/>
      <c r="AL674" s="22"/>
      <c r="AM674" s="23"/>
      <c r="AN674" s="22"/>
    </row>
    <row r="675">
      <c r="N675" s="23"/>
      <c r="AJ675" s="22"/>
      <c r="AK675" s="23"/>
      <c r="AL675" s="22"/>
      <c r="AM675" s="23"/>
      <c r="AN675" s="22"/>
    </row>
    <row r="676">
      <c r="N676" s="23"/>
      <c r="AJ676" s="22"/>
      <c r="AK676" s="23"/>
      <c r="AL676" s="22"/>
      <c r="AM676" s="23"/>
      <c r="AN676" s="22"/>
    </row>
    <row r="677">
      <c r="N677" s="23"/>
      <c r="AJ677" s="22"/>
      <c r="AK677" s="23"/>
      <c r="AL677" s="22"/>
      <c r="AM677" s="23"/>
      <c r="AN677" s="22"/>
    </row>
    <row r="678">
      <c r="N678" s="23"/>
      <c r="AJ678" s="22"/>
      <c r="AK678" s="23"/>
      <c r="AL678" s="22"/>
      <c r="AM678" s="23"/>
      <c r="AN678" s="22"/>
    </row>
    <row r="679">
      <c r="N679" s="23"/>
      <c r="AJ679" s="22"/>
      <c r="AK679" s="23"/>
      <c r="AL679" s="22"/>
      <c r="AM679" s="23"/>
      <c r="AN679" s="22"/>
    </row>
    <row r="680">
      <c r="N680" s="23"/>
      <c r="AJ680" s="22"/>
      <c r="AK680" s="23"/>
      <c r="AL680" s="22"/>
      <c r="AM680" s="23"/>
      <c r="AN680" s="22"/>
    </row>
    <row r="681">
      <c r="N681" s="23"/>
      <c r="AJ681" s="22"/>
      <c r="AK681" s="23"/>
      <c r="AL681" s="22"/>
      <c r="AM681" s="23"/>
      <c r="AN681" s="22"/>
    </row>
    <row r="682">
      <c r="N682" s="23"/>
      <c r="AJ682" s="22"/>
      <c r="AK682" s="23"/>
      <c r="AL682" s="22"/>
      <c r="AM682" s="23"/>
      <c r="AN682" s="22"/>
    </row>
    <row r="683">
      <c r="N683" s="23"/>
      <c r="AJ683" s="22"/>
      <c r="AK683" s="23"/>
      <c r="AL683" s="22"/>
      <c r="AM683" s="23"/>
      <c r="AN683" s="22"/>
    </row>
    <row r="684">
      <c r="N684" s="23"/>
      <c r="AJ684" s="22"/>
      <c r="AK684" s="23"/>
      <c r="AL684" s="22"/>
      <c r="AM684" s="23"/>
      <c r="AN684" s="22"/>
    </row>
    <row r="685">
      <c r="N685" s="23"/>
      <c r="AJ685" s="22"/>
      <c r="AK685" s="23"/>
      <c r="AL685" s="22"/>
      <c r="AM685" s="23"/>
      <c r="AN685" s="22"/>
    </row>
    <row r="686">
      <c r="N686" s="23"/>
      <c r="AJ686" s="22"/>
      <c r="AK686" s="23"/>
      <c r="AL686" s="22"/>
      <c r="AM686" s="23"/>
      <c r="AN686" s="22"/>
    </row>
    <row r="687">
      <c r="N687" s="23"/>
      <c r="AJ687" s="22"/>
      <c r="AK687" s="23"/>
      <c r="AL687" s="22"/>
      <c r="AM687" s="23"/>
      <c r="AN687" s="22"/>
    </row>
    <row r="688">
      <c r="N688" s="23"/>
      <c r="AJ688" s="22"/>
      <c r="AK688" s="23"/>
      <c r="AL688" s="22"/>
      <c r="AM688" s="23"/>
      <c r="AN688" s="22"/>
    </row>
    <row r="689">
      <c r="N689" s="23"/>
      <c r="AJ689" s="22"/>
      <c r="AK689" s="23"/>
      <c r="AL689" s="22"/>
      <c r="AM689" s="23"/>
      <c r="AN689" s="22"/>
    </row>
    <row r="690">
      <c r="N690" s="23"/>
      <c r="AJ690" s="22"/>
      <c r="AK690" s="23"/>
      <c r="AL690" s="22"/>
      <c r="AM690" s="23"/>
      <c r="AN690" s="22"/>
    </row>
    <row r="691">
      <c r="N691" s="23"/>
      <c r="AJ691" s="22"/>
      <c r="AK691" s="23"/>
      <c r="AL691" s="22"/>
      <c r="AM691" s="23"/>
      <c r="AN691" s="22"/>
    </row>
    <row r="692">
      <c r="N692" s="23"/>
      <c r="AJ692" s="22"/>
      <c r="AK692" s="23"/>
      <c r="AL692" s="22"/>
      <c r="AM692" s="23"/>
      <c r="AN692" s="22"/>
    </row>
    <row r="693">
      <c r="N693" s="23"/>
      <c r="AJ693" s="22"/>
      <c r="AK693" s="23"/>
      <c r="AL693" s="22"/>
      <c r="AM693" s="23"/>
      <c r="AN693" s="22"/>
    </row>
    <row r="694">
      <c r="N694" s="23"/>
      <c r="AJ694" s="22"/>
      <c r="AK694" s="23"/>
      <c r="AL694" s="22"/>
      <c r="AM694" s="23"/>
      <c r="AN694" s="22"/>
    </row>
    <row r="695">
      <c r="N695" s="23"/>
      <c r="AJ695" s="22"/>
      <c r="AK695" s="23"/>
      <c r="AL695" s="22"/>
      <c r="AM695" s="23"/>
      <c r="AN695" s="22"/>
    </row>
    <row r="696">
      <c r="N696" s="23"/>
      <c r="AJ696" s="22"/>
      <c r="AK696" s="23"/>
      <c r="AL696" s="22"/>
      <c r="AM696" s="23"/>
      <c r="AN696" s="22"/>
    </row>
    <row r="697">
      <c r="N697" s="23"/>
      <c r="AJ697" s="22"/>
      <c r="AK697" s="23"/>
      <c r="AL697" s="22"/>
      <c r="AM697" s="23"/>
      <c r="AN697" s="22"/>
    </row>
    <row r="698">
      <c r="N698" s="23"/>
      <c r="AJ698" s="22"/>
      <c r="AK698" s="23"/>
      <c r="AL698" s="22"/>
      <c r="AM698" s="23"/>
      <c r="AN698" s="22"/>
    </row>
    <row r="699">
      <c r="N699" s="23"/>
      <c r="AJ699" s="22"/>
      <c r="AK699" s="23"/>
      <c r="AL699" s="22"/>
      <c r="AM699" s="23"/>
      <c r="AN699" s="22"/>
    </row>
    <row r="700">
      <c r="N700" s="23"/>
      <c r="AJ700" s="22"/>
      <c r="AK700" s="23"/>
      <c r="AL700" s="22"/>
      <c r="AM700" s="23"/>
      <c r="AN700" s="22"/>
    </row>
    <row r="701">
      <c r="N701" s="23"/>
      <c r="AJ701" s="22"/>
      <c r="AK701" s="23"/>
      <c r="AL701" s="22"/>
      <c r="AM701" s="23"/>
      <c r="AN701" s="22"/>
    </row>
    <row r="702">
      <c r="N702" s="23"/>
      <c r="AJ702" s="22"/>
      <c r="AK702" s="23"/>
      <c r="AL702" s="22"/>
      <c r="AM702" s="23"/>
      <c r="AN702" s="22"/>
    </row>
    <row r="703">
      <c r="N703" s="23"/>
      <c r="AJ703" s="22"/>
      <c r="AK703" s="23"/>
      <c r="AL703" s="22"/>
      <c r="AM703" s="23"/>
      <c r="AN703" s="22"/>
    </row>
    <row r="704">
      <c r="N704" s="23"/>
      <c r="AJ704" s="22"/>
      <c r="AK704" s="23"/>
      <c r="AL704" s="22"/>
      <c r="AM704" s="23"/>
      <c r="AN704" s="22"/>
    </row>
    <row r="705">
      <c r="N705" s="23"/>
      <c r="AJ705" s="22"/>
      <c r="AK705" s="23"/>
      <c r="AL705" s="22"/>
      <c r="AM705" s="23"/>
      <c r="AN705" s="22"/>
    </row>
    <row r="706">
      <c r="N706" s="23"/>
      <c r="AJ706" s="22"/>
      <c r="AK706" s="23"/>
      <c r="AL706" s="22"/>
      <c r="AM706" s="23"/>
      <c r="AN706" s="22"/>
    </row>
    <row r="707">
      <c r="N707" s="23"/>
      <c r="AJ707" s="22"/>
      <c r="AK707" s="23"/>
      <c r="AL707" s="22"/>
      <c r="AM707" s="23"/>
      <c r="AN707" s="22"/>
    </row>
    <row r="708">
      <c r="N708" s="23"/>
      <c r="AJ708" s="22"/>
      <c r="AK708" s="23"/>
      <c r="AL708" s="22"/>
      <c r="AM708" s="23"/>
      <c r="AN708" s="22"/>
    </row>
    <row r="709">
      <c r="N709" s="23"/>
      <c r="AJ709" s="22"/>
      <c r="AK709" s="23"/>
      <c r="AL709" s="22"/>
      <c r="AM709" s="23"/>
      <c r="AN709" s="22"/>
    </row>
    <row r="710">
      <c r="N710" s="23"/>
      <c r="AJ710" s="22"/>
      <c r="AK710" s="23"/>
      <c r="AL710" s="22"/>
      <c r="AM710" s="23"/>
      <c r="AN710" s="22"/>
    </row>
    <row r="711">
      <c r="N711" s="23"/>
      <c r="AJ711" s="22"/>
      <c r="AK711" s="23"/>
      <c r="AL711" s="22"/>
      <c r="AM711" s="23"/>
      <c r="AN711" s="22"/>
    </row>
    <row r="712">
      <c r="N712" s="23"/>
      <c r="AJ712" s="22"/>
      <c r="AK712" s="23"/>
      <c r="AL712" s="22"/>
      <c r="AM712" s="23"/>
      <c r="AN712" s="22"/>
    </row>
    <row r="713">
      <c r="N713" s="23"/>
      <c r="AJ713" s="22"/>
      <c r="AK713" s="23"/>
      <c r="AL713" s="22"/>
      <c r="AM713" s="23"/>
      <c r="AN713" s="22"/>
    </row>
    <row r="714">
      <c r="N714" s="23"/>
      <c r="AJ714" s="22"/>
      <c r="AK714" s="23"/>
      <c r="AL714" s="22"/>
      <c r="AM714" s="23"/>
      <c r="AN714" s="22"/>
    </row>
    <row r="715">
      <c r="N715" s="23"/>
      <c r="AJ715" s="22"/>
      <c r="AK715" s="23"/>
      <c r="AL715" s="22"/>
      <c r="AM715" s="23"/>
      <c r="AN715" s="22"/>
    </row>
    <row r="716">
      <c r="N716" s="23"/>
      <c r="AJ716" s="22"/>
      <c r="AK716" s="23"/>
      <c r="AL716" s="22"/>
      <c r="AM716" s="23"/>
      <c r="AN716" s="22"/>
    </row>
    <row r="717">
      <c r="N717" s="23"/>
      <c r="AJ717" s="22"/>
      <c r="AK717" s="23"/>
      <c r="AL717" s="22"/>
      <c r="AM717" s="23"/>
      <c r="AN717" s="22"/>
    </row>
    <row r="718">
      <c r="N718" s="23"/>
      <c r="AJ718" s="22"/>
      <c r="AK718" s="23"/>
      <c r="AL718" s="22"/>
      <c r="AM718" s="23"/>
      <c r="AN718" s="22"/>
    </row>
    <row r="719">
      <c r="N719" s="23"/>
      <c r="AJ719" s="22"/>
      <c r="AK719" s="23"/>
      <c r="AL719" s="22"/>
      <c r="AM719" s="23"/>
      <c r="AN719" s="22"/>
    </row>
    <row r="720">
      <c r="N720" s="23"/>
      <c r="AJ720" s="22"/>
      <c r="AK720" s="23"/>
      <c r="AL720" s="22"/>
      <c r="AM720" s="23"/>
      <c r="AN720" s="22"/>
    </row>
    <row r="721">
      <c r="N721" s="23"/>
      <c r="AJ721" s="22"/>
      <c r="AK721" s="23"/>
      <c r="AL721" s="22"/>
      <c r="AM721" s="23"/>
      <c r="AN721" s="22"/>
    </row>
    <row r="722">
      <c r="N722" s="23"/>
      <c r="AJ722" s="22"/>
      <c r="AK722" s="23"/>
      <c r="AL722" s="22"/>
      <c r="AM722" s="23"/>
      <c r="AN722" s="22"/>
    </row>
    <row r="723">
      <c r="N723" s="23"/>
      <c r="AJ723" s="22"/>
      <c r="AK723" s="23"/>
      <c r="AL723" s="22"/>
      <c r="AM723" s="23"/>
      <c r="AN723" s="22"/>
    </row>
    <row r="724">
      <c r="N724" s="23"/>
      <c r="AJ724" s="22"/>
      <c r="AK724" s="23"/>
      <c r="AL724" s="22"/>
      <c r="AM724" s="23"/>
      <c r="AN724" s="22"/>
    </row>
    <row r="725">
      <c r="N725" s="23"/>
      <c r="AJ725" s="22"/>
      <c r="AK725" s="23"/>
      <c r="AL725" s="22"/>
      <c r="AM725" s="23"/>
      <c r="AN725" s="22"/>
    </row>
    <row r="726">
      <c r="N726" s="23"/>
      <c r="AJ726" s="22"/>
      <c r="AK726" s="23"/>
      <c r="AL726" s="22"/>
      <c r="AM726" s="23"/>
      <c r="AN726" s="22"/>
    </row>
    <row r="727">
      <c r="N727" s="23"/>
      <c r="AJ727" s="22"/>
      <c r="AK727" s="23"/>
      <c r="AL727" s="22"/>
      <c r="AM727" s="23"/>
      <c r="AN727" s="22"/>
    </row>
    <row r="728">
      <c r="N728" s="23"/>
      <c r="AJ728" s="22"/>
      <c r="AK728" s="23"/>
      <c r="AL728" s="22"/>
      <c r="AM728" s="23"/>
      <c r="AN728" s="22"/>
    </row>
    <row r="729">
      <c r="N729" s="23"/>
      <c r="AJ729" s="22"/>
      <c r="AK729" s="23"/>
      <c r="AL729" s="22"/>
      <c r="AM729" s="23"/>
      <c r="AN729" s="22"/>
    </row>
    <row r="730">
      <c r="N730" s="23"/>
      <c r="AJ730" s="22"/>
      <c r="AK730" s="23"/>
      <c r="AL730" s="22"/>
      <c r="AM730" s="23"/>
      <c r="AN730" s="22"/>
    </row>
    <row r="731">
      <c r="N731" s="23"/>
      <c r="AJ731" s="22"/>
      <c r="AK731" s="23"/>
      <c r="AL731" s="22"/>
      <c r="AM731" s="23"/>
      <c r="AN731" s="22"/>
    </row>
    <row r="732">
      <c r="N732" s="23"/>
      <c r="AJ732" s="22"/>
      <c r="AK732" s="23"/>
      <c r="AL732" s="22"/>
      <c r="AM732" s="23"/>
      <c r="AN732" s="22"/>
    </row>
    <row r="733">
      <c r="N733" s="23"/>
      <c r="AJ733" s="22"/>
      <c r="AK733" s="23"/>
      <c r="AL733" s="22"/>
      <c r="AM733" s="23"/>
      <c r="AN733" s="22"/>
    </row>
    <row r="734">
      <c r="N734" s="23"/>
      <c r="AJ734" s="22"/>
      <c r="AK734" s="23"/>
      <c r="AL734" s="22"/>
      <c r="AM734" s="23"/>
      <c r="AN734" s="22"/>
    </row>
    <row r="735">
      <c r="N735" s="23"/>
      <c r="AJ735" s="22"/>
      <c r="AK735" s="23"/>
      <c r="AL735" s="22"/>
      <c r="AM735" s="23"/>
      <c r="AN735" s="22"/>
    </row>
    <row r="736">
      <c r="N736" s="23"/>
      <c r="AJ736" s="22"/>
      <c r="AK736" s="23"/>
      <c r="AL736" s="22"/>
      <c r="AM736" s="23"/>
      <c r="AN736" s="22"/>
    </row>
    <row r="737">
      <c r="N737" s="23"/>
      <c r="AJ737" s="22"/>
      <c r="AK737" s="23"/>
      <c r="AL737" s="22"/>
      <c r="AM737" s="23"/>
      <c r="AN737" s="22"/>
    </row>
    <row r="738">
      <c r="N738" s="23"/>
      <c r="AJ738" s="22"/>
      <c r="AK738" s="23"/>
      <c r="AL738" s="22"/>
      <c r="AM738" s="23"/>
      <c r="AN738" s="22"/>
    </row>
    <row r="739">
      <c r="N739" s="23"/>
      <c r="AJ739" s="22"/>
      <c r="AK739" s="23"/>
      <c r="AL739" s="22"/>
      <c r="AM739" s="23"/>
      <c r="AN739" s="22"/>
    </row>
    <row r="740">
      <c r="N740" s="23"/>
      <c r="AJ740" s="22"/>
      <c r="AK740" s="23"/>
      <c r="AL740" s="22"/>
      <c r="AM740" s="23"/>
      <c r="AN740" s="22"/>
    </row>
    <row r="741">
      <c r="N741" s="23"/>
      <c r="AJ741" s="22"/>
      <c r="AK741" s="23"/>
      <c r="AL741" s="22"/>
      <c r="AM741" s="23"/>
      <c r="AN741" s="22"/>
    </row>
    <row r="742">
      <c r="N742" s="23"/>
      <c r="AJ742" s="22"/>
      <c r="AK742" s="23"/>
      <c r="AL742" s="22"/>
      <c r="AM742" s="23"/>
      <c r="AN742" s="22"/>
    </row>
    <row r="743">
      <c r="N743" s="23"/>
      <c r="AJ743" s="22"/>
      <c r="AK743" s="23"/>
      <c r="AL743" s="22"/>
      <c r="AM743" s="23"/>
      <c r="AN743" s="22"/>
    </row>
    <row r="744">
      <c r="N744" s="23"/>
      <c r="AJ744" s="22"/>
      <c r="AK744" s="23"/>
      <c r="AL744" s="22"/>
      <c r="AM744" s="23"/>
      <c r="AN744" s="22"/>
    </row>
    <row r="745">
      <c r="N745" s="23"/>
      <c r="AJ745" s="22"/>
      <c r="AK745" s="23"/>
      <c r="AL745" s="22"/>
      <c r="AM745" s="23"/>
      <c r="AN745" s="22"/>
    </row>
    <row r="746">
      <c r="N746" s="23"/>
      <c r="AJ746" s="22"/>
      <c r="AK746" s="23"/>
      <c r="AL746" s="22"/>
      <c r="AM746" s="23"/>
      <c r="AN746" s="22"/>
    </row>
    <row r="747">
      <c r="N747" s="23"/>
      <c r="AJ747" s="22"/>
      <c r="AK747" s="23"/>
      <c r="AL747" s="22"/>
      <c r="AM747" s="23"/>
      <c r="AN747" s="22"/>
    </row>
    <row r="748">
      <c r="N748" s="23"/>
      <c r="AJ748" s="22"/>
      <c r="AK748" s="23"/>
      <c r="AL748" s="22"/>
      <c r="AM748" s="23"/>
      <c r="AN748" s="22"/>
    </row>
    <row r="749">
      <c r="N749" s="23"/>
      <c r="AJ749" s="22"/>
      <c r="AK749" s="23"/>
      <c r="AL749" s="22"/>
      <c r="AM749" s="23"/>
      <c r="AN749" s="22"/>
    </row>
    <row r="750">
      <c r="N750" s="23"/>
      <c r="AJ750" s="22"/>
      <c r="AK750" s="23"/>
      <c r="AL750" s="22"/>
      <c r="AM750" s="23"/>
      <c r="AN750" s="22"/>
    </row>
    <row r="751">
      <c r="N751" s="23"/>
      <c r="AJ751" s="22"/>
      <c r="AK751" s="23"/>
      <c r="AL751" s="22"/>
      <c r="AM751" s="23"/>
      <c r="AN751" s="22"/>
    </row>
    <row r="752">
      <c r="N752" s="23"/>
      <c r="AJ752" s="22"/>
      <c r="AK752" s="23"/>
      <c r="AL752" s="22"/>
      <c r="AM752" s="23"/>
      <c r="AN752" s="22"/>
    </row>
    <row r="753">
      <c r="N753" s="23"/>
      <c r="AJ753" s="22"/>
      <c r="AK753" s="23"/>
      <c r="AL753" s="22"/>
      <c r="AM753" s="23"/>
      <c r="AN753" s="22"/>
    </row>
    <row r="754">
      <c r="N754" s="23"/>
      <c r="AJ754" s="22"/>
      <c r="AK754" s="23"/>
      <c r="AL754" s="22"/>
      <c r="AM754" s="23"/>
      <c r="AN754" s="22"/>
    </row>
    <row r="755">
      <c r="N755" s="23"/>
      <c r="AJ755" s="22"/>
      <c r="AK755" s="23"/>
      <c r="AL755" s="22"/>
      <c r="AM755" s="23"/>
      <c r="AN755" s="22"/>
    </row>
    <row r="756">
      <c r="N756" s="23"/>
      <c r="AJ756" s="22"/>
      <c r="AK756" s="23"/>
      <c r="AL756" s="22"/>
      <c r="AM756" s="23"/>
      <c r="AN756" s="22"/>
    </row>
    <row r="757">
      <c r="N757" s="23"/>
      <c r="AJ757" s="22"/>
      <c r="AK757" s="23"/>
      <c r="AL757" s="22"/>
      <c r="AM757" s="23"/>
      <c r="AN757" s="22"/>
    </row>
    <row r="758">
      <c r="N758" s="23"/>
      <c r="AJ758" s="22"/>
      <c r="AK758" s="23"/>
      <c r="AL758" s="22"/>
      <c r="AM758" s="23"/>
      <c r="AN758" s="22"/>
    </row>
    <row r="759">
      <c r="N759" s="23"/>
      <c r="AJ759" s="22"/>
      <c r="AK759" s="23"/>
      <c r="AL759" s="22"/>
      <c r="AM759" s="23"/>
      <c r="AN759" s="22"/>
    </row>
    <row r="760">
      <c r="N760" s="23"/>
      <c r="AJ760" s="22"/>
      <c r="AK760" s="23"/>
      <c r="AL760" s="22"/>
      <c r="AM760" s="23"/>
      <c r="AN760" s="22"/>
    </row>
    <row r="761">
      <c r="N761" s="23"/>
      <c r="AJ761" s="22"/>
      <c r="AK761" s="23"/>
      <c r="AL761" s="22"/>
      <c r="AM761" s="23"/>
      <c r="AN761" s="22"/>
    </row>
    <row r="762">
      <c r="N762" s="23"/>
      <c r="AJ762" s="22"/>
      <c r="AK762" s="23"/>
      <c r="AL762" s="22"/>
      <c r="AM762" s="23"/>
      <c r="AN762" s="22"/>
    </row>
    <row r="763">
      <c r="N763" s="23"/>
      <c r="AJ763" s="22"/>
      <c r="AK763" s="23"/>
      <c r="AL763" s="22"/>
      <c r="AM763" s="23"/>
      <c r="AN763" s="22"/>
    </row>
    <row r="764">
      <c r="N764" s="23"/>
      <c r="AJ764" s="22"/>
      <c r="AK764" s="23"/>
      <c r="AL764" s="22"/>
      <c r="AM764" s="23"/>
      <c r="AN764" s="22"/>
    </row>
    <row r="765">
      <c r="N765" s="23"/>
      <c r="AJ765" s="22"/>
      <c r="AK765" s="23"/>
      <c r="AL765" s="22"/>
      <c r="AM765" s="23"/>
      <c r="AN765" s="22"/>
    </row>
    <row r="766">
      <c r="N766" s="23"/>
      <c r="AJ766" s="22"/>
      <c r="AK766" s="23"/>
      <c r="AL766" s="22"/>
      <c r="AM766" s="23"/>
      <c r="AN766" s="22"/>
    </row>
    <row r="767">
      <c r="N767" s="23"/>
      <c r="AJ767" s="22"/>
      <c r="AK767" s="23"/>
      <c r="AL767" s="22"/>
      <c r="AM767" s="23"/>
      <c r="AN767" s="22"/>
    </row>
    <row r="768">
      <c r="N768" s="23"/>
      <c r="AJ768" s="22"/>
      <c r="AK768" s="23"/>
      <c r="AL768" s="22"/>
      <c r="AM768" s="23"/>
      <c r="AN768" s="22"/>
    </row>
    <row r="769">
      <c r="N769" s="23"/>
      <c r="AJ769" s="22"/>
      <c r="AK769" s="23"/>
      <c r="AL769" s="22"/>
      <c r="AM769" s="23"/>
      <c r="AN769" s="22"/>
    </row>
    <row r="770">
      <c r="N770" s="23"/>
      <c r="AJ770" s="22"/>
      <c r="AK770" s="23"/>
      <c r="AL770" s="22"/>
      <c r="AM770" s="23"/>
      <c r="AN770" s="22"/>
    </row>
    <row r="771">
      <c r="N771" s="23"/>
      <c r="AJ771" s="22"/>
      <c r="AK771" s="23"/>
      <c r="AL771" s="22"/>
      <c r="AM771" s="23"/>
      <c r="AN771" s="22"/>
    </row>
    <row r="772">
      <c r="N772" s="23"/>
      <c r="AJ772" s="22"/>
      <c r="AK772" s="23"/>
      <c r="AL772" s="22"/>
      <c r="AM772" s="23"/>
      <c r="AN772" s="22"/>
    </row>
    <row r="773">
      <c r="N773" s="23"/>
      <c r="AJ773" s="22"/>
      <c r="AK773" s="23"/>
      <c r="AL773" s="22"/>
      <c r="AM773" s="23"/>
      <c r="AN773" s="22"/>
    </row>
    <row r="774">
      <c r="N774" s="23"/>
      <c r="AJ774" s="22"/>
      <c r="AK774" s="23"/>
      <c r="AL774" s="22"/>
      <c r="AM774" s="23"/>
      <c r="AN774" s="22"/>
    </row>
    <row r="775">
      <c r="N775" s="23"/>
      <c r="AJ775" s="22"/>
      <c r="AK775" s="23"/>
      <c r="AL775" s="22"/>
      <c r="AM775" s="23"/>
      <c r="AN775" s="22"/>
    </row>
    <row r="776">
      <c r="N776" s="23"/>
      <c r="AJ776" s="22"/>
      <c r="AK776" s="23"/>
      <c r="AL776" s="22"/>
      <c r="AM776" s="23"/>
      <c r="AN776" s="22"/>
    </row>
    <row r="777">
      <c r="N777" s="23"/>
      <c r="AJ777" s="22"/>
      <c r="AK777" s="23"/>
      <c r="AL777" s="22"/>
      <c r="AM777" s="23"/>
      <c r="AN777" s="22"/>
    </row>
    <row r="778">
      <c r="N778" s="23"/>
      <c r="AJ778" s="22"/>
      <c r="AK778" s="23"/>
      <c r="AL778" s="22"/>
      <c r="AM778" s="23"/>
      <c r="AN778" s="22"/>
    </row>
    <row r="779">
      <c r="N779" s="23"/>
      <c r="AJ779" s="22"/>
      <c r="AK779" s="23"/>
      <c r="AL779" s="22"/>
      <c r="AM779" s="23"/>
      <c r="AN779" s="22"/>
    </row>
    <row r="780">
      <c r="N780" s="23"/>
      <c r="AJ780" s="22"/>
      <c r="AK780" s="23"/>
      <c r="AL780" s="22"/>
      <c r="AM780" s="23"/>
      <c r="AN780" s="22"/>
    </row>
    <row r="781">
      <c r="N781" s="23"/>
      <c r="AJ781" s="22"/>
      <c r="AK781" s="23"/>
      <c r="AL781" s="22"/>
      <c r="AM781" s="23"/>
      <c r="AN781" s="22"/>
    </row>
    <row r="782">
      <c r="N782" s="23"/>
      <c r="AJ782" s="22"/>
      <c r="AK782" s="23"/>
      <c r="AL782" s="22"/>
      <c r="AM782" s="23"/>
      <c r="AN782" s="22"/>
    </row>
    <row r="783">
      <c r="N783" s="23"/>
      <c r="AJ783" s="22"/>
      <c r="AK783" s="23"/>
      <c r="AL783" s="22"/>
      <c r="AM783" s="23"/>
      <c r="AN783" s="22"/>
    </row>
    <row r="784">
      <c r="N784" s="23"/>
      <c r="AJ784" s="22"/>
      <c r="AK784" s="23"/>
      <c r="AL784" s="22"/>
      <c r="AM784" s="23"/>
      <c r="AN784" s="22"/>
    </row>
    <row r="785">
      <c r="N785" s="23"/>
      <c r="AJ785" s="22"/>
      <c r="AK785" s="23"/>
      <c r="AL785" s="22"/>
      <c r="AM785" s="23"/>
      <c r="AN785" s="22"/>
    </row>
    <row r="786">
      <c r="N786" s="23"/>
      <c r="AJ786" s="22"/>
      <c r="AK786" s="23"/>
      <c r="AL786" s="22"/>
      <c r="AM786" s="23"/>
      <c r="AN786" s="22"/>
    </row>
    <row r="787">
      <c r="N787" s="23"/>
      <c r="AJ787" s="22"/>
      <c r="AK787" s="23"/>
      <c r="AL787" s="22"/>
      <c r="AM787" s="23"/>
      <c r="AN787" s="22"/>
    </row>
    <row r="788">
      <c r="N788" s="23"/>
      <c r="AJ788" s="22"/>
      <c r="AK788" s="23"/>
      <c r="AL788" s="22"/>
      <c r="AM788" s="23"/>
      <c r="AN788" s="22"/>
    </row>
    <row r="789">
      <c r="N789" s="23"/>
      <c r="AJ789" s="22"/>
      <c r="AK789" s="23"/>
      <c r="AL789" s="22"/>
      <c r="AM789" s="23"/>
      <c r="AN789" s="22"/>
    </row>
    <row r="790">
      <c r="N790" s="23"/>
      <c r="AJ790" s="22"/>
      <c r="AK790" s="23"/>
      <c r="AL790" s="22"/>
      <c r="AM790" s="23"/>
      <c r="AN790" s="22"/>
    </row>
    <row r="791">
      <c r="N791" s="23"/>
      <c r="AJ791" s="22"/>
      <c r="AK791" s="23"/>
      <c r="AL791" s="22"/>
      <c r="AM791" s="23"/>
      <c r="AN791" s="22"/>
    </row>
    <row r="792">
      <c r="N792" s="23"/>
      <c r="AJ792" s="22"/>
      <c r="AK792" s="23"/>
      <c r="AL792" s="22"/>
      <c r="AM792" s="23"/>
      <c r="AN792" s="22"/>
    </row>
    <row r="793">
      <c r="N793" s="23"/>
      <c r="AJ793" s="22"/>
      <c r="AK793" s="23"/>
      <c r="AL793" s="22"/>
      <c r="AM793" s="23"/>
      <c r="AN793" s="22"/>
    </row>
    <row r="794">
      <c r="N794" s="23"/>
      <c r="AJ794" s="22"/>
      <c r="AK794" s="23"/>
      <c r="AL794" s="22"/>
      <c r="AM794" s="23"/>
      <c r="AN794" s="22"/>
    </row>
    <row r="795">
      <c r="N795" s="23"/>
      <c r="AJ795" s="22"/>
      <c r="AK795" s="23"/>
      <c r="AL795" s="22"/>
      <c r="AM795" s="23"/>
      <c r="AN795" s="22"/>
    </row>
    <row r="796">
      <c r="N796" s="23"/>
      <c r="AJ796" s="22"/>
      <c r="AK796" s="23"/>
      <c r="AL796" s="22"/>
      <c r="AM796" s="23"/>
      <c r="AN796" s="22"/>
    </row>
    <row r="797">
      <c r="N797" s="23"/>
      <c r="AJ797" s="22"/>
      <c r="AK797" s="23"/>
      <c r="AL797" s="22"/>
      <c r="AM797" s="23"/>
      <c r="AN797" s="22"/>
    </row>
    <row r="798">
      <c r="N798" s="23"/>
      <c r="AJ798" s="22"/>
      <c r="AK798" s="23"/>
      <c r="AL798" s="22"/>
      <c r="AM798" s="23"/>
      <c r="AN798" s="22"/>
    </row>
    <row r="799">
      <c r="N799" s="23"/>
      <c r="AJ799" s="22"/>
      <c r="AK799" s="23"/>
      <c r="AL799" s="22"/>
      <c r="AM799" s="23"/>
      <c r="AN799" s="22"/>
    </row>
    <row r="800">
      <c r="N800" s="23"/>
      <c r="AJ800" s="22"/>
      <c r="AK800" s="23"/>
      <c r="AL800" s="22"/>
      <c r="AM800" s="23"/>
      <c r="AN800" s="22"/>
    </row>
    <row r="801">
      <c r="N801" s="23"/>
      <c r="AJ801" s="22"/>
      <c r="AK801" s="23"/>
      <c r="AL801" s="22"/>
      <c r="AM801" s="23"/>
      <c r="AN801" s="22"/>
    </row>
    <row r="802">
      <c r="N802" s="23"/>
      <c r="AJ802" s="22"/>
      <c r="AK802" s="23"/>
      <c r="AL802" s="22"/>
      <c r="AM802" s="23"/>
      <c r="AN802" s="22"/>
    </row>
    <row r="803">
      <c r="N803" s="23"/>
      <c r="AJ803" s="22"/>
      <c r="AK803" s="23"/>
      <c r="AL803" s="22"/>
      <c r="AM803" s="23"/>
      <c r="AN803" s="22"/>
    </row>
    <row r="804">
      <c r="N804" s="23"/>
      <c r="AJ804" s="22"/>
      <c r="AK804" s="23"/>
      <c r="AL804" s="22"/>
      <c r="AM804" s="23"/>
      <c r="AN804" s="22"/>
    </row>
    <row r="805">
      <c r="N805" s="23"/>
      <c r="AJ805" s="22"/>
      <c r="AK805" s="23"/>
      <c r="AL805" s="22"/>
      <c r="AM805" s="23"/>
      <c r="AN805" s="22"/>
    </row>
    <row r="806">
      <c r="N806" s="23"/>
      <c r="AJ806" s="22"/>
      <c r="AK806" s="23"/>
      <c r="AL806" s="22"/>
      <c r="AM806" s="23"/>
      <c r="AN806" s="22"/>
    </row>
    <row r="807">
      <c r="N807" s="23"/>
      <c r="AJ807" s="22"/>
      <c r="AK807" s="23"/>
      <c r="AL807" s="22"/>
      <c r="AM807" s="23"/>
      <c r="AN807" s="22"/>
    </row>
    <row r="808">
      <c r="N808" s="23"/>
      <c r="AJ808" s="22"/>
      <c r="AK808" s="23"/>
      <c r="AL808" s="22"/>
      <c r="AM808" s="23"/>
      <c r="AN808" s="22"/>
    </row>
    <row r="809">
      <c r="N809" s="23"/>
      <c r="AJ809" s="22"/>
      <c r="AK809" s="23"/>
      <c r="AL809" s="22"/>
      <c r="AM809" s="23"/>
      <c r="AN809" s="22"/>
    </row>
    <row r="810">
      <c r="N810" s="23"/>
      <c r="AJ810" s="22"/>
      <c r="AK810" s="23"/>
      <c r="AL810" s="22"/>
      <c r="AM810" s="23"/>
      <c r="AN810" s="22"/>
    </row>
    <row r="811">
      <c r="N811" s="23"/>
      <c r="AJ811" s="22"/>
      <c r="AK811" s="23"/>
      <c r="AL811" s="22"/>
      <c r="AM811" s="23"/>
      <c r="AN811" s="22"/>
    </row>
    <row r="812">
      <c r="N812" s="23"/>
      <c r="AJ812" s="22"/>
      <c r="AK812" s="23"/>
      <c r="AL812" s="22"/>
      <c r="AM812" s="23"/>
      <c r="AN812" s="22"/>
    </row>
    <row r="813">
      <c r="N813" s="23"/>
      <c r="AJ813" s="22"/>
      <c r="AK813" s="23"/>
      <c r="AL813" s="22"/>
      <c r="AM813" s="23"/>
      <c r="AN813" s="22"/>
    </row>
    <row r="814">
      <c r="N814" s="23"/>
      <c r="AJ814" s="22"/>
      <c r="AK814" s="23"/>
      <c r="AL814" s="22"/>
      <c r="AM814" s="23"/>
      <c r="AN814" s="22"/>
    </row>
    <row r="815">
      <c r="N815" s="23"/>
      <c r="AJ815" s="22"/>
      <c r="AK815" s="23"/>
      <c r="AL815" s="22"/>
      <c r="AM815" s="23"/>
      <c r="AN815" s="22"/>
    </row>
    <row r="816">
      <c r="N816" s="23"/>
      <c r="AJ816" s="22"/>
      <c r="AK816" s="23"/>
      <c r="AL816" s="22"/>
      <c r="AM816" s="23"/>
      <c r="AN816" s="22"/>
    </row>
    <row r="817">
      <c r="N817" s="23"/>
      <c r="AJ817" s="22"/>
      <c r="AK817" s="23"/>
      <c r="AL817" s="22"/>
      <c r="AM817" s="23"/>
      <c r="AN817" s="22"/>
    </row>
    <row r="818">
      <c r="N818" s="23"/>
      <c r="AJ818" s="22"/>
      <c r="AK818" s="23"/>
      <c r="AL818" s="22"/>
      <c r="AM818" s="23"/>
      <c r="AN818" s="22"/>
    </row>
    <row r="819">
      <c r="N819" s="23"/>
      <c r="AJ819" s="22"/>
      <c r="AK819" s="23"/>
      <c r="AL819" s="22"/>
      <c r="AM819" s="23"/>
      <c r="AN819" s="22"/>
    </row>
    <row r="820">
      <c r="N820" s="23"/>
      <c r="AJ820" s="22"/>
      <c r="AK820" s="23"/>
      <c r="AL820" s="22"/>
      <c r="AM820" s="23"/>
      <c r="AN820" s="22"/>
    </row>
    <row r="821">
      <c r="N821" s="23"/>
      <c r="AJ821" s="22"/>
      <c r="AK821" s="23"/>
      <c r="AL821" s="22"/>
      <c r="AM821" s="23"/>
      <c r="AN821" s="22"/>
    </row>
    <row r="822">
      <c r="N822" s="23"/>
      <c r="AJ822" s="22"/>
      <c r="AK822" s="23"/>
      <c r="AL822" s="22"/>
      <c r="AM822" s="23"/>
      <c r="AN822" s="22"/>
    </row>
    <row r="823">
      <c r="N823" s="23"/>
      <c r="AJ823" s="22"/>
      <c r="AK823" s="23"/>
      <c r="AL823" s="22"/>
      <c r="AM823" s="23"/>
      <c r="AN823" s="22"/>
    </row>
    <row r="824">
      <c r="N824" s="23"/>
      <c r="AJ824" s="22"/>
      <c r="AK824" s="23"/>
      <c r="AL824" s="22"/>
      <c r="AM824" s="23"/>
      <c r="AN824" s="22"/>
    </row>
    <row r="825">
      <c r="N825" s="23"/>
      <c r="AJ825" s="22"/>
      <c r="AK825" s="23"/>
      <c r="AL825" s="22"/>
      <c r="AM825" s="23"/>
      <c r="AN825" s="22"/>
    </row>
    <row r="826">
      <c r="N826" s="23"/>
      <c r="AJ826" s="22"/>
      <c r="AK826" s="23"/>
      <c r="AL826" s="22"/>
      <c r="AM826" s="23"/>
      <c r="AN826" s="22"/>
    </row>
    <row r="827">
      <c r="N827" s="23"/>
      <c r="AJ827" s="22"/>
      <c r="AK827" s="23"/>
      <c r="AL827" s="22"/>
      <c r="AM827" s="23"/>
      <c r="AN827" s="22"/>
    </row>
    <row r="828">
      <c r="N828" s="23"/>
      <c r="AJ828" s="22"/>
      <c r="AK828" s="23"/>
      <c r="AL828" s="22"/>
      <c r="AM828" s="23"/>
      <c r="AN828" s="22"/>
    </row>
    <row r="829">
      <c r="N829" s="23"/>
      <c r="AJ829" s="22"/>
      <c r="AK829" s="23"/>
      <c r="AL829" s="22"/>
      <c r="AM829" s="23"/>
      <c r="AN829" s="22"/>
    </row>
    <row r="830">
      <c r="N830" s="23"/>
      <c r="AJ830" s="22"/>
      <c r="AK830" s="23"/>
      <c r="AL830" s="22"/>
      <c r="AM830" s="23"/>
      <c r="AN830" s="22"/>
    </row>
    <row r="831">
      <c r="N831" s="23"/>
      <c r="AJ831" s="22"/>
      <c r="AK831" s="23"/>
      <c r="AL831" s="22"/>
      <c r="AM831" s="23"/>
      <c r="AN831" s="22"/>
    </row>
    <row r="832">
      <c r="N832" s="23"/>
      <c r="AJ832" s="22"/>
      <c r="AK832" s="23"/>
      <c r="AL832" s="22"/>
      <c r="AM832" s="23"/>
      <c r="AN832" s="22"/>
    </row>
    <row r="833">
      <c r="N833" s="23"/>
      <c r="AJ833" s="22"/>
      <c r="AK833" s="23"/>
      <c r="AL833" s="22"/>
      <c r="AM833" s="23"/>
      <c r="AN833" s="22"/>
    </row>
    <row r="834">
      <c r="N834" s="23"/>
      <c r="AJ834" s="22"/>
      <c r="AK834" s="23"/>
      <c r="AL834" s="22"/>
      <c r="AM834" s="23"/>
      <c r="AN834" s="22"/>
    </row>
    <row r="835">
      <c r="N835" s="23"/>
      <c r="AJ835" s="22"/>
      <c r="AK835" s="23"/>
      <c r="AL835" s="22"/>
      <c r="AM835" s="23"/>
      <c r="AN835" s="22"/>
    </row>
    <row r="836">
      <c r="N836" s="23"/>
      <c r="AJ836" s="22"/>
      <c r="AK836" s="23"/>
      <c r="AL836" s="22"/>
      <c r="AM836" s="23"/>
      <c r="AN836" s="22"/>
    </row>
    <row r="837">
      <c r="N837" s="23"/>
      <c r="AJ837" s="22"/>
      <c r="AK837" s="23"/>
      <c r="AL837" s="22"/>
      <c r="AM837" s="23"/>
      <c r="AN837" s="22"/>
    </row>
    <row r="838">
      <c r="N838" s="23"/>
      <c r="AJ838" s="22"/>
      <c r="AK838" s="23"/>
      <c r="AL838" s="22"/>
      <c r="AM838" s="23"/>
      <c r="AN838" s="22"/>
    </row>
    <row r="839">
      <c r="N839" s="23"/>
      <c r="AJ839" s="22"/>
      <c r="AK839" s="23"/>
      <c r="AL839" s="22"/>
      <c r="AM839" s="23"/>
      <c r="AN839" s="22"/>
    </row>
    <row r="840">
      <c r="N840" s="23"/>
      <c r="AJ840" s="22"/>
      <c r="AK840" s="23"/>
      <c r="AL840" s="22"/>
      <c r="AM840" s="23"/>
      <c r="AN840" s="22"/>
    </row>
    <row r="841">
      <c r="N841" s="23"/>
      <c r="AJ841" s="22"/>
      <c r="AK841" s="23"/>
      <c r="AL841" s="22"/>
      <c r="AM841" s="23"/>
      <c r="AN841" s="22"/>
    </row>
    <row r="842">
      <c r="N842" s="23"/>
      <c r="AJ842" s="22"/>
      <c r="AK842" s="23"/>
      <c r="AL842" s="22"/>
      <c r="AM842" s="23"/>
      <c r="AN842" s="22"/>
    </row>
    <row r="843">
      <c r="N843" s="23"/>
      <c r="AJ843" s="22"/>
      <c r="AK843" s="23"/>
      <c r="AL843" s="22"/>
      <c r="AM843" s="23"/>
      <c r="AN843" s="22"/>
    </row>
    <row r="844">
      <c r="N844" s="23"/>
      <c r="AJ844" s="22"/>
      <c r="AK844" s="23"/>
      <c r="AL844" s="22"/>
      <c r="AM844" s="23"/>
      <c r="AN844" s="22"/>
    </row>
    <row r="845">
      <c r="N845" s="23"/>
      <c r="AJ845" s="22"/>
      <c r="AK845" s="23"/>
      <c r="AL845" s="22"/>
      <c r="AM845" s="23"/>
      <c r="AN845" s="22"/>
    </row>
    <row r="846">
      <c r="N846" s="23"/>
      <c r="AJ846" s="22"/>
      <c r="AK846" s="23"/>
      <c r="AL846" s="22"/>
      <c r="AM846" s="23"/>
      <c r="AN846" s="22"/>
    </row>
    <row r="847">
      <c r="N847" s="23"/>
      <c r="AJ847" s="22"/>
      <c r="AK847" s="23"/>
      <c r="AL847" s="22"/>
      <c r="AM847" s="23"/>
      <c r="AN847" s="22"/>
    </row>
    <row r="848">
      <c r="N848" s="23"/>
      <c r="AJ848" s="22"/>
      <c r="AK848" s="23"/>
      <c r="AL848" s="22"/>
      <c r="AM848" s="23"/>
      <c r="AN848" s="22"/>
    </row>
    <row r="849">
      <c r="N849" s="23"/>
      <c r="AJ849" s="22"/>
      <c r="AK849" s="23"/>
      <c r="AL849" s="22"/>
      <c r="AM849" s="23"/>
      <c r="AN849" s="22"/>
    </row>
    <row r="850">
      <c r="N850" s="23"/>
      <c r="AJ850" s="22"/>
      <c r="AK850" s="23"/>
      <c r="AL850" s="22"/>
      <c r="AM850" s="23"/>
      <c r="AN850" s="22"/>
    </row>
    <row r="851">
      <c r="N851" s="23"/>
      <c r="AJ851" s="22"/>
      <c r="AK851" s="23"/>
      <c r="AL851" s="22"/>
      <c r="AM851" s="23"/>
      <c r="AN851" s="22"/>
    </row>
    <row r="852">
      <c r="N852" s="23"/>
      <c r="AJ852" s="22"/>
      <c r="AK852" s="23"/>
      <c r="AL852" s="22"/>
      <c r="AM852" s="23"/>
      <c r="AN852" s="22"/>
    </row>
    <row r="853">
      <c r="N853" s="23"/>
      <c r="AJ853" s="22"/>
      <c r="AK853" s="23"/>
      <c r="AL853" s="22"/>
      <c r="AM853" s="23"/>
      <c r="AN853" s="22"/>
    </row>
    <row r="854">
      <c r="N854" s="23"/>
      <c r="AJ854" s="22"/>
      <c r="AK854" s="23"/>
      <c r="AL854" s="22"/>
      <c r="AM854" s="23"/>
      <c r="AN854" s="22"/>
    </row>
    <row r="855">
      <c r="N855" s="23"/>
      <c r="AJ855" s="22"/>
      <c r="AK855" s="23"/>
      <c r="AL855" s="22"/>
      <c r="AM855" s="23"/>
      <c r="AN855" s="22"/>
    </row>
    <row r="856">
      <c r="N856" s="23"/>
      <c r="AJ856" s="22"/>
      <c r="AK856" s="23"/>
      <c r="AL856" s="22"/>
      <c r="AM856" s="23"/>
      <c r="AN856" s="22"/>
    </row>
    <row r="857">
      <c r="N857" s="23"/>
      <c r="AJ857" s="22"/>
      <c r="AK857" s="23"/>
      <c r="AL857" s="22"/>
      <c r="AM857" s="23"/>
      <c r="AN857" s="22"/>
    </row>
    <row r="858">
      <c r="N858" s="23"/>
      <c r="AJ858" s="22"/>
      <c r="AK858" s="23"/>
      <c r="AL858" s="22"/>
      <c r="AM858" s="23"/>
      <c r="AN858" s="22"/>
    </row>
    <row r="859">
      <c r="N859" s="23"/>
      <c r="AJ859" s="22"/>
      <c r="AK859" s="23"/>
      <c r="AL859" s="22"/>
      <c r="AM859" s="23"/>
      <c r="AN859" s="22"/>
    </row>
    <row r="860">
      <c r="N860" s="23"/>
      <c r="AJ860" s="22"/>
      <c r="AK860" s="23"/>
      <c r="AL860" s="22"/>
      <c r="AM860" s="23"/>
      <c r="AN860" s="22"/>
    </row>
    <row r="861">
      <c r="N861" s="23"/>
      <c r="AJ861" s="22"/>
      <c r="AK861" s="23"/>
      <c r="AL861" s="22"/>
      <c r="AM861" s="23"/>
      <c r="AN861" s="22"/>
    </row>
    <row r="862">
      <c r="N862" s="23"/>
      <c r="AJ862" s="22"/>
      <c r="AK862" s="23"/>
      <c r="AL862" s="22"/>
      <c r="AM862" s="23"/>
      <c r="AN862" s="22"/>
    </row>
    <row r="863">
      <c r="N863" s="23"/>
      <c r="AJ863" s="22"/>
      <c r="AK863" s="23"/>
      <c r="AL863" s="22"/>
      <c r="AM863" s="23"/>
      <c r="AN863" s="22"/>
    </row>
    <row r="864">
      <c r="N864" s="23"/>
      <c r="AJ864" s="22"/>
      <c r="AK864" s="23"/>
      <c r="AL864" s="22"/>
      <c r="AM864" s="23"/>
      <c r="AN864" s="22"/>
    </row>
    <row r="865">
      <c r="N865" s="23"/>
      <c r="AJ865" s="22"/>
      <c r="AK865" s="23"/>
      <c r="AL865" s="22"/>
      <c r="AM865" s="23"/>
      <c r="AN865" s="22"/>
    </row>
    <row r="866">
      <c r="N866" s="23"/>
      <c r="AJ866" s="22"/>
      <c r="AK866" s="23"/>
      <c r="AL866" s="22"/>
      <c r="AM866" s="23"/>
      <c r="AN866" s="22"/>
    </row>
    <row r="867">
      <c r="N867" s="23"/>
      <c r="AJ867" s="22"/>
      <c r="AK867" s="23"/>
      <c r="AL867" s="22"/>
      <c r="AM867" s="23"/>
      <c r="AN867" s="22"/>
    </row>
    <row r="868">
      <c r="N868" s="23"/>
      <c r="AJ868" s="22"/>
      <c r="AK868" s="23"/>
      <c r="AL868" s="22"/>
      <c r="AM868" s="23"/>
      <c r="AN868" s="22"/>
    </row>
    <row r="869">
      <c r="N869" s="23"/>
      <c r="AJ869" s="22"/>
      <c r="AK869" s="23"/>
      <c r="AL869" s="22"/>
      <c r="AM869" s="23"/>
      <c r="AN869" s="22"/>
    </row>
    <row r="870">
      <c r="N870" s="23"/>
      <c r="AJ870" s="22"/>
      <c r="AK870" s="23"/>
      <c r="AL870" s="22"/>
      <c r="AM870" s="23"/>
      <c r="AN870" s="22"/>
    </row>
    <row r="871">
      <c r="N871" s="23"/>
      <c r="AJ871" s="22"/>
      <c r="AK871" s="23"/>
      <c r="AL871" s="22"/>
      <c r="AM871" s="23"/>
      <c r="AN871" s="22"/>
    </row>
    <row r="872">
      <c r="N872" s="23"/>
      <c r="AJ872" s="22"/>
      <c r="AK872" s="23"/>
      <c r="AL872" s="22"/>
      <c r="AM872" s="23"/>
      <c r="AN872" s="22"/>
    </row>
    <row r="873">
      <c r="N873" s="23"/>
      <c r="AJ873" s="22"/>
      <c r="AK873" s="23"/>
      <c r="AL873" s="22"/>
      <c r="AM873" s="23"/>
      <c r="AN873" s="22"/>
    </row>
    <row r="874">
      <c r="N874" s="23"/>
      <c r="AJ874" s="22"/>
      <c r="AK874" s="23"/>
      <c r="AL874" s="22"/>
      <c r="AM874" s="23"/>
      <c r="AN874" s="22"/>
    </row>
    <row r="875">
      <c r="N875" s="23"/>
      <c r="AJ875" s="22"/>
      <c r="AK875" s="23"/>
      <c r="AL875" s="22"/>
      <c r="AM875" s="23"/>
      <c r="AN875" s="22"/>
    </row>
    <row r="876">
      <c r="N876" s="23"/>
      <c r="AJ876" s="22"/>
      <c r="AK876" s="23"/>
      <c r="AL876" s="22"/>
      <c r="AM876" s="23"/>
      <c r="AN876" s="22"/>
    </row>
    <row r="877">
      <c r="N877" s="23"/>
      <c r="AJ877" s="22"/>
      <c r="AK877" s="23"/>
      <c r="AL877" s="22"/>
      <c r="AM877" s="23"/>
      <c r="AN877" s="22"/>
    </row>
    <row r="878">
      <c r="N878" s="23"/>
      <c r="AJ878" s="22"/>
      <c r="AK878" s="23"/>
      <c r="AL878" s="22"/>
      <c r="AM878" s="23"/>
      <c r="AN878" s="22"/>
    </row>
    <row r="879">
      <c r="N879" s="23"/>
      <c r="AJ879" s="22"/>
      <c r="AK879" s="23"/>
      <c r="AL879" s="22"/>
      <c r="AM879" s="23"/>
      <c r="AN879" s="22"/>
    </row>
    <row r="880">
      <c r="N880" s="23"/>
      <c r="AJ880" s="22"/>
      <c r="AK880" s="23"/>
      <c r="AL880" s="22"/>
      <c r="AM880" s="23"/>
      <c r="AN880" s="22"/>
    </row>
    <row r="881">
      <c r="N881" s="23"/>
      <c r="AJ881" s="22"/>
      <c r="AK881" s="23"/>
      <c r="AL881" s="22"/>
      <c r="AM881" s="23"/>
      <c r="AN881" s="22"/>
    </row>
    <row r="882">
      <c r="N882" s="23"/>
      <c r="AJ882" s="22"/>
      <c r="AK882" s="23"/>
      <c r="AL882" s="22"/>
      <c r="AM882" s="23"/>
      <c r="AN882" s="22"/>
    </row>
    <row r="883">
      <c r="N883" s="23"/>
      <c r="AJ883" s="22"/>
      <c r="AK883" s="23"/>
      <c r="AL883" s="22"/>
      <c r="AM883" s="23"/>
      <c r="AN883" s="22"/>
    </row>
    <row r="884">
      <c r="N884" s="23"/>
      <c r="AJ884" s="22"/>
      <c r="AK884" s="23"/>
      <c r="AL884" s="22"/>
      <c r="AM884" s="23"/>
      <c r="AN884" s="22"/>
    </row>
    <row r="885">
      <c r="N885" s="23"/>
      <c r="AJ885" s="22"/>
      <c r="AK885" s="23"/>
      <c r="AL885" s="22"/>
      <c r="AM885" s="23"/>
      <c r="AN885" s="22"/>
    </row>
    <row r="886">
      <c r="N886" s="23"/>
      <c r="AJ886" s="22"/>
      <c r="AK886" s="23"/>
      <c r="AL886" s="22"/>
      <c r="AM886" s="23"/>
      <c r="AN886" s="22"/>
    </row>
    <row r="887">
      <c r="N887" s="23"/>
      <c r="AJ887" s="22"/>
      <c r="AK887" s="23"/>
      <c r="AL887" s="22"/>
      <c r="AM887" s="23"/>
      <c r="AN887" s="22"/>
    </row>
    <row r="888">
      <c r="N888" s="23"/>
      <c r="AJ888" s="22"/>
      <c r="AK888" s="23"/>
      <c r="AL888" s="22"/>
      <c r="AM888" s="23"/>
      <c r="AN888" s="22"/>
    </row>
    <row r="889">
      <c r="N889" s="23"/>
      <c r="AJ889" s="22"/>
      <c r="AK889" s="23"/>
      <c r="AL889" s="22"/>
      <c r="AM889" s="23"/>
      <c r="AN889" s="22"/>
    </row>
    <row r="890">
      <c r="N890" s="23"/>
      <c r="AJ890" s="22"/>
      <c r="AK890" s="23"/>
      <c r="AL890" s="22"/>
      <c r="AM890" s="23"/>
      <c r="AN890" s="22"/>
    </row>
    <row r="891">
      <c r="N891" s="23"/>
      <c r="AJ891" s="22"/>
      <c r="AK891" s="23"/>
      <c r="AL891" s="22"/>
      <c r="AM891" s="23"/>
      <c r="AN891" s="22"/>
    </row>
    <row r="892">
      <c r="N892" s="23"/>
      <c r="AJ892" s="22"/>
      <c r="AK892" s="23"/>
      <c r="AL892" s="22"/>
      <c r="AM892" s="23"/>
      <c r="AN892" s="22"/>
    </row>
    <row r="893">
      <c r="N893" s="23"/>
      <c r="AJ893" s="22"/>
      <c r="AK893" s="23"/>
      <c r="AL893" s="22"/>
      <c r="AM893" s="23"/>
      <c r="AN893" s="22"/>
    </row>
    <row r="894">
      <c r="N894" s="23"/>
      <c r="AJ894" s="22"/>
      <c r="AK894" s="23"/>
      <c r="AL894" s="22"/>
      <c r="AM894" s="23"/>
      <c r="AN894" s="22"/>
    </row>
    <row r="895">
      <c r="N895" s="23"/>
      <c r="AJ895" s="22"/>
      <c r="AK895" s="23"/>
      <c r="AL895" s="22"/>
      <c r="AM895" s="23"/>
      <c r="AN895" s="22"/>
    </row>
    <row r="896">
      <c r="N896" s="23"/>
      <c r="AJ896" s="22"/>
      <c r="AK896" s="23"/>
      <c r="AL896" s="22"/>
      <c r="AM896" s="23"/>
      <c r="AN896" s="22"/>
    </row>
    <row r="897">
      <c r="N897" s="23"/>
      <c r="AJ897" s="22"/>
      <c r="AK897" s="23"/>
      <c r="AL897" s="22"/>
      <c r="AM897" s="23"/>
      <c r="AN897" s="22"/>
    </row>
    <row r="898">
      <c r="N898" s="23"/>
      <c r="AJ898" s="22"/>
      <c r="AK898" s="23"/>
      <c r="AL898" s="22"/>
      <c r="AM898" s="23"/>
      <c r="AN898" s="22"/>
    </row>
    <row r="899">
      <c r="N899" s="23"/>
      <c r="AJ899" s="22"/>
      <c r="AK899" s="23"/>
      <c r="AL899" s="22"/>
      <c r="AM899" s="23"/>
      <c r="AN899" s="22"/>
    </row>
    <row r="900">
      <c r="N900" s="23"/>
      <c r="AJ900" s="22"/>
      <c r="AK900" s="23"/>
      <c r="AL900" s="22"/>
      <c r="AM900" s="23"/>
      <c r="AN900" s="22"/>
    </row>
    <row r="901">
      <c r="N901" s="23"/>
      <c r="AJ901" s="22"/>
      <c r="AK901" s="23"/>
      <c r="AL901" s="22"/>
      <c r="AM901" s="23"/>
      <c r="AN901" s="22"/>
    </row>
    <row r="902">
      <c r="N902" s="23"/>
      <c r="AJ902" s="22"/>
      <c r="AK902" s="23"/>
      <c r="AL902" s="22"/>
      <c r="AM902" s="23"/>
      <c r="AN902" s="22"/>
    </row>
    <row r="903">
      <c r="N903" s="23"/>
      <c r="AJ903" s="22"/>
      <c r="AK903" s="23"/>
      <c r="AL903" s="22"/>
      <c r="AM903" s="23"/>
      <c r="AN903" s="22"/>
    </row>
    <row r="904">
      <c r="N904" s="23"/>
      <c r="AJ904" s="22"/>
      <c r="AK904" s="23"/>
      <c r="AL904" s="22"/>
      <c r="AM904" s="23"/>
      <c r="AN904" s="22"/>
    </row>
    <row r="905">
      <c r="N905" s="23"/>
      <c r="AJ905" s="22"/>
      <c r="AK905" s="23"/>
      <c r="AL905" s="22"/>
      <c r="AM905" s="23"/>
      <c r="AN905" s="22"/>
    </row>
    <row r="906">
      <c r="N906" s="23"/>
      <c r="AJ906" s="22"/>
      <c r="AK906" s="23"/>
      <c r="AL906" s="22"/>
      <c r="AM906" s="23"/>
      <c r="AN906" s="22"/>
    </row>
    <row r="907">
      <c r="N907" s="23"/>
      <c r="AJ907" s="22"/>
      <c r="AK907" s="23"/>
      <c r="AL907" s="22"/>
      <c r="AM907" s="23"/>
      <c r="AN907" s="22"/>
    </row>
    <row r="908">
      <c r="N908" s="23"/>
      <c r="AJ908" s="22"/>
      <c r="AK908" s="23"/>
      <c r="AL908" s="22"/>
      <c r="AM908" s="23"/>
      <c r="AN908" s="22"/>
    </row>
    <row r="909">
      <c r="N909" s="23"/>
      <c r="AJ909" s="22"/>
      <c r="AK909" s="23"/>
      <c r="AL909" s="22"/>
      <c r="AM909" s="23"/>
      <c r="AN909" s="22"/>
    </row>
    <row r="910">
      <c r="N910" s="23"/>
      <c r="AJ910" s="22"/>
      <c r="AK910" s="23"/>
      <c r="AL910" s="22"/>
      <c r="AM910" s="23"/>
      <c r="AN910" s="22"/>
    </row>
    <row r="911">
      <c r="N911" s="23"/>
      <c r="AJ911" s="22"/>
      <c r="AK911" s="23"/>
      <c r="AL911" s="22"/>
      <c r="AM911" s="23"/>
      <c r="AN911" s="22"/>
    </row>
    <row r="912">
      <c r="N912" s="23"/>
      <c r="AJ912" s="22"/>
      <c r="AK912" s="23"/>
      <c r="AL912" s="22"/>
      <c r="AM912" s="23"/>
      <c r="AN912" s="22"/>
    </row>
    <row r="913">
      <c r="N913" s="23"/>
      <c r="AJ913" s="22"/>
      <c r="AK913" s="23"/>
      <c r="AL913" s="22"/>
      <c r="AM913" s="23"/>
      <c r="AN913" s="22"/>
    </row>
    <row r="914">
      <c r="N914" s="23"/>
      <c r="AJ914" s="22"/>
      <c r="AK914" s="23"/>
      <c r="AL914" s="22"/>
      <c r="AM914" s="23"/>
      <c r="AN914" s="22"/>
    </row>
    <row r="915">
      <c r="N915" s="23"/>
      <c r="AJ915" s="22"/>
      <c r="AK915" s="23"/>
      <c r="AL915" s="22"/>
      <c r="AM915" s="23"/>
      <c r="AN915" s="22"/>
    </row>
    <row r="916">
      <c r="N916" s="23"/>
      <c r="AJ916" s="22"/>
      <c r="AK916" s="23"/>
      <c r="AL916" s="22"/>
      <c r="AM916" s="23"/>
      <c r="AN916" s="22"/>
    </row>
    <row r="917">
      <c r="N917" s="23"/>
      <c r="AJ917" s="22"/>
      <c r="AK917" s="23"/>
      <c r="AL917" s="22"/>
      <c r="AM917" s="23"/>
      <c r="AN917" s="22"/>
    </row>
    <row r="918">
      <c r="N918" s="23"/>
      <c r="AJ918" s="22"/>
      <c r="AK918" s="23"/>
      <c r="AL918" s="22"/>
      <c r="AM918" s="23"/>
      <c r="AN918" s="22"/>
    </row>
    <row r="919">
      <c r="N919" s="23"/>
      <c r="AJ919" s="22"/>
      <c r="AK919" s="23"/>
      <c r="AL919" s="22"/>
      <c r="AM919" s="23"/>
      <c r="AN919" s="22"/>
    </row>
    <row r="920">
      <c r="N920" s="23"/>
      <c r="AJ920" s="22"/>
      <c r="AK920" s="23"/>
      <c r="AL920" s="22"/>
      <c r="AM920" s="23"/>
      <c r="AN920" s="22"/>
    </row>
    <row r="921">
      <c r="N921" s="23"/>
      <c r="AJ921" s="22"/>
      <c r="AK921" s="23"/>
      <c r="AL921" s="22"/>
      <c r="AM921" s="23"/>
      <c r="AN921" s="22"/>
    </row>
    <row r="922">
      <c r="N922" s="23"/>
      <c r="AJ922" s="22"/>
      <c r="AK922" s="23"/>
      <c r="AL922" s="22"/>
      <c r="AM922" s="23"/>
      <c r="AN922" s="22"/>
    </row>
    <row r="923">
      <c r="N923" s="23"/>
      <c r="AJ923" s="22"/>
      <c r="AK923" s="23"/>
      <c r="AL923" s="22"/>
      <c r="AM923" s="23"/>
      <c r="AN923" s="22"/>
    </row>
    <row r="924">
      <c r="N924" s="23"/>
      <c r="AJ924" s="22"/>
      <c r="AK924" s="23"/>
      <c r="AL924" s="22"/>
      <c r="AM924" s="23"/>
      <c r="AN924" s="22"/>
    </row>
    <row r="925">
      <c r="N925" s="23"/>
      <c r="AJ925" s="22"/>
      <c r="AK925" s="23"/>
      <c r="AL925" s="22"/>
      <c r="AM925" s="23"/>
      <c r="AN925" s="22"/>
    </row>
    <row r="926">
      <c r="N926" s="23"/>
      <c r="AJ926" s="22"/>
      <c r="AK926" s="23"/>
      <c r="AL926" s="22"/>
      <c r="AM926" s="23"/>
      <c r="AN926" s="22"/>
    </row>
    <row r="927">
      <c r="N927" s="23"/>
      <c r="AJ927" s="22"/>
      <c r="AK927" s="23"/>
      <c r="AL927" s="22"/>
      <c r="AM927" s="23"/>
      <c r="AN927" s="22"/>
    </row>
    <row r="928">
      <c r="N928" s="23"/>
      <c r="AJ928" s="22"/>
      <c r="AK928" s="23"/>
      <c r="AL928" s="22"/>
      <c r="AM928" s="23"/>
      <c r="AN928" s="22"/>
    </row>
    <row r="929">
      <c r="N929" s="23"/>
      <c r="AJ929" s="22"/>
      <c r="AK929" s="23"/>
      <c r="AL929" s="22"/>
      <c r="AM929" s="23"/>
      <c r="AN929" s="22"/>
    </row>
    <row r="930">
      <c r="N930" s="23"/>
      <c r="AJ930" s="22"/>
      <c r="AK930" s="23"/>
      <c r="AL930" s="22"/>
      <c r="AM930" s="23"/>
      <c r="AN930" s="22"/>
    </row>
    <row r="931">
      <c r="N931" s="23"/>
      <c r="AJ931" s="22"/>
      <c r="AK931" s="23"/>
      <c r="AL931" s="22"/>
      <c r="AM931" s="23"/>
      <c r="AN931" s="22"/>
    </row>
    <row r="932">
      <c r="N932" s="23"/>
      <c r="AJ932" s="22"/>
      <c r="AK932" s="23"/>
      <c r="AL932" s="22"/>
      <c r="AM932" s="23"/>
      <c r="AN932" s="22"/>
    </row>
    <row r="933">
      <c r="N933" s="23"/>
      <c r="AJ933" s="22"/>
      <c r="AK933" s="23"/>
      <c r="AL933" s="22"/>
      <c r="AM933" s="23"/>
      <c r="AN933" s="22"/>
    </row>
    <row r="934">
      <c r="N934" s="23"/>
      <c r="AJ934" s="22"/>
      <c r="AK934" s="23"/>
      <c r="AL934" s="22"/>
      <c r="AM934" s="23"/>
      <c r="AN934" s="22"/>
    </row>
    <row r="935">
      <c r="N935" s="23"/>
      <c r="AJ935" s="22"/>
      <c r="AK935" s="23"/>
      <c r="AL935" s="22"/>
      <c r="AM935" s="23"/>
      <c r="AN935" s="22"/>
    </row>
    <row r="936">
      <c r="N936" s="23"/>
      <c r="AJ936" s="22"/>
      <c r="AK936" s="23"/>
      <c r="AL936" s="22"/>
      <c r="AM936" s="23"/>
      <c r="AN936" s="22"/>
    </row>
    <row r="937">
      <c r="N937" s="23"/>
      <c r="AJ937" s="22"/>
      <c r="AK937" s="23"/>
      <c r="AL937" s="22"/>
      <c r="AM937" s="23"/>
      <c r="AN937" s="22"/>
    </row>
    <row r="938">
      <c r="N938" s="23"/>
      <c r="AJ938" s="22"/>
      <c r="AK938" s="23"/>
      <c r="AL938" s="22"/>
      <c r="AM938" s="23"/>
      <c r="AN938" s="22"/>
    </row>
    <row r="939">
      <c r="N939" s="23"/>
      <c r="AJ939" s="22"/>
      <c r="AK939" s="23"/>
      <c r="AL939" s="22"/>
      <c r="AM939" s="23"/>
      <c r="AN939" s="22"/>
    </row>
    <row r="940">
      <c r="N940" s="23"/>
      <c r="AJ940" s="22"/>
      <c r="AK940" s="23"/>
      <c r="AL940" s="22"/>
      <c r="AM940" s="23"/>
      <c r="AN940" s="22"/>
    </row>
    <row r="941">
      <c r="N941" s="23"/>
      <c r="AJ941" s="22"/>
      <c r="AK941" s="23"/>
      <c r="AL941" s="22"/>
      <c r="AM941" s="23"/>
      <c r="AN941" s="22"/>
    </row>
    <row r="942">
      <c r="N942" s="23"/>
      <c r="AJ942" s="22"/>
      <c r="AK942" s="23"/>
      <c r="AL942" s="22"/>
      <c r="AM942" s="23"/>
      <c r="AN942" s="22"/>
    </row>
    <row r="943">
      <c r="N943" s="23"/>
      <c r="AJ943" s="22"/>
      <c r="AK943" s="23"/>
      <c r="AL943" s="22"/>
      <c r="AM943" s="23"/>
      <c r="AN943" s="22"/>
    </row>
    <row r="944">
      <c r="N944" s="23"/>
      <c r="AJ944" s="22"/>
      <c r="AK944" s="23"/>
      <c r="AL944" s="22"/>
      <c r="AM944" s="23"/>
      <c r="AN944" s="22"/>
    </row>
    <row r="945">
      <c r="N945" s="23"/>
      <c r="AJ945" s="22"/>
      <c r="AK945" s="23"/>
      <c r="AL945" s="22"/>
      <c r="AM945" s="23"/>
      <c r="AN945" s="22"/>
    </row>
    <row r="946">
      <c r="N946" s="23"/>
      <c r="AJ946" s="22"/>
      <c r="AK946" s="23"/>
      <c r="AL946" s="22"/>
      <c r="AM946" s="23"/>
      <c r="AN946" s="22"/>
    </row>
    <row r="947">
      <c r="N947" s="23"/>
      <c r="AJ947" s="22"/>
      <c r="AK947" s="23"/>
      <c r="AL947" s="22"/>
      <c r="AM947" s="23"/>
      <c r="AN947" s="22"/>
    </row>
    <row r="948">
      <c r="N948" s="23"/>
      <c r="AJ948" s="22"/>
      <c r="AK948" s="23"/>
      <c r="AL948" s="22"/>
      <c r="AM948" s="23"/>
      <c r="AN948" s="22"/>
    </row>
    <row r="949">
      <c r="N949" s="23"/>
      <c r="AJ949" s="22"/>
      <c r="AK949" s="23"/>
      <c r="AL949" s="22"/>
      <c r="AM949" s="23"/>
      <c r="AN949" s="22"/>
    </row>
    <row r="950">
      <c r="N950" s="23"/>
      <c r="AJ950" s="22"/>
      <c r="AK950" s="23"/>
      <c r="AL950" s="22"/>
      <c r="AM950" s="23"/>
      <c r="AN950" s="22"/>
    </row>
    <row r="951">
      <c r="N951" s="23"/>
      <c r="AJ951" s="22"/>
      <c r="AK951" s="23"/>
      <c r="AL951" s="22"/>
      <c r="AM951" s="23"/>
      <c r="AN951" s="22"/>
    </row>
    <row r="952">
      <c r="N952" s="23"/>
      <c r="AJ952" s="22"/>
      <c r="AK952" s="23"/>
      <c r="AL952" s="22"/>
      <c r="AM952" s="23"/>
      <c r="AN952" s="22"/>
    </row>
    <row r="953">
      <c r="N953" s="23"/>
      <c r="AJ953" s="22"/>
      <c r="AK953" s="23"/>
      <c r="AL953" s="22"/>
      <c r="AM953" s="23"/>
      <c r="AN953" s="22"/>
    </row>
    <row r="954">
      <c r="N954" s="23"/>
      <c r="AJ954" s="22"/>
      <c r="AK954" s="23"/>
      <c r="AL954" s="22"/>
      <c r="AM954" s="23"/>
      <c r="AN954" s="22"/>
    </row>
    <row r="955">
      <c r="N955" s="23"/>
      <c r="AJ955" s="22"/>
      <c r="AK955" s="23"/>
      <c r="AL955" s="22"/>
      <c r="AM955" s="23"/>
      <c r="AN955" s="22"/>
    </row>
    <row r="956">
      <c r="N956" s="23"/>
      <c r="AJ956" s="22"/>
      <c r="AK956" s="23"/>
      <c r="AL956" s="22"/>
      <c r="AM956" s="23"/>
      <c r="AN956" s="22"/>
    </row>
    <row r="957">
      <c r="N957" s="23"/>
      <c r="AJ957" s="22"/>
      <c r="AK957" s="23"/>
      <c r="AL957" s="22"/>
      <c r="AM957" s="23"/>
      <c r="AN957" s="22"/>
    </row>
    <row r="958">
      <c r="N958" s="23"/>
      <c r="AJ958" s="22"/>
      <c r="AK958" s="23"/>
      <c r="AL958" s="22"/>
      <c r="AM958" s="23"/>
      <c r="AN958" s="22"/>
    </row>
    <row r="959">
      <c r="N959" s="23"/>
      <c r="AJ959" s="22"/>
      <c r="AK959" s="23"/>
      <c r="AL959" s="22"/>
      <c r="AM959" s="23"/>
      <c r="AN959" s="22"/>
    </row>
    <row r="960">
      <c r="N960" s="23"/>
      <c r="AJ960" s="22"/>
      <c r="AK960" s="23"/>
      <c r="AL960" s="22"/>
      <c r="AM960" s="23"/>
      <c r="AN960" s="22"/>
    </row>
    <row r="961">
      <c r="N961" s="23"/>
      <c r="AJ961" s="22"/>
      <c r="AK961" s="23"/>
      <c r="AL961" s="22"/>
      <c r="AM961" s="23"/>
      <c r="AN961" s="22"/>
    </row>
    <row r="962">
      <c r="N962" s="23"/>
      <c r="AJ962" s="22"/>
      <c r="AK962" s="23"/>
      <c r="AL962" s="22"/>
      <c r="AM962" s="23"/>
      <c r="AN962" s="22"/>
    </row>
    <row r="963">
      <c r="N963" s="23"/>
      <c r="AJ963" s="22"/>
      <c r="AK963" s="23"/>
      <c r="AL963" s="22"/>
      <c r="AM963" s="23"/>
      <c r="AN963" s="22"/>
    </row>
    <row r="964">
      <c r="N964" s="23"/>
      <c r="AJ964" s="22"/>
      <c r="AK964" s="23"/>
      <c r="AL964" s="22"/>
      <c r="AM964" s="23"/>
      <c r="AN964" s="22"/>
    </row>
    <row r="965">
      <c r="N965" s="23"/>
      <c r="AJ965" s="22"/>
      <c r="AK965" s="23"/>
      <c r="AL965" s="22"/>
      <c r="AM965" s="23"/>
      <c r="AN965" s="22"/>
    </row>
    <row r="966">
      <c r="N966" s="23"/>
      <c r="AJ966" s="22"/>
      <c r="AK966" s="23"/>
      <c r="AL966" s="22"/>
      <c r="AM966" s="23"/>
      <c r="AN966" s="22"/>
    </row>
    <row r="967">
      <c r="N967" s="23"/>
      <c r="AJ967" s="22"/>
      <c r="AK967" s="23"/>
      <c r="AL967" s="22"/>
      <c r="AM967" s="23"/>
      <c r="AN967" s="22"/>
    </row>
    <row r="968">
      <c r="N968" s="23"/>
      <c r="AJ968" s="22"/>
      <c r="AK968" s="23"/>
      <c r="AL968" s="22"/>
      <c r="AM968" s="23"/>
      <c r="AN968" s="22"/>
    </row>
    <row r="969">
      <c r="N969" s="23"/>
      <c r="AJ969" s="22"/>
      <c r="AK969" s="23"/>
      <c r="AL969" s="22"/>
      <c r="AM969" s="23"/>
      <c r="AN969" s="22"/>
    </row>
    <row r="970">
      <c r="N970" s="23"/>
      <c r="AJ970" s="22"/>
      <c r="AK970" s="23"/>
      <c r="AL970" s="22"/>
      <c r="AM970" s="23"/>
      <c r="AN970" s="22"/>
    </row>
    <row r="971">
      <c r="N971" s="23"/>
      <c r="AJ971" s="22"/>
      <c r="AK971" s="23"/>
      <c r="AL971" s="22"/>
      <c r="AM971" s="23"/>
      <c r="AN971" s="22"/>
    </row>
    <row r="972">
      <c r="N972" s="23"/>
      <c r="AJ972" s="22"/>
      <c r="AK972" s="23"/>
      <c r="AL972" s="22"/>
      <c r="AM972" s="23"/>
      <c r="AN972" s="22"/>
    </row>
    <row r="973">
      <c r="N973" s="23"/>
      <c r="AJ973" s="22"/>
      <c r="AK973" s="23"/>
      <c r="AL973" s="22"/>
      <c r="AM973" s="23"/>
      <c r="AN973" s="22"/>
    </row>
    <row r="974">
      <c r="N974" s="23"/>
      <c r="AJ974" s="22"/>
      <c r="AK974" s="23"/>
      <c r="AL974" s="22"/>
      <c r="AM974" s="23"/>
      <c r="AN974" s="22"/>
    </row>
    <row r="975">
      <c r="N975" s="23"/>
      <c r="AJ975" s="22"/>
      <c r="AK975" s="23"/>
      <c r="AL975" s="22"/>
      <c r="AM975" s="23"/>
      <c r="AN975" s="22"/>
    </row>
    <row r="976">
      <c r="N976" s="23"/>
      <c r="AJ976" s="22"/>
      <c r="AK976" s="23"/>
      <c r="AL976" s="22"/>
      <c r="AM976" s="23"/>
      <c r="AN976" s="22"/>
    </row>
    <row r="977">
      <c r="N977" s="23"/>
      <c r="AJ977" s="22"/>
      <c r="AK977" s="23"/>
      <c r="AL977" s="22"/>
      <c r="AM977" s="23"/>
      <c r="AN977" s="22"/>
    </row>
    <row r="978">
      <c r="N978" s="23"/>
      <c r="AJ978" s="22"/>
      <c r="AK978" s="23"/>
      <c r="AL978" s="22"/>
      <c r="AM978" s="23"/>
      <c r="AN978" s="22"/>
    </row>
    <row r="979">
      <c r="N979" s="23"/>
      <c r="AJ979" s="22"/>
      <c r="AK979" s="23"/>
      <c r="AL979" s="22"/>
      <c r="AM979" s="23"/>
      <c r="AN979" s="22"/>
    </row>
    <row r="980">
      <c r="N980" s="23"/>
      <c r="AJ980" s="22"/>
      <c r="AK980" s="23"/>
      <c r="AL980" s="22"/>
      <c r="AM980" s="23"/>
      <c r="AN980" s="22"/>
    </row>
    <row r="981">
      <c r="N981" s="23"/>
      <c r="AJ981" s="22"/>
      <c r="AK981" s="23"/>
      <c r="AL981" s="22"/>
      <c r="AM981" s="23"/>
      <c r="AN981" s="22"/>
    </row>
    <row r="982">
      <c r="N982" s="23"/>
      <c r="AJ982" s="22"/>
      <c r="AK982" s="23"/>
      <c r="AL982" s="22"/>
      <c r="AM982" s="23"/>
      <c r="AN982" s="22"/>
    </row>
    <row r="983">
      <c r="N983" s="23"/>
      <c r="AJ983" s="22"/>
      <c r="AK983" s="23"/>
      <c r="AL983" s="22"/>
      <c r="AM983" s="23"/>
      <c r="AN983" s="22"/>
    </row>
    <row r="984">
      <c r="N984" s="23"/>
      <c r="AJ984" s="22"/>
      <c r="AK984" s="23"/>
      <c r="AL984" s="22"/>
      <c r="AM984" s="23"/>
      <c r="AN984" s="22"/>
    </row>
    <row r="985">
      <c r="N985" s="23"/>
      <c r="AJ985" s="22"/>
      <c r="AK985" s="23"/>
      <c r="AL985" s="22"/>
      <c r="AM985" s="23"/>
      <c r="AN985" s="22"/>
    </row>
    <row r="986">
      <c r="N986" s="23"/>
      <c r="AJ986" s="22"/>
      <c r="AK986" s="23"/>
      <c r="AL986" s="22"/>
      <c r="AM986" s="23"/>
      <c r="AN986" s="22"/>
    </row>
    <row r="987">
      <c r="N987" s="23"/>
      <c r="AJ987" s="22"/>
      <c r="AK987" s="23"/>
      <c r="AL987" s="22"/>
      <c r="AM987" s="23"/>
      <c r="AN987" s="22"/>
    </row>
    <row r="988">
      <c r="N988" s="23"/>
      <c r="AJ988" s="22"/>
      <c r="AK988" s="23"/>
      <c r="AL988" s="22"/>
      <c r="AM988" s="23"/>
      <c r="AN988" s="22"/>
    </row>
    <row r="989">
      <c r="N989" s="23"/>
      <c r="AJ989" s="22"/>
      <c r="AK989" s="23"/>
      <c r="AL989" s="22"/>
      <c r="AM989" s="23"/>
      <c r="AN989" s="22"/>
    </row>
    <row r="990">
      <c r="N990" s="23"/>
      <c r="AJ990" s="22"/>
      <c r="AK990" s="23"/>
      <c r="AL990" s="22"/>
      <c r="AM990" s="23"/>
      <c r="AN990" s="22"/>
    </row>
    <row r="991">
      <c r="N991" s="23"/>
      <c r="AJ991" s="22"/>
      <c r="AK991" s="23"/>
      <c r="AL991" s="22"/>
      <c r="AM991" s="23"/>
      <c r="AN991" s="22"/>
    </row>
    <row r="992">
      <c r="N992" s="23"/>
      <c r="AJ992" s="22"/>
      <c r="AK992" s="23"/>
      <c r="AL992" s="22"/>
      <c r="AM992" s="23"/>
      <c r="AN992" s="22"/>
    </row>
    <row r="993">
      <c r="N993" s="23"/>
      <c r="AJ993" s="22"/>
      <c r="AK993" s="23"/>
      <c r="AL993" s="22"/>
      <c r="AM993" s="23"/>
      <c r="AN993" s="22"/>
    </row>
    <row r="994">
      <c r="N994" s="23"/>
      <c r="AJ994" s="22"/>
      <c r="AK994" s="23"/>
      <c r="AL994" s="22"/>
      <c r="AM994" s="23"/>
      <c r="AN994" s="22"/>
    </row>
    <row r="995">
      <c r="N995" s="23"/>
      <c r="AJ995" s="22"/>
      <c r="AK995" s="23"/>
      <c r="AL995" s="22"/>
      <c r="AM995" s="23"/>
      <c r="AN995" s="22"/>
    </row>
    <row r="996">
      <c r="N996" s="23"/>
      <c r="AJ996" s="22"/>
      <c r="AK996" s="23"/>
      <c r="AL996" s="22"/>
      <c r="AM996" s="23"/>
      <c r="AN996" s="22"/>
    </row>
    <row r="997">
      <c r="N997" s="23"/>
      <c r="AJ997" s="22"/>
      <c r="AK997" s="23"/>
      <c r="AL997" s="22"/>
      <c r="AM997" s="23"/>
      <c r="AN997" s="22"/>
    </row>
    <row r="998">
      <c r="N998" s="23"/>
      <c r="AJ998" s="22"/>
      <c r="AK998" s="23"/>
      <c r="AL998" s="22"/>
      <c r="AM998" s="23"/>
      <c r="AN998" s="22"/>
    </row>
    <row r="999">
      <c r="N999" s="23"/>
      <c r="AJ999" s="22"/>
      <c r="AK999" s="23"/>
      <c r="AL999" s="22"/>
      <c r="AM999" s="23"/>
      <c r="AN999" s="22"/>
    </row>
  </sheetData>
  <hyperlinks>
    <hyperlink r:id="rId1" ref="N1"/>
    <hyperlink r:id="rId2" ref="O1"/>
    <hyperlink r:id="rId3" ref="BB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86"/>
  </cols>
  <sheetData>
    <row r="1">
      <c r="H1" s="1" t="s">
        <v>0</v>
      </c>
    </row>
    <row r="2">
      <c r="H2" s="1" t="s">
        <v>2</v>
      </c>
    </row>
    <row r="4">
      <c r="C4" s="3" t="s">
        <v>3</v>
      </c>
      <c r="D4" s="3" t="s">
        <v>5</v>
      </c>
      <c r="E4" s="3" t="s">
        <v>6</v>
      </c>
      <c r="F4" s="3" t="s">
        <v>7</v>
      </c>
    </row>
    <row r="5">
      <c r="B5" s="3" t="s">
        <v>8</v>
      </c>
      <c r="C5">
        <f>countifs(data!B:B,"control",data!G:G,"",data!L:L,"&lt;&gt;",data!T:T,"")</f>
        <v>0</v>
      </c>
      <c r="D5" s="6">
        <f>countifs(data!B:B,"early",data!G:G,"",data!L:L,"&lt;&gt;",data!T:T,"")</f>
        <v>1</v>
      </c>
      <c r="E5" s="6">
        <f>countifs(data!B:B,"mid",data!G:G,"",data!L:L,"&lt;&gt;",data!T:T,"")</f>
        <v>0</v>
      </c>
      <c r="F5" s="6">
        <f>countifs(data!B:B,"late",data!G:G,"",data!L:L,"&lt;&gt;",data!T:T,"")</f>
        <v>0</v>
      </c>
      <c r="J5" s="1" t="s">
        <v>48</v>
      </c>
    </row>
    <row r="6">
      <c r="B6" s="3" t="s">
        <v>52</v>
      </c>
      <c r="C6">
        <f>countifs(data!B:B,"control",data!G:G,"",data!T:T,"&lt;&gt;",data!V:V,"")</f>
        <v>3</v>
      </c>
      <c r="D6" s="6">
        <f>countifs(data!B:B,"early",data!G:G,"",data!T:T,"&lt;&gt;",data!V:V,"")</f>
        <v>0</v>
      </c>
      <c r="E6" s="6">
        <f>countifs(data!B:B,"mid",data!G:G,"",data!T:T,"&lt;&gt;",data!V:V,"")</f>
        <v>3</v>
      </c>
      <c r="F6" s="6">
        <f>countifs(data!B:B,"late",data!G:G,"",data!T:T,"&lt;&gt;",data!V:V,"")</f>
        <v>7</v>
      </c>
      <c r="J6" s="1" t="s">
        <v>84</v>
      </c>
    </row>
    <row r="7">
      <c r="B7" s="3" t="s">
        <v>87</v>
      </c>
      <c r="C7" t="str">
        <f>countifs(data!B:B,"control",data!G:G,"",data!V:V,"&lt;&gt;")-C8-C9-C10</f>
        <v>#VALUE!</v>
      </c>
      <c r="D7" s="17" t="str">
        <f>countifs(data!B:B,"early",data!G:G,"",data!V:V,"&lt;&gt;")-D8-D9-D10</f>
        <v>#VALUE!</v>
      </c>
      <c r="E7" s="17" t="str">
        <f>countifs(data!B:B,"mid",data!G:G,"",data!V:V,"&lt;&gt;")-E8-E9-E10</f>
        <v>#VALUE!</v>
      </c>
      <c r="F7" s="17" t="str">
        <f>countifs(data!B:B,"late",data!G:G,"",data!V:V,"&lt;&gt;")-F8-F9-F10</f>
        <v>#VALUE!</v>
      </c>
      <c r="G7" s="1" t="s">
        <v>89</v>
      </c>
    </row>
    <row r="8">
      <c r="B8" s="3" t="s">
        <v>90</v>
      </c>
      <c r="C8" t="str">
        <f>countifs(data!B:B,"control",data!G:G,"",#REF!,"&lt;&gt;#N/A")</f>
        <v>#VALUE!</v>
      </c>
      <c r="D8" s="24" t="str">
        <f>countifs(data!B:B,"early",data!G:G,"",#REF!,"&lt;&gt;#N/A")</f>
        <v>#VALUE!</v>
      </c>
      <c r="E8" s="24" t="str">
        <f>countifs(data!B:B,"mid",data!G:G,"",#REF!,"&lt;&gt;#N/A")</f>
        <v>#VALUE!</v>
      </c>
      <c r="F8" s="24" t="str">
        <f>countifs(data!B:B,"late",data!G:G,"",#REF!,"&lt;&gt;#N/A")</f>
        <v>#VALUE!</v>
      </c>
      <c r="G8" t="str">
        <f>countifs(data!B:B,"late",data!G:G,"",data!T:T,"&lt;&gt;",data!V:V,"",#REF!,"&lt;&gt;#N/A")</f>
        <v>#VALUE!</v>
      </c>
    </row>
    <row r="9">
      <c r="B9" s="3" t="s">
        <v>99</v>
      </c>
      <c r="C9" t="str">
        <f>countifs(data!B:B,"control",data!G:G,"",#REF!,"&lt;&gt;#N/A")</f>
        <v>#VALUE!</v>
      </c>
      <c r="D9" s="24" t="str">
        <f>countifs(data!B:B,"early",data!G:G,"",#REF!,"&lt;&gt;#N/A")</f>
        <v>#VALUE!</v>
      </c>
      <c r="E9" s="24" t="str">
        <f>countifs(data!B:B,"mid",data!G:G,"",#REF!,"&lt;&gt;#N/A")</f>
        <v>#VALUE!</v>
      </c>
      <c r="F9" s="24" t="str">
        <f>countifs(data!B:B,"late",data!G:G,"",#REF!,"&lt;&gt;#N/A")</f>
        <v>#VALUE!</v>
      </c>
      <c r="J9" s="1" t="s">
        <v>121</v>
      </c>
    </row>
    <row r="10">
      <c r="B10" s="3" t="s">
        <v>122</v>
      </c>
      <c r="C10" t="str">
        <f>countifs(data!B:B,"control",data!G:G,"",#REF!,"&lt;&gt;#N/A")</f>
        <v>#VALUE!</v>
      </c>
      <c r="D10" s="24" t="str">
        <f>countifs(data!B:B,"early",data!G:G,"",#REF!,"&lt;&gt;#N/A")</f>
        <v>#VALUE!</v>
      </c>
      <c r="E10" s="24" t="str">
        <f>countifs(data!B:B,"mid",data!G:G,"",#REF!,"&lt;&gt;#N/A")</f>
        <v>#VALUE!</v>
      </c>
      <c r="F10" s="24" t="str">
        <f>countifs(data!B:B,"late",data!G:G,"",#REF!,"&lt;&gt;#N/A")</f>
        <v>#VALUE!</v>
      </c>
      <c r="J10" s="1" t="s">
        <v>130</v>
      </c>
    </row>
    <row r="11">
      <c r="B11" s="3" t="s">
        <v>131</v>
      </c>
      <c r="C11" t="str">
        <f t="shared" ref="C11:E11" si="1">sum(C5:C10)-C13-C14</f>
        <v>#VALUE!</v>
      </c>
      <c r="D11" t="str">
        <f t="shared" si="1"/>
        <v>#VALUE!</v>
      </c>
      <c r="E11" t="str">
        <f t="shared" si="1"/>
        <v>#VALUE!</v>
      </c>
      <c r="F11" t="str">
        <f>sum(F5:F10)-F13-F14-G8</f>
        <v>#VALUE!</v>
      </c>
    </row>
    <row r="13">
      <c r="B13" s="1" t="s">
        <v>135</v>
      </c>
      <c r="C13">
        <f>countifs(data!B:B,"control",data!G:G,"",data!U:U,"&gt;351")</f>
        <v>6</v>
      </c>
      <c r="D13" s="24">
        <f>countifs(data!B:B,"early",data!G:G,"",data!U:U,"&gt;351")</f>
        <v>7</v>
      </c>
      <c r="E13" s="24">
        <f>countifs(data!B:B,"mid",data!G:G,"",data!U:U,"&gt;351")</f>
        <v>9</v>
      </c>
      <c r="F13" s="24">
        <f>countifs(data!B:B,"late",data!G:G,"",data!U:U,"&gt;351")</f>
        <v>10</v>
      </c>
      <c r="H13" s="27"/>
    </row>
    <row r="14">
      <c r="B14" s="1" t="s">
        <v>151</v>
      </c>
      <c r="C14">
        <f>countifs(data!B:B,"control",data!G:G,"",data!W:W,"&gt;2000")</f>
        <v>7</v>
      </c>
      <c r="D14" s="24">
        <f>countifs(data!B:B,"early",data!G:G,"",data!W:W,"&gt;2000")</f>
        <v>6</v>
      </c>
      <c r="E14" s="24">
        <f>countifs(data!B:B,"mid",data!G:G,"",data!W:W,"&gt;2000")</f>
        <v>7</v>
      </c>
      <c r="F14" s="24">
        <f>countifs(data!B:B,"late",data!G:G,"",data!W:W,"&gt;2000")</f>
        <v>18</v>
      </c>
    </row>
    <row r="16">
      <c r="B16" s="3" t="s">
        <v>159</v>
      </c>
      <c r="C16">
        <f>countifs(data!B:B,"control",data!G:G,"&lt;&gt;")</f>
        <v>3</v>
      </c>
      <c r="D16" s="28">
        <f>countifs(data!B:B,"early",data!G:G,"&lt;&gt;")</f>
        <v>7</v>
      </c>
      <c r="E16" s="28">
        <f>countifs(data!B:B,"mid",data!G:G,"&lt;&gt;")</f>
        <v>34</v>
      </c>
      <c r="F16" s="28">
        <f>countifs(data!B:B,"late",data!G:G,"&lt;&gt;")</f>
        <v>25</v>
      </c>
    </row>
    <row r="17">
      <c r="B17" s="3" t="s">
        <v>162</v>
      </c>
      <c r="C17">
        <f>countifs(data!B:B,"control")</f>
        <v>35</v>
      </c>
      <c r="D17" s="29">
        <f>countifs(data!B:B,"early")</f>
        <v>42</v>
      </c>
      <c r="E17" s="29">
        <f>countifs(data!B:B,"mid")</f>
        <v>97</v>
      </c>
      <c r="F17" s="29">
        <f>countifs(data!B:B,"late")</f>
        <v>110</v>
      </c>
    </row>
    <row r="18">
      <c r="B18" s="3" t="s">
        <v>164</v>
      </c>
      <c r="C18">
        <f t="shared" ref="C18:F18" si="2">1-C16/C17</f>
        <v>0.9142857143</v>
      </c>
      <c r="D18">
        <f t="shared" si="2"/>
        <v>0.8333333333</v>
      </c>
      <c r="E18">
        <f t="shared" si="2"/>
        <v>0.6494845361</v>
      </c>
      <c r="F18">
        <f t="shared" si="2"/>
        <v>0.7727272727</v>
      </c>
    </row>
    <row r="20">
      <c r="B20" s="3" t="s">
        <v>165</v>
      </c>
      <c r="C20" t="str">
        <f>countifs(data!B:B,"control",data!G:G,"",#REF!,"&lt;&gt;#N/A",data!BA:BA,"")</f>
        <v>#VALUE!</v>
      </c>
      <c r="D20" s="6" t="str">
        <f>countifs(data!B:B,"early",data!G:G,"",#REF!,"&lt;&gt;#N/A",data!BA:BA,"")</f>
        <v>#VALUE!</v>
      </c>
      <c r="E20" s="6" t="str">
        <f>countifs(data!B:B,"mid",data!G:G,"",#REF!,"&lt;&gt;#N/A",data!BA:BA,"")</f>
        <v>#VALUE!</v>
      </c>
      <c r="F20" s="6" t="str">
        <f>countifs(data!B:B,"late",data!G:G,"",#REF!,"&lt;&gt;#N/A",data!BA:BA,"")</f>
        <v>#VALUE!</v>
      </c>
      <c r="G20" t="str">
        <f t="shared" ref="G20:G21" si="3">sum(C20:F20)</f>
        <v>#VALUE!</v>
      </c>
    </row>
    <row r="21">
      <c r="B21" s="3" t="s">
        <v>169</v>
      </c>
      <c r="C21" t="str">
        <f>countifs(data!B:B,"control",data!G:G,"",#REF!,"&lt;&gt;#N/A",data!BA:BA,"&lt;&gt;")</f>
        <v>#VALUE!</v>
      </c>
      <c r="D21" s="6" t="str">
        <f>countifs(data!B:B,"early",data!G:G,"",#REF!,"&lt;&gt;#N/A",data!BA:BA,"&lt;&gt;")</f>
        <v>#VALUE!</v>
      </c>
      <c r="E21" s="6" t="str">
        <f>countifs(data!B:B,"mid",data!G:G,"",#REF!,"&lt;&gt;#N/A",data!BA:BA,"&lt;&gt;")</f>
        <v>#VALUE!</v>
      </c>
      <c r="F21" s="6" t="str">
        <f>countifs(data!B:B,"late",data!G:G,"",#REF!,"&lt;&gt;#N/A",data!BA:BA,"&lt;&gt;")</f>
        <v>#VALUE!</v>
      </c>
      <c r="G21" t="str">
        <f t="shared" si="3"/>
        <v>#VALUE!</v>
      </c>
    </row>
    <row r="22">
      <c r="B22" s="3" t="s">
        <v>131</v>
      </c>
      <c r="C22" t="str">
        <f t="shared" ref="C22:F22" si="4">sum(C20:C21)</f>
        <v>#VALUE!</v>
      </c>
      <c r="D22" t="str">
        <f t="shared" si="4"/>
        <v>#VALUE!</v>
      </c>
      <c r="E22" t="str">
        <f t="shared" si="4"/>
        <v>#VALUE!</v>
      </c>
      <c r="F22" t="str">
        <f t="shared" si="4"/>
        <v>#VALUE!</v>
      </c>
    </row>
    <row r="24">
      <c r="B24" s="3" t="s">
        <v>172</v>
      </c>
      <c r="C24">
        <f>countifs(data!B:B,"control",data!G:G,"",data!AU:AU,"&lt;&gt;",data!AV:AV,"0")</f>
        <v>0</v>
      </c>
      <c r="D24" s="6">
        <f>countifs(data!B:B,"early",data!G:G,"",data!AU:AU,"&lt;&gt;",data!AV:AV,"0")</f>
        <v>0</v>
      </c>
      <c r="E24" s="6">
        <f>countifs(data!B:B,"mid",data!G:G,"",data!AU:AU,"&lt;&gt;",data!AV:AV,"0")</f>
        <v>0</v>
      </c>
      <c r="F24" s="6">
        <f>countifs(data!B:B,"late",data!G:G,"",data!AU:AU,"&lt;&gt;",data!AV:AV,"0")</f>
        <v>0</v>
      </c>
      <c r="G24">
        <f t="shared" ref="G24:G25" si="5">sum(C24:F24)</f>
        <v>0</v>
      </c>
    </row>
    <row r="25">
      <c r="B25" s="3" t="s">
        <v>175</v>
      </c>
      <c r="C25">
        <f>countifs(data!B:B,"control",data!G:G,"",data!AU:AU,"&lt;&gt;",data!AV:AV,"&gt;0")</f>
        <v>28</v>
      </c>
      <c r="D25" s="6">
        <f>countifs(data!B:B,"early",data!G:G,"",data!AU:AU,"&lt;&gt;",data!AV:AV,"&gt;0")</f>
        <v>0</v>
      </c>
      <c r="E25" s="6">
        <f>countifs(data!B:B,"mid",data!G:G,"",data!AU:AU,"&lt;&gt;",data!AV:AV,"&gt;0")</f>
        <v>57</v>
      </c>
      <c r="F25" s="6">
        <f>countifs(data!B:B,"late",data!G:G,"",data!AU:AU,"&lt;&gt;",data!AV:AV,"&gt;0")</f>
        <v>60</v>
      </c>
      <c r="G25">
        <f t="shared" si="5"/>
        <v>145</v>
      </c>
    </row>
    <row r="26">
      <c r="B26" s="3" t="s">
        <v>131</v>
      </c>
      <c r="C26">
        <f t="shared" ref="C26:F26" si="6">sum(C24:C25)</f>
        <v>28</v>
      </c>
      <c r="D26">
        <f t="shared" si="6"/>
        <v>0</v>
      </c>
      <c r="E26">
        <f t="shared" si="6"/>
        <v>57</v>
      </c>
      <c r="F26">
        <f t="shared" si="6"/>
        <v>60</v>
      </c>
    </row>
    <row r="30">
      <c r="B30" s="3" t="s">
        <v>178</v>
      </c>
    </row>
    <row r="31">
      <c r="B31">
        <f>countifs(data!B:B,"late",data!G:G,"",data!P:P,"&gt;11/23/18")</f>
        <v>24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1</v>
      </c>
      <c r="B1" s="4" t="s">
        <v>4</v>
      </c>
      <c r="C1" s="2" t="s">
        <v>9</v>
      </c>
      <c r="D1" s="2" t="s">
        <v>10</v>
      </c>
      <c r="E1" s="2" t="s">
        <v>11</v>
      </c>
      <c r="F1" s="2" t="s">
        <v>12</v>
      </c>
      <c r="G1" s="2" t="s">
        <v>13</v>
      </c>
      <c r="H1" s="2" t="s">
        <v>14</v>
      </c>
      <c r="I1" s="2" t="s">
        <v>15</v>
      </c>
      <c r="J1" s="2" t="s">
        <v>16</v>
      </c>
      <c r="K1" s="2" t="s">
        <v>17</v>
      </c>
      <c r="L1" s="2" t="s">
        <v>18</v>
      </c>
      <c r="M1" s="2" t="s">
        <v>19</v>
      </c>
      <c r="N1" s="5" t="s">
        <v>20</v>
      </c>
      <c r="O1" s="7" t="s">
        <v>21</v>
      </c>
      <c r="P1" s="2" t="s">
        <v>22</v>
      </c>
      <c r="Q1" s="8" t="s">
        <v>23</v>
      </c>
      <c r="R1" s="2" t="s">
        <v>24</v>
      </c>
      <c r="S1" s="2" t="s">
        <v>25</v>
      </c>
      <c r="T1" s="2" t="s">
        <v>26</v>
      </c>
      <c r="U1" s="2" t="s">
        <v>27</v>
      </c>
      <c r="V1" s="9" t="s">
        <v>28</v>
      </c>
      <c r="W1" s="2" t="s">
        <v>29</v>
      </c>
      <c r="X1" s="4" t="s">
        <v>30</v>
      </c>
      <c r="Y1" s="4" t="s">
        <v>31</v>
      </c>
      <c r="Z1" s="4" t="s">
        <v>32</v>
      </c>
      <c r="AA1" s="4" t="s">
        <v>33</v>
      </c>
      <c r="AB1" s="4" t="s">
        <v>34</v>
      </c>
      <c r="AC1" s="4" t="s">
        <v>35</v>
      </c>
      <c r="AD1" s="4" t="s">
        <v>36</v>
      </c>
      <c r="AE1" s="4" t="s">
        <v>37</v>
      </c>
      <c r="AF1" s="4" t="s">
        <v>38</v>
      </c>
      <c r="AG1" s="4" t="s">
        <v>39</v>
      </c>
      <c r="AH1" s="4" t="s">
        <v>40</v>
      </c>
      <c r="AI1" s="4" t="s">
        <v>41</v>
      </c>
      <c r="AJ1" s="4" t="s">
        <v>42</v>
      </c>
      <c r="AK1" s="10" t="s">
        <v>43</v>
      </c>
      <c r="AL1" s="11" t="s">
        <v>44</v>
      </c>
      <c r="AM1" s="10" t="s">
        <v>45</v>
      </c>
      <c r="AN1" s="9" t="s">
        <v>46</v>
      </c>
      <c r="AO1" s="2" t="s">
        <v>47</v>
      </c>
      <c r="AP1" s="2" t="s">
        <v>49</v>
      </c>
      <c r="AQ1" s="2" t="s">
        <v>50</v>
      </c>
      <c r="AR1" s="2" t="s">
        <v>51</v>
      </c>
      <c r="AS1" s="2" t="s">
        <v>53</v>
      </c>
      <c r="AT1" s="2" t="s">
        <v>54</v>
      </c>
      <c r="AU1" s="2" t="s">
        <v>55</v>
      </c>
      <c r="AV1" s="2" t="s">
        <v>56</v>
      </c>
      <c r="AW1" s="4" t="s">
        <v>57</v>
      </c>
      <c r="AX1" s="4" t="s">
        <v>58</v>
      </c>
      <c r="AY1" s="4" t="s">
        <v>59</v>
      </c>
      <c r="AZ1" s="4" t="s">
        <v>60</v>
      </c>
      <c r="BA1" s="4" t="s">
        <v>61</v>
      </c>
      <c r="BB1" s="7" t="s">
        <v>62</v>
      </c>
      <c r="BC1" s="4" t="s">
        <v>63</v>
      </c>
      <c r="BD1" s="4" t="s">
        <v>64</v>
      </c>
      <c r="BE1" s="4" t="s">
        <v>65</v>
      </c>
      <c r="BF1" s="4" t="s">
        <v>66</v>
      </c>
      <c r="BG1" s="2" t="s">
        <v>67</v>
      </c>
      <c r="BH1" s="4" t="s">
        <v>69</v>
      </c>
      <c r="BI1" s="2" t="s">
        <v>70</v>
      </c>
      <c r="BJ1" s="2" t="s">
        <v>71</v>
      </c>
    </row>
    <row r="2">
      <c r="A2" s="12"/>
    </row>
    <row r="3">
      <c r="A3" s="12"/>
    </row>
    <row r="4">
      <c r="A4" s="2" t="s">
        <v>1</v>
      </c>
      <c r="B4" s="1" t="s">
        <v>73</v>
      </c>
    </row>
    <row r="5">
      <c r="A5" s="4" t="s">
        <v>4</v>
      </c>
      <c r="B5" s="1" t="s">
        <v>74</v>
      </c>
    </row>
    <row r="6">
      <c r="A6" s="2" t="s">
        <v>9</v>
      </c>
      <c r="B6" s="1" t="s">
        <v>75</v>
      </c>
    </row>
    <row r="7">
      <c r="A7" s="2" t="s">
        <v>10</v>
      </c>
      <c r="B7" s="1" t="s">
        <v>76</v>
      </c>
    </row>
    <row r="8">
      <c r="A8" s="2" t="s">
        <v>11</v>
      </c>
      <c r="B8" s="1" t="s">
        <v>77</v>
      </c>
    </row>
    <row r="9">
      <c r="A9" s="2" t="s">
        <v>12</v>
      </c>
      <c r="B9" s="1" t="s">
        <v>78</v>
      </c>
    </row>
    <row r="10">
      <c r="A10" s="3" t="s">
        <v>13</v>
      </c>
      <c r="B10" s="1" t="s">
        <v>79</v>
      </c>
    </row>
    <row r="11">
      <c r="A11" s="3" t="s">
        <v>14</v>
      </c>
      <c r="B11" s="1" t="s">
        <v>80</v>
      </c>
    </row>
    <row r="12">
      <c r="A12" s="3" t="s">
        <v>15</v>
      </c>
      <c r="B12" s="1" t="s">
        <v>81</v>
      </c>
    </row>
    <row r="13">
      <c r="A13" s="3" t="s">
        <v>16</v>
      </c>
      <c r="B13" s="1" t="s">
        <v>82</v>
      </c>
    </row>
    <row r="14">
      <c r="A14" s="3" t="s">
        <v>17</v>
      </c>
      <c r="B14" s="1" t="s">
        <v>83</v>
      </c>
    </row>
    <row r="15">
      <c r="A15" s="3" t="s">
        <v>18</v>
      </c>
      <c r="B15" s="1" t="s">
        <v>85</v>
      </c>
    </row>
    <row r="16">
      <c r="A16" s="3" t="s">
        <v>19</v>
      </c>
      <c r="B16" s="1" t="s">
        <v>86</v>
      </c>
    </row>
    <row r="17">
      <c r="A17" s="18" t="s">
        <v>20</v>
      </c>
      <c r="B17" s="20" t="s">
        <v>88</v>
      </c>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row>
    <row r="18">
      <c r="A18" s="18" t="s">
        <v>21</v>
      </c>
      <c r="B18" s="1" t="s">
        <v>91</v>
      </c>
    </row>
    <row r="19">
      <c r="A19" s="18" t="s">
        <v>22</v>
      </c>
      <c r="B19" s="1" t="s">
        <v>94</v>
      </c>
    </row>
    <row r="20">
      <c r="A20" s="18" t="s">
        <v>23</v>
      </c>
      <c r="B20" s="1" t="s">
        <v>97</v>
      </c>
    </row>
    <row r="21">
      <c r="A21" s="18" t="s">
        <v>24</v>
      </c>
      <c r="B21" s="1" t="s">
        <v>98</v>
      </c>
    </row>
    <row r="22">
      <c r="A22" s="18" t="s">
        <v>25</v>
      </c>
      <c r="B22" s="1" t="s">
        <v>100</v>
      </c>
    </row>
    <row r="23">
      <c r="A23" s="3" t="s">
        <v>26</v>
      </c>
      <c r="B23" s="1" t="s">
        <v>101</v>
      </c>
    </row>
    <row r="24">
      <c r="A24" s="3" t="s">
        <v>27</v>
      </c>
      <c r="B24" s="1" t="s">
        <v>103</v>
      </c>
    </row>
    <row r="25">
      <c r="A25" s="3" t="s">
        <v>28</v>
      </c>
      <c r="B25" s="1" t="s">
        <v>104</v>
      </c>
    </row>
    <row r="26">
      <c r="A26" s="3" t="s">
        <v>29</v>
      </c>
      <c r="B26" s="1" t="s">
        <v>105</v>
      </c>
    </row>
    <row r="27">
      <c r="A27" s="3" t="s">
        <v>30</v>
      </c>
      <c r="B27" s="1" t="s">
        <v>106</v>
      </c>
    </row>
    <row r="28">
      <c r="A28" s="3" t="s">
        <v>31</v>
      </c>
      <c r="B28" s="1" t="s">
        <v>107</v>
      </c>
    </row>
    <row r="29">
      <c r="A29" s="3" t="s">
        <v>108</v>
      </c>
      <c r="B29" s="1" t="s">
        <v>109</v>
      </c>
    </row>
    <row r="30">
      <c r="A30" s="3" t="s">
        <v>33</v>
      </c>
      <c r="B30" s="1" t="s">
        <v>110</v>
      </c>
    </row>
    <row r="31">
      <c r="A31" s="3" t="s">
        <v>34</v>
      </c>
      <c r="B31" s="1" t="s">
        <v>111</v>
      </c>
    </row>
    <row r="32">
      <c r="A32" s="3" t="s">
        <v>35</v>
      </c>
      <c r="B32" s="1" t="s">
        <v>112</v>
      </c>
    </row>
    <row r="33">
      <c r="A33" s="3" t="s">
        <v>36</v>
      </c>
      <c r="B33" s="1" t="s">
        <v>113</v>
      </c>
    </row>
    <row r="34">
      <c r="A34" s="3" t="s">
        <v>37</v>
      </c>
      <c r="B34" s="1" t="s">
        <v>114</v>
      </c>
    </row>
    <row r="35">
      <c r="A35" s="3" t="s">
        <v>38</v>
      </c>
      <c r="B35" s="1" t="s">
        <v>115</v>
      </c>
    </row>
    <row r="36">
      <c r="A36" s="3" t="s">
        <v>39</v>
      </c>
      <c r="B36" s="1" t="s">
        <v>116</v>
      </c>
    </row>
    <row r="37">
      <c r="A37" s="3" t="s">
        <v>40</v>
      </c>
      <c r="B37" s="1" t="s">
        <v>117</v>
      </c>
    </row>
    <row r="38">
      <c r="A38" s="3" t="s">
        <v>41</v>
      </c>
      <c r="B38" s="1" t="s">
        <v>118</v>
      </c>
    </row>
    <row r="39">
      <c r="A39" s="3" t="s">
        <v>42</v>
      </c>
      <c r="B39" s="1" t="s">
        <v>119</v>
      </c>
    </row>
    <row r="40">
      <c r="A40" s="3" t="s">
        <v>43</v>
      </c>
      <c r="B40" s="1" t="s">
        <v>120</v>
      </c>
    </row>
    <row r="41">
      <c r="A41" s="3" t="s">
        <v>44</v>
      </c>
      <c r="B41" s="1" t="s">
        <v>123</v>
      </c>
    </row>
    <row r="42">
      <c r="A42" s="3" t="s">
        <v>45</v>
      </c>
      <c r="B42" s="1" t="s">
        <v>124</v>
      </c>
    </row>
    <row r="43">
      <c r="A43" s="18" t="s">
        <v>46</v>
      </c>
      <c r="B43" s="1" t="s">
        <v>126</v>
      </c>
    </row>
    <row r="44">
      <c r="A44" s="18" t="s">
        <v>47</v>
      </c>
      <c r="B44" s="1" t="s">
        <v>127</v>
      </c>
    </row>
    <row r="45">
      <c r="A45" s="18" t="s">
        <v>49</v>
      </c>
      <c r="B45" s="1" t="s">
        <v>132</v>
      </c>
    </row>
    <row r="46">
      <c r="A46" s="3" t="s">
        <v>50</v>
      </c>
      <c r="B46" s="1" t="s">
        <v>134</v>
      </c>
    </row>
    <row r="47">
      <c r="A47" s="18" t="s">
        <v>51</v>
      </c>
      <c r="B47" s="1" t="s">
        <v>136</v>
      </c>
    </row>
    <row r="48">
      <c r="A48" s="3" t="s">
        <v>53</v>
      </c>
      <c r="B48" s="1" t="s">
        <v>137</v>
      </c>
    </row>
    <row r="49">
      <c r="A49" s="3" t="s">
        <v>54</v>
      </c>
      <c r="B49" s="1" t="s">
        <v>138</v>
      </c>
    </row>
    <row r="50">
      <c r="A50" s="3" t="s">
        <v>55</v>
      </c>
      <c r="B50" s="1" t="s">
        <v>139</v>
      </c>
    </row>
    <row r="51">
      <c r="A51" s="3" t="s">
        <v>56</v>
      </c>
      <c r="B51" s="1" t="s">
        <v>140</v>
      </c>
    </row>
    <row r="52">
      <c r="A52" s="3" t="s">
        <v>57</v>
      </c>
      <c r="B52" s="1" t="s">
        <v>141</v>
      </c>
    </row>
    <row r="53">
      <c r="A53" s="3" t="s">
        <v>58</v>
      </c>
      <c r="B53" s="1" t="s">
        <v>142</v>
      </c>
    </row>
    <row r="54">
      <c r="A54" s="3" t="s">
        <v>59</v>
      </c>
      <c r="B54" s="1" t="s">
        <v>144</v>
      </c>
    </row>
    <row r="55">
      <c r="A55" s="3" t="s">
        <v>60</v>
      </c>
      <c r="B55" s="1" t="s">
        <v>145</v>
      </c>
    </row>
    <row r="56">
      <c r="A56" s="3" t="s">
        <v>61</v>
      </c>
      <c r="B56" s="1" t="s">
        <v>147</v>
      </c>
    </row>
    <row r="57">
      <c r="A57" s="18" t="s">
        <v>62</v>
      </c>
      <c r="B57" s="1" t="s">
        <v>148</v>
      </c>
    </row>
    <row r="58">
      <c r="A58" s="3" t="s">
        <v>63</v>
      </c>
      <c r="B58" s="1" t="s">
        <v>149</v>
      </c>
    </row>
    <row r="59">
      <c r="A59" s="3" t="s">
        <v>64</v>
      </c>
      <c r="B59" s="1" t="s">
        <v>150</v>
      </c>
    </row>
    <row r="60">
      <c r="A60" s="3" t="s">
        <v>67</v>
      </c>
      <c r="B60" s="1" t="s">
        <v>152</v>
      </c>
    </row>
    <row r="61">
      <c r="A61" s="3" t="s">
        <v>69</v>
      </c>
      <c r="B61" s="1" t="s">
        <v>154</v>
      </c>
    </row>
    <row r="62">
      <c r="A62" s="3" t="s">
        <v>70</v>
      </c>
      <c r="B62" s="1" t="s">
        <v>155</v>
      </c>
    </row>
    <row r="63">
      <c r="A63" s="3" t="s">
        <v>71</v>
      </c>
      <c r="B63" s="1" t="s">
        <v>156</v>
      </c>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row r="1001">
      <c r="A1001" s="12"/>
    </row>
    <row r="1002">
      <c r="A1002" s="12"/>
    </row>
    <row r="1003">
      <c r="A1003" s="12"/>
    </row>
  </sheetData>
  <hyperlinks>
    <hyperlink r:id="rId1" ref="N1"/>
    <hyperlink r:id="rId2" ref="O1"/>
    <hyperlink r:id="rId3" ref="BB1"/>
    <hyperlink r:id="rId4" ref="A17"/>
    <hyperlink r:id="rId5" ref="A18"/>
    <hyperlink r:id="rId6" ref="A19"/>
    <hyperlink r:id="rId7" ref="A20"/>
    <hyperlink r:id="rId8" ref="A21"/>
    <hyperlink r:id="rId9" ref="A22"/>
    <hyperlink r:id="rId10" ref="A43"/>
    <hyperlink r:id="rId11" ref="A44"/>
    <hyperlink r:id="rId12" ref="A45"/>
    <hyperlink r:id="rId13" ref="A47"/>
    <hyperlink r:id="rId14" ref="A57"/>
  </hyperlinks>
  <drawing r:id="rId15"/>
</worksheet>
</file>