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72CECF7C-46F3-429D-816B-029DA033E579}" xr6:coauthVersionLast="47" xr6:coauthVersionMax="47" xr10:uidLastSave="{00000000-0000-0000-0000-000000000000}"/>
  <bookViews>
    <workbookView xWindow="-108" yWindow="-108" windowWidth="23256" windowHeight="12576" tabRatio="770" activeTab="1" xr2:uid="{FB8C51AB-905F-4544-9E4B-1F4384FA855C}"/>
  </bookViews>
  <sheets>
    <sheet name="Overview" sheetId="33" r:id="rId1"/>
    <sheet name="Units" sheetId="73" r:id="rId2"/>
    <sheet name="ProductionPads" sheetId="1" r:id="rId3"/>
    <sheet name="ProductionTanks" sheetId="34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RCA" sheetId="67" r:id="rId12"/>
    <sheet name="FCA" sheetId="41" r:id="rId13"/>
    <sheet name="PRT" sheetId="59" r:id="rId14"/>
    <sheet name="CRT" sheetId="60" r:id="rId15"/>
    <sheet name="PCT" sheetId="42" r:id="rId16"/>
    <sheet name="FCT" sheetId="53" r:id="rId17"/>
    <sheet name="CCT" sheetId="57" r:id="rId18"/>
    <sheet name="PKT" sheetId="43" r:id="rId19"/>
    <sheet name="CKT" sheetId="44" r:id="rId20"/>
    <sheet name="PAL" sheetId="45" r:id="rId21"/>
    <sheet name="CompletionsDemand" sheetId="8" r:id="rId22"/>
    <sheet name="ProductionRates" sheetId="40" r:id="rId23"/>
    <sheet name="PadRates" sheetId="56" r:id="rId24"/>
    <sheet name="FlowbackRates" sheetId="58" r:id="rId25"/>
    <sheet name="DisposalCapacity" sheetId="46" r:id="rId26"/>
    <sheet name="TreatmentCapacity" sheetId="62" r:id="rId27"/>
    <sheet name="FreshwaterSourcingAvailability" sheetId="47" r:id="rId28"/>
    <sheet name="CompletionsPadStorage" sheetId="55" r:id="rId29"/>
    <sheet name="PadOffloadingCapacity" sheetId="48" r:id="rId30"/>
    <sheet name="ProductionTankCapacity" sheetId="61" r:id="rId31"/>
    <sheet name="DisposalOperationalCost" sheetId="49" r:id="rId32"/>
    <sheet name="TreatmentOperationalCost" sheetId="66" r:id="rId33"/>
    <sheet name="ReuseOperationalCost" sheetId="50" r:id="rId34"/>
    <sheet name="PipelineOperationalCost" sheetId="54" r:id="rId35"/>
    <sheet name="FreshSourcingCost" sheetId="52" r:id="rId36"/>
    <sheet name="PadStorageCost" sheetId="70" r:id="rId37"/>
    <sheet name="TruckingHourlyCost" sheetId="51" r:id="rId38"/>
    <sheet name="TruckingTime" sheetId="7" r:id="rId39"/>
    <sheet name="TreatmentEfficiency" sheetId="69" r:id="rId40"/>
    <sheet name="PadWaterQuality" sheetId="71" r:id="rId41"/>
    <sheet name="StorageInitialWaterQuality" sheetId="72" r:id="rId42"/>
    <sheet name="DisposalPipeCapEx" sheetId="64" r:id="rId4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4" l="1"/>
  <c r="A1" i="52"/>
  <c r="A1" i="50"/>
  <c r="A1" i="70"/>
  <c r="A1" i="71"/>
  <c r="A1" i="72"/>
  <c r="A1" i="51"/>
  <c r="A1" i="49"/>
  <c r="A1" i="48"/>
  <c r="A1" i="47"/>
  <c r="A1" i="46"/>
  <c r="A1" i="55"/>
  <c r="A1" i="58"/>
  <c r="A1" i="56"/>
  <c r="A1" i="61"/>
  <c r="A1" i="62"/>
  <c r="A1" i="40"/>
  <c r="A1" i="8"/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<sst xmlns="http://schemas.openxmlformats.org/spreadsheetml/2006/main" count="371" uniqueCount="154">
  <si>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</si>
  <si>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</si>
  <si>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</si>
  <si>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</si>
  <si>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</si>
  <si>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</si>
  <si>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</si>
  <si>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</si>
  <si>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</si>
  <si>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</si>
  <si>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</si>
  <si>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</si>
  <si>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</si>
  <si>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</si>
  <si>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</si>
  <si>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</si>
  <si>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</si>
  <si>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</si>
  <si>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</si>
  <si>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</si>
  <si>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</si>
  <si>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</si>
  <si>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</si>
  <si>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</si>
  <si>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</si>
  <si>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</si>
  <si>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</si>
  <si>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</si>
  <si>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</si>
  <si>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</si>
  <si>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</si>
  <si>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</si>
  <si>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</si>
  <si>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</si>
  <si>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</si>
  <si>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</si>
  <si>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</si>
  <si>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</si>
  <si>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</si>
  <si>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</si>
  <si>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</si>
  <si>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</si>
  <si>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</si>
  <si>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</si>
  <si>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</si>
  <si>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</si>
  <si>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</si>
  <si>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</si>
  <si>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</si>
  <si>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</si>
  <si>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</si>
  <si>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</si>
  <si>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</si>
  <si>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</si>
  <si>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</si>
  <si>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</si>
  <si>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</si>
  <si>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</si>
  <si>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</si>
  <si>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</si>
  <si>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</si>
  <si>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</si>
  <si>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</si>
  <si>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</si>
  <si>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</si>
  <si>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</si>
  <si>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</si>
  <si>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</si>
  <si>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</si>
  <si>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</si>
  <si>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</si>
  <si>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</si>
  <si>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</si>
  <si>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</si>
  <si>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</si>
  <si>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</si>
  <si>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</si>
  <si>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</si>
  <si>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</si>
  <si>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</si>
  <si>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</si>
  <si>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</si>
  <si>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</si>
  <si>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</si>
  <si>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</si>
  <si>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</si>
  <si>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</si>
  <si>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</si>
  <si>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Freshwater Sources to Completions Pads Trucking Arcs [-]</t>
  </si>
  <si>
    <t>Production Pads to Treatment Facilities Trucking Arcs [-]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</si>
  <si>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</si>
  <si>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</si>
  <si>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</si>
  <si>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</si>
  <si>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</si>
  <si>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</si>
  <si>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</si>
  <si>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</si>
  <si>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</si>
  <si>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</si>
  <si>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</si>
  <si>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</si>
  <si>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</si>
  <si>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</si>
  <si>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</si>
  <si>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</si>
  <si>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</si>
  <si>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TDS</t>
  </si>
  <si>
    <t>Pads</t>
  </si>
  <si>
    <t>StorageSites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</si>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</sst>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3" fillId="3" borderId="25" xfId="2" applyFont="1" applyFill="1" applyBorder="1" applyAlignment="1">
      <alignment horizontal="center"/>
    </xf>
    <xf numFmtId="0" fontId="3" fillId="5" borderId="26" xfId="0" applyFont="1" applyFill="1" applyBorder="1" applyAlignment="1">
      <alignment horizontal="left"/>
    </xf>
    <xf numFmtId="0" fontId="3" fillId="5" borderId="27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16" xfId="0" applyFont="1" applyFill="1" applyBorder="1"/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3" fillId="3" borderId="0" xfId="0" applyFont="1" applyFill="1" applyAlignment="1">
      <alignment horizontal="center"/>
    </xf>
    <xf numFmtId="0" fontId="1" fillId="5" borderId="32" xfId="0" applyFont="1" applyFill="1" applyBorder="1"/>
    <xf numFmtId="0" fontId="1" fillId="5" borderId="33" xfId="0" applyFont="1" applyFill="1" applyBorder="1" applyAlignment="1">
      <alignment horizontal="center"/>
    </xf>
    <xf numFmtId="0" fontId="1" fillId="5" borderId="34" xfId="0" quotePrefix="1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9"/>
  <sheetViews>
    <sheetView workbookViewId="0">
      <selection activeCell="C12" sqref="C1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102</v>
      </c>
    </row>
    <row r="2" spans="1:5" s="9" customFormat="1" x14ac:dyDescent="0.3">
      <c r="A2" s="7" t="s">
        <v>103</v>
      </c>
      <c r="B2" s="8" t="s">
        <v>8</v>
      </c>
      <c r="C2" s="8"/>
      <c r="D2" s="8"/>
      <c r="E2" s="28"/>
    </row>
    <row r="3" spans="1:5" x14ac:dyDescent="0.3">
      <c r="A3" s="30" t="s">
        <v>104</v>
      </c>
      <c r="B3" s="42"/>
      <c r="C3" s="42"/>
      <c r="D3" s="42"/>
      <c r="E3" s="37"/>
    </row>
    <row r="4" spans="1:5" ht="16.2" thickBot="1" x14ac:dyDescent="0.35">
      <c r="A4" s="34" t="s">
        <v>105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F8"/>
  <sheetViews>
    <sheetView workbookViewId="0">
      <selection activeCell="A2" sqref="A2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83</v>
      </c>
      <c r="B1" s="40" t="s">
        <v>90</v>
      </c>
    </row>
    <row r="2" spans="1:6" s="9" customFormat="1" x14ac:dyDescent="0.3">
      <c r="A2" s="7" t="s">
        <v>98</v>
      </c>
      <c r="B2" s="28" t="s">
        <v>8</v>
      </c>
      <c r="E2" s="1"/>
    </row>
    <row r="3" spans="1:6" x14ac:dyDescent="0.3">
      <c r="A3" s="3" t="s">
        <v>75</v>
      </c>
      <c r="B3" s="37">
        <v>1</v>
      </c>
      <c r="E3" s="41">
        <v>1</v>
      </c>
      <c r="F3" s="41" t="s">
        <v>92</v>
      </c>
    </row>
    <row r="4" spans="1:6" ht="16.2" thickBot="1" x14ac:dyDescent="0.35">
      <c r="A4" s="4" t="s">
        <v>76</v>
      </c>
      <c r="B4" s="12">
        <v>1</v>
      </c>
      <c r="D4" s="41">
        <f>1+1/2+1/3+1/4</f>
        <v>2.083333333333333</v>
      </c>
    </row>
    <row r="6" spans="1:6" x14ac:dyDescent="0.3">
      <c r="A6" s="40" t="s">
        <v>90</v>
      </c>
      <c r="B6" s="40" t="s">
        <v>90</v>
      </c>
      <c r="C6" s="40" t="s">
        <v>90</v>
      </c>
    </row>
    <row r="7" spans="1:6" x14ac:dyDescent="0.3">
      <c r="B7" s="41" t="s">
        <v>91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sheetPr>
    <tabColor theme="9" tint="0.79998168889431442"/>
  </sheetPr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84</v>
      </c>
      <c r="E1" s="40" t="s">
        <v>90</v>
      </c>
    </row>
    <row r="2" spans="1:5" s="9" customFormat="1" x14ac:dyDescent="0.3">
      <c r="A2" s="7" t="s">
        <v>93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90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sheetPr>
    <tabColor theme="9" tint="0.79998168889431442"/>
  </sheetPr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88</v>
      </c>
    </row>
    <row r="2" spans="1:4" s="9" customFormat="1" x14ac:dyDescent="0.3">
      <c r="A2" s="7" t="s">
        <v>98</v>
      </c>
      <c r="B2" s="28" t="s">
        <v>8</v>
      </c>
    </row>
    <row r="3" spans="1:4" s="9" customFormat="1" x14ac:dyDescent="0.3">
      <c r="A3" s="30" t="s">
        <v>75</v>
      </c>
      <c r="B3" s="37">
        <v>1</v>
      </c>
    </row>
    <row r="4" spans="1:4" ht="16.2" thickBot="1" x14ac:dyDescent="0.35">
      <c r="A4" s="34" t="s">
        <v>76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96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85</v>
      </c>
    </row>
    <row r="2" spans="1:3" s="9" customFormat="1" x14ac:dyDescent="0.3">
      <c r="A2" s="7" t="s">
        <v>93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7A32-8B76-4E4B-A189-16CA880A95B6}">
  <sheetPr>
    <tabColor theme="2" tint="-9.9978637043366805E-2"/>
  </sheetPr>
  <dimension ref="A1:AZ12"/>
  <sheetViews>
    <sheetView tabSelected="1" zoomScale="120" zoomScaleNormal="120" workbookViewId="0"/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110</v>
      </c>
    </row>
    <row r="2" spans="1:52" s="9" customFormat="1" x14ac:dyDescent="0.3">
      <c r="A2" s="7" t="s">
        <v>111</v>
      </c>
      <c r="B2" s="28" t="s">
        <v>112</v>
      </c>
      <c r="D2" s="49" t="s">
        <v>113</v>
      </c>
      <c r="E2" s="50" t="s">
        <v>114</v>
      </c>
      <c r="F2" s="51"/>
      <c r="G2" s="51"/>
      <c r="H2" s="52"/>
      <c r="I2" s="51"/>
      <c r="J2" s="51"/>
      <c r="K2" s="53"/>
    </row>
    <row r="3" spans="1:52" x14ac:dyDescent="0.3">
      <c r="A3" s="30" t="s">
        <v>115</v>
      </c>
      <c r="B3" s="54" t="s">
        <v>116</v>
      </c>
      <c r="D3" s="55" t="s">
        <v>117</v>
      </c>
      <c r="E3" s="56" t="s">
        <v>116</v>
      </c>
      <c r="F3" s="57" t="s">
        <v>118</v>
      </c>
      <c r="G3" s="58" t="s">
        <v>119</v>
      </c>
      <c r="H3" s="59"/>
      <c r="I3" s="58" t="s">
        <v>120</v>
      </c>
      <c r="J3" s="57" t="s">
        <v>118</v>
      </c>
      <c r="K3" s="60" t="s">
        <v>121</v>
      </c>
    </row>
    <row r="4" spans="1:52" x14ac:dyDescent="0.3">
      <c r="A4" s="30" t="s">
        <v>122</v>
      </c>
      <c r="B4" s="54" t="s">
        <v>123</v>
      </c>
      <c r="D4" s="55" t="s">
        <v>124</v>
      </c>
      <c r="E4" s="56" t="s">
        <v>125</v>
      </c>
      <c r="F4" s="57" t="s">
        <v>118</v>
      </c>
      <c r="G4" s="58" t="s">
        <v>126</v>
      </c>
      <c r="H4" s="59"/>
      <c r="I4" s="58"/>
      <c r="J4" s="58"/>
      <c r="K4" s="60"/>
    </row>
    <row r="5" spans="1:52" x14ac:dyDescent="0.3">
      <c r="A5" s="30" t="s">
        <v>127</v>
      </c>
      <c r="B5" s="54" t="s">
        <v>128</v>
      </c>
      <c r="D5" s="55" t="s">
        <v>129</v>
      </c>
      <c r="E5" s="61"/>
      <c r="F5" s="62"/>
      <c r="G5" s="62"/>
      <c r="H5" s="55"/>
      <c r="I5" s="62"/>
      <c r="J5" s="62"/>
      <c r="K5" s="63"/>
    </row>
    <row r="6" spans="1:52" x14ac:dyDescent="0.3">
      <c r="A6" s="30" t="s">
        <v>130</v>
      </c>
      <c r="B6" s="54" t="s">
        <v>131</v>
      </c>
      <c r="D6" s="55" t="s">
        <v>132</v>
      </c>
      <c r="E6" s="56" t="s">
        <v>131</v>
      </c>
      <c r="F6" s="57" t="s">
        <v>118</v>
      </c>
      <c r="G6" s="58" t="s">
        <v>133</v>
      </c>
      <c r="H6" s="55"/>
      <c r="I6" s="62"/>
      <c r="J6" s="62"/>
      <c r="K6" s="63"/>
    </row>
    <row r="7" spans="1:52" x14ac:dyDescent="0.3">
      <c r="A7" s="30" t="s">
        <v>134</v>
      </c>
      <c r="B7" s="54" t="s">
        <v>135</v>
      </c>
      <c r="D7" s="55" t="s">
        <v>136</v>
      </c>
      <c r="E7" s="56" t="s">
        <v>137</v>
      </c>
      <c r="F7" s="57" t="s">
        <v>118</v>
      </c>
      <c r="G7" s="58" t="s">
        <v>138</v>
      </c>
      <c r="H7" s="55"/>
      <c r="I7" s="62"/>
      <c r="J7" s="62"/>
      <c r="K7" s="63"/>
    </row>
    <row r="8" spans="1:52" x14ac:dyDescent="0.3">
      <c r="A8" s="30" t="s">
        <v>139</v>
      </c>
      <c r="B8" s="54" t="s">
        <v>140</v>
      </c>
      <c r="D8" s="55" t="s">
        <v>141</v>
      </c>
      <c r="E8" s="61"/>
      <c r="F8" s="62"/>
      <c r="G8" s="62"/>
      <c r="H8" s="55"/>
      <c r="I8" s="62"/>
      <c r="J8" s="62"/>
      <c r="K8" s="63"/>
      <c r="AT8" s="64" t="s">
        <v>115</v>
      </c>
      <c r="AU8" s="64" t="s">
        <v>122</v>
      </c>
      <c r="AV8" s="64" t="s">
        <v>127</v>
      </c>
      <c r="AW8" s="64" t="s">
        <v>130</v>
      </c>
      <c r="AX8" s="64" t="s">
        <v>134</v>
      </c>
      <c r="AY8" s="64" t="s">
        <v>139</v>
      </c>
      <c r="AZ8" s="64" t="s">
        <v>142</v>
      </c>
    </row>
    <row r="9" spans="1:52" ht="16.2" thickBot="1" x14ac:dyDescent="0.35">
      <c r="A9" s="34" t="s">
        <v>143</v>
      </c>
      <c r="B9" s="45" t="s">
        <v>140</v>
      </c>
      <c r="D9" s="65" t="s">
        <v>145</v>
      </c>
      <c r="E9" s="66" t="s">
        <v>146</v>
      </c>
      <c r="F9" s="67" t="s">
        <v>118</v>
      </c>
      <c r="G9" s="68" t="s">
        <v>147</v>
      </c>
      <c r="H9" s="65"/>
      <c r="I9" s="69" t="s">
        <v>148</v>
      </c>
      <c r="J9" s="67" t="s">
        <v>118</v>
      </c>
      <c r="K9" s="68" t="s">
        <v>149</v>
      </c>
      <c r="AT9" s="1" t="s">
        <v>116</v>
      </c>
      <c r="AU9" s="1" t="s">
        <v>150</v>
      </c>
      <c r="AV9" s="1" t="s">
        <v>128</v>
      </c>
      <c r="AW9" s="1" t="s">
        <v>131</v>
      </c>
      <c r="AX9" s="1" t="s">
        <v>135</v>
      </c>
      <c r="AY9" s="1" t="s">
        <v>140</v>
      </c>
      <c r="AZ9" s="1" t="s">
        <v>140</v>
      </c>
    </row>
    <row r="10" spans="1:52" x14ac:dyDescent="0.3">
      <c r="AT10" s="1" t="s">
        <v>120</v>
      </c>
      <c r="AU10" s="1" t="s">
        <v>123</v>
      </c>
      <c r="AV10" s="1" t="s">
        <v>151</v>
      </c>
      <c r="AW10" s="1" t="s">
        <v>152</v>
      </c>
      <c r="AX10" s="1" t="s">
        <v>137</v>
      </c>
      <c r="AY10" s="1" t="s">
        <v>144</v>
      </c>
      <c r="AZ10" s="1" t="s">
        <v>144</v>
      </c>
    </row>
    <row r="11" spans="1:52" x14ac:dyDescent="0.3">
      <c r="AU11" s="1" t="s">
        <v>153</v>
      </c>
      <c r="AZ11" s="1" t="s">
        <v>146</v>
      </c>
    </row>
    <row r="12" spans="1:52" x14ac:dyDescent="0.3">
      <c r="AU12" s="1" t="s">
        <v>125</v>
      </c>
      <c r="AZ12" s="1" t="s">
        <v>148</v>
      </c>
    </row>
  </sheetData>
  <dataValidations count="7">
    <dataValidation type="list" allowBlank="1" showInputMessage="1" showErrorMessage="1" sqref="B5" xr:uid="{983EC2A0-C4EA-4CE0-BED1-203B514C4F46}">
      <formula1>$AV$9:$AV$10</formula1>
    </dataValidation>
    <dataValidation type="list" allowBlank="1" showInputMessage="1" showErrorMessage="1" sqref="B9" xr:uid="{EE551BFC-1380-4688-9CFB-83B42BA39880}">
      <formula1>$AZ$9:$AZ$12</formula1>
    </dataValidation>
    <dataValidation type="list" allowBlank="1" showInputMessage="1" showErrorMessage="1" sqref="B8" xr:uid="{A6AF5BA9-5786-4E5D-9128-0DC2BA9560A5}">
      <formula1>$AY$9:$AY$10</formula1>
    </dataValidation>
    <dataValidation type="list" allowBlank="1" showInputMessage="1" showErrorMessage="1" sqref="B7" xr:uid="{574AC30F-B080-4823-B035-087D318D4F00}">
      <formula1>$AX$9:$AX$10</formula1>
    </dataValidation>
    <dataValidation type="list" allowBlank="1" showInputMessage="1" showErrorMessage="1" sqref="B6" xr:uid="{208E8586-A53E-49C9-8E44-9FD27DA62C5A}">
      <formula1>$AW$9:$AW$10</formula1>
    </dataValidation>
    <dataValidation type="list" allowBlank="1" showInputMessage="1" showErrorMessage="1" sqref="B4" xr:uid="{488BC52E-41BD-40B5-A93D-07C549C24565}">
      <formula1>$AU$9:$AU$12</formula1>
    </dataValidation>
    <dataValidation type="list" allowBlank="1" showInputMessage="1" showErrorMessage="1" sqref="B3" xr:uid="{6ABCC3A3-39D6-496C-BA51-98F3F4286434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86</v>
      </c>
    </row>
    <row r="2" spans="1:2" s="9" customFormat="1" x14ac:dyDescent="0.3">
      <c r="A2" s="7" t="s">
        <v>96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sheetPr>
    <tabColor theme="9" tint="0.79998168889431442"/>
  </sheetPr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87</v>
      </c>
    </row>
    <row r="2" spans="1:15" s="9" customFormat="1" x14ac:dyDescent="0.3">
      <c r="A2" s="7" t="s">
        <v>93</v>
      </c>
      <c r="B2" s="8" t="s">
        <v>61</v>
      </c>
      <c r="C2" s="8" t="s">
        <v>62</v>
      </c>
      <c r="D2" s="8" t="s">
        <v>63</v>
      </c>
      <c r="E2" s="8" t="s">
        <v>64</v>
      </c>
      <c r="F2" s="8" t="s">
        <v>65</v>
      </c>
      <c r="G2" s="8" t="s">
        <v>66</v>
      </c>
      <c r="H2" s="8" t="s">
        <v>67</v>
      </c>
      <c r="I2" s="8" t="s">
        <v>68</v>
      </c>
      <c r="J2" s="8" t="s">
        <v>69</v>
      </c>
      <c r="K2" s="8" t="s">
        <v>70</v>
      </c>
      <c r="L2" s="8" t="s">
        <v>71</v>
      </c>
      <c r="M2" s="8" t="s">
        <v>72</v>
      </c>
      <c r="N2" s="8" t="s">
        <v>73</v>
      </c>
      <c r="O2" s="28" t="s">
        <v>74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H14"/>
  <sheetViews>
    <sheetView workbookViewId="0">
      <selection activeCell="D12" sqref="D12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days [bbl/day]</v>
      </c>
      <c r="H1" s="40"/>
    </row>
    <row r="2" spans="1:8" s="9" customFormat="1" x14ac:dyDescent="0.3">
      <c r="A2" s="7" t="s">
        <v>96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sheetPr>
    <tabColor theme="7" tint="0.79998168889431442"/>
  </sheetPr>
  <dimension ref="A1:G27"/>
  <sheetViews>
    <sheetView workbookViewId="0">
      <selection activeCell="G20" sqref="G20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tr">
        <f>_xlfn.CONCAT( "Table of Production Rate Forecasts by Tanks and Pads"," [",VLOOKUP("volume", Units!$A$2:$B$9, 2, FALSE),"/", VLOOKUP("time", Units!$A$2:$B$9, 2, FALSE),"]")</f>
        <v>Table of Production Rate Forecasts by Tanks and Pads [bbl/day]</v>
      </c>
      <c r="B1" s="40"/>
    </row>
    <row r="2" spans="1:7" s="9" customFormat="1" x14ac:dyDescent="0.3">
      <c r="A2" s="7" t="s">
        <v>93</v>
      </c>
      <c r="B2" s="29" t="s">
        <v>95</v>
      </c>
      <c r="C2" s="8" t="s">
        <v>56</v>
      </c>
      <c r="D2" s="8" t="s">
        <v>57</v>
      </c>
      <c r="E2" s="8" t="s">
        <v>58</v>
      </c>
      <c r="F2" s="8" t="s">
        <v>59</v>
      </c>
      <c r="G2" s="28" t="s">
        <v>60</v>
      </c>
    </row>
    <row r="3" spans="1:7" s="9" customFormat="1" x14ac:dyDescent="0.3">
      <c r="A3" s="32" t="s">
        <v>3</v>
      </c>
      <c r="B3" s="33" t="s">
        <v>61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62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63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64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65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66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67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68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69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70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71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72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73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74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sheetPr>
    <tabColor theme="7" tint="0.79998168889431442"/>
  </sheetPr>
  <dimension ref="A1:F18"/>
  <sheetViews>
    <sheetView workbookViewId="0">
      <selection activeCell="G20" sqref="G20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tr">
        <f>_xlfn.CONCAT( "Table of Production Rate Forecasts by Pads"," [",VLOOKUP("volume", Units!$A$2:$B$9, 2, FALSE),"/", VLOOKUP("time", Units!$A$2:$B$9, 2, FALSE),"]")</f>
        <v>Table of Production Rate Forecasts by Pads [bbl/day]</v>
      </c>
    </row>
    <row r="2" spans="1:6" s="9" customFormat="1" x14ac:dyDescent="0.3">
      <c r="A2" s="7" t="s">
        <v>93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sheetPr>
    <tabColor theme="7" tint="0.79998168889431442"/>
  </sheetPr>
  <dimension ref="A1:F14"/>
  <sheetViews>
    <sheetView workbookViewId="0">
      <selection activeCell="A2" sqref="A2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tr">
        <f>_xlfn.CONCAT( "Table of Flowback Rate Forecasts by Pads"," [",VLOOKUP("volume", Units!$A$2:$B$9, 2, FALSE),"/", VLOOKUP("time", Units!$A$2:$B$9, 2, FALSE),"]")</f>
        <v>Table of Flowback Rate Forecasts by Pads [bbl/day]</v>
      </c>
    </row>
    <row r="2" spans="1:6" s="9" customFormat="1" x14ac:dyDescent="0.3">
      <c r="A2" s="7" t="s">
        <v>96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D6"/>
  <sheetViews>
    <sheetView workbookViewId="0"/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tr">
        <f>_xlfn.CONCAT( "Table of Initial Disposal Capacity"," [",VLOOKUP("volume", Units!$A$2:$B$9, 2, FALSE),"/", VLOOKUP("time", Units!$A$2:$B$9, 2, FALSE),"]")</f>
        <v>Table of Initial Disposal Capacity [bbl/day]</v>
      </c>
      <c r="B1" s="40"/>
      <c r="D1" s="40"/>
    </row>
    <row r="2" spans="1:4" s="9" customFormat="1" x14ac:dyDescent="0.3">
      <c r="A2" s="7" t="s">
        <v>97</v>
      </c>
      <c r="B2" s="28" t="s">
        <v>100</v>
      </c>
      <c r="D2" s="40"/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/>
    </row>
    <row r="6" spans="1:4" x14ac:dyDescent="0.3">
      <c r="A6" s="40"/>
      <c r="B6" s="40"/>
      <c r="D6" s="4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"Table of Reuse Capacity"," [",VLOOKUP("volume", Units!$A$2:$B$9, 2, FALSE),"/", VLOOKUP("time", Units!$A$2:$B$9, 2, FALSE),"]")</f>
        <v>Table of Reuse Capacity [bbl/day]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F15"/>
  <sheetViews>
    <sheetView workbookViewId="0"/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tr">
        <f>_xlfn.CONCAT( "Table of Freshwater Sourcing Availability"," [",VLOOKUP("volume", Units!$A$2:$B$9, 2, FALSE),"/", VLOOKUP("time", Units!$A$2:$B$9, 2, FALSE),"]")</f>
        <v>Table of Freshwater Sourcing Availability [bbl/day]</v>
      </c>
    </row>
    <row r="2" spans="1:6" s="9" customFormat="1" x14ac:dyDescent="0.3">
      <c r="A2" s="7" t="s">
        <v>98</v>
      </c>
      <c r="B2" s="8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s="9" customFormat="1" x14ac:dyDescent="0.3">
      <c r="A3" s="30" t="s">
        <v>75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76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sheetPr>
    <tabColor rgb="FFD9C6FE"/>
  </sheetPr>
  <dimension ref="A1:F3"/>
  <sheetViews>
    <sheetView workbookViewId="0"/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tr">
        <f>_xlfn.CONCAT( "Table of Completions Pad Storage Capacity"," [",VLOOKUP("volume", Units!$A$2:$B$9, 2, FALSE),"]")</f>
        <v>Table of Completions Pad Storage Capacity [bbl]</v>
      </c>
    </row>
    <row r="2" spans="1:6" s="9" customFormat="1" x14ac:dyDescent="0.3">
      <c r="A2" s="7" t="s">
        <v>96</v>
      </c>
      <c r="B2" s="43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O10"/>
  <sheetViews>
    <sheetView workbookViewId="0">
      <selection activeCell="F12" sqref="F1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/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/>
      <c r="C10" s="40"/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tr">
        <f>_xlfn.CONCAT( "Table of Pad Offloading Capacity"," [",VLOOKUP("volume", Units!$A$2:$B$9, 2, FALSE),"/", VLOOKUP("time", Units!$A$2:$B$9, 2, FALSE),"]")</f>
        <v>Table of Pad Offloading Capacity [bbl/day]</v>
      </c>
    </row>
    <row r="2" spans="1:2" s="9" customFormat="1" x14ac:dyDescent="0.3">
      <c r="A2" s="7" t="s">
        <v>96</v>
      </c>
      <c r="B2" s="28" t="s">
        <v>100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sheetPr>
    <tabColor rgb="FFD9C6FE"/>
  </sheetPr>
  <dimension ref="A1"/>
  <sheetViews>
    <sheetView workbookViewId="0"/>
  </sheetViews>
  <sheetFormatPr defaultRowHeight="14.4" x14ac:dyDescent="0.3"/>
  <sheetData>
    <row r="1" spans="1:1" x14ac:dyDescent="0.3">
      <c r="A1" t="str">
        <f>_xlfn.CONCAT( "Production Tank Capacity"," [",VLOOKUP("volume", Units!$A$2:$B$9, 2, FALSE),"]")</f>
        <v>Production Tank Capacity [bbl]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97</v>
      </c>
      <c r="B2" s="28" t="s">
        <v>100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sheetPr>
    <tabColor theme="5" tint="0.79998168889431442"/>
  </sheetPr>
  <dimension ref="A1"/>
  <sheetViews>
    <sheetView workbookViewId="0">
      <selection activeCell="F10" sqref="F10"/>
    </sheetView>
  </sheetViews>
  <sheetFormatPr defaultRowHeight="14.4" x14ac:dyDescent="0.3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F10" sqref="F10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96</v>
      </c>
      <c r="B2" s="28" t="s">
        <v>100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"Piping Operational Costs [",VLOOKUP("currency", Units!$A$2:$B$9, 2, FALSE),"/", VLOOKUP("volume", Units!$A$2:$B$9, 2, FALSE),"]")</f>
        <v>Piping Operational Costs [USD/bbl]</v>
      </c>
    </row>
    <row r="2" spans="1:2" s="9" customFormat="1" x14ac:dyDescent="0.3">
      <c r="A2" s="7" t="s">
        <v>98</v>
      </c>
      <c r="B2" s="28" t="s">
        <v>8</v>
      </c>
    </row>
    <row r="3" spans="1:2" s="9" customFormat="1" x14ac:dyDescent="0.3">
      <c r="A3" s="30" t="s">
        <v>75</v>
      </c>
      <c r="B3" s="37">
        <v>0.75</v>
      </c>
    </row>
    <row r="4" spans="1:2" ht="16.2" thickBot="1" x14ac:dyDescent="0.35">
      <c r="A4" s="34" t="s">
        <v>76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F10" sqref="F10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tr">
        <f>_xlfn.CONCAT( "Table of Freshwater Sourcing Cost [",VLOOKUP("currency", Units!$A$2:$B$9, 2, FALSE),"/", VLOOKUP("volume", Units!$A$2:$B$9, 2, FALSE),"]")</f>
        <v>Table of Freshwater Sourcing Cost [USD/bbl]</v>
      </c>
    </row>
    <row r="2" spans="1:2" s="9" customFormat="1" x14ac:dyDescent="0.3">
      <c r="A2" s="7" t="s">
        <v>98</v>
      </c>
      <c r="B2" s="28" t="s">
        <v>99</v>
      </c>
    </row>
    <row r="3" spans="1:2" s="9" customFormat="1" x14ac:dyDescent="0.3">
      <c r="A3" s="30" t="s">
        <v>75</v>
      </c>
      <c r="B3" s="37">
        <v>0.25</v>
      </c>
    </row>
    <row r="4" spans="1:2" ht="16.2" thickBot="1" x14ac:dyDescent="0.35">
      <c r="A4" s="34" t="s">
        <v>76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sheetPr>
    <tabColor theme="5" tint="0.79998168889431442"/>
  </sheetPr>
  <dimension ref="A1:F3"/>
  <sheetViews>
    <sheetView workbookViewId="0">
      <selection activeCell="F10" sqref="F10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tr">
        <f>_xlfn.CONCAT( "Table of Completions Pad Storage Capacity over Time [",VLOOKUP("volume", Units!$A$2:$B$9, 2, FALSE),"]")</f>
        <v>Table of Completions Pad Storage Capacity over Time [bbl]</v>
      </c>
    </row>
    <row r="2" spans="1:6" s="9" customFormat="1" x14ac:dyDescent="0.3">
      <c r="A2" s="7" t="s">
        <v>96</v>
      </c>
      <c r="B2" s="43" t="s">
        <v>56</v>
      </c>
      <c r="C2" s="8" t="s">
        <v>57</v>
      </c>
      <c r="D2" s="8" t="s">
        <v>58</v>
      </c>
      <c r="E2" s="8" t="s">
        <v>59</v>
      </c>
      <c r="F2" s="28" t="s">
        <v>60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sheetPr>
    <tabColor theme="5" tint="0.79998168889431442"/>
  </sheetPr>
  <dimension ref="A1:B10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94</v>
      </c>
      <c r="B2" s="28" t="s">
        <v>100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75</v>
      </c>
      <c r="B4" s="37">
        <v>88</v>
      </c>
    </row>
    <row r="5" spans="1:2" s="9" customFormat="1" x14ac:dyDescent="0.3">
      <c r="A5" s="30" t="s">
        <v>76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I23"/>
  <sheetViews>
    <sheetView workbookViewId="0">
      <selection activeCell="F10" sqref="F10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101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75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76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sheetPr>
    <tabColor theme="9" tint="0.79998168889431442"/>
  </sheetPr>
  <dimension ref="A1:R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77</v>
      </c>
    </row>
    <row r="2" spans="1:18" x14ac:dyDescent="0.3">
      <c r="A2" s="5" t="s">
        <v>61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63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64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66</v>
      </c>
    </row>
    <row r="8" spans="1:18" x14ac:dyDescent="0.3">
      <c r="A8" s="5" t="s">
        <v>67</v>
      </c>
    </row>
    <row r="9" spans="1:18" x14ac:dyDescent="0.3">
      <c r="A9" s="5" t="s">
        <v>68</v>
      </c>
    </row>
    <row r="10" spans="1:18" x14ac:dyDescent="0.3">
      <c r="A10" s="5" t="s">
        <v>69</v>
      </c>
    </row>
    <row r="11" spans="1:18" x14ac:dyDescent="0.3">
      <c r="A11" s="5" t="s">
        <v>70</v>
      </c>
    </row>
    <row r="12" spans="1:18" x14ac:dyDescent="0.3">
      <c r="A12" s="5" t="s">
        <v>71</v>
      </c>
    </row>
    <row r="13" spans="1:18" x14ac:dyDescent="0.3">
      <c r="A13" s="5" t="s">
        <v>72</v>
      </c>
    </row>
    <row r="14" spans="1:18" x14ac:dyDescent="0.3">
      <c r="A14" s="5" t="s">
        <v>73</v>
      </c>
    </row>
    <row r="15" spans="1:18" x14ac:dyDescent="0.3">
      <c r="A15" s="5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sheetPr>
    <tabColor rgb="FFAFF3DE"/>
  </sheetPr>
  <dimension ref="A1:B4"/>
  <sheetViews>
    <sheetView workbookViewId="0">
      <selection activeCell="K19" sqref="K19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106</v>
      </c>
    </row>
    <row r="2" spans="1:2" s="9" customFormat="1" x14ac:dyDescent="0.3">
      <c r="A2" s="7" t="s">
        <v>103</v>
      </c>
      <c r="B2" s="28" t="s">
        <v>107</v>
      </c>
    </row>
    <row r="3" spans="1:2" s="9" customFormat="1" x14ac:dyDescent="0.3">
      <c r="A3" s="30" t="s">
        <v>104</v>
      </c>
      <c r="B3" s="37">
        <v>1</v>
      </c>
    </row>
    <row r="4" spans="1:2" ht="16.2" thickBot="1" x14ac:dyDescent="0.35">
      <c r="A4" s="34" t="s">
        <v>105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2031-E70C-46E6-B55F-07206AFEE600}">
  <sheetPr>
    <tabColor theme="8" tint="0.79998168889431442"/>
  </sheetPr>
  <dimension ref="A1:B8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108</v>
      </c>
      <c r="B2" s="46" t="s">
        <v>107</v>
      </c>
    </row>
    <row r="3" spans="1:2" ht="15.6" x14ac:dyDescent="0.3">
      <c r="A3" s="32" t="s">
        <v>3</v>
      </c>
      <c r="B3" s="70">
        <v>142277</v>
      </c>
    </row>
    <row r="4" spans="1:2" ht="15.6" x14ac:dyDescent="0.3">
      <c r="A4" s="30" t="s">
        <v>4</v>
      </c>
      <c r="B4" s="71">
        <v>140998</v>
      </c>
    </row>
    <row r="5" spans="1:2" ht="15.6" x14ac:dyDescent="0.3">
      <c r="A5" s="30" t="s">
        <v>5</v>
      </c>
      <c r="B5" s="71">
        <v>172490.2</v>
      </c>
    </row>
    <row r="6" spans="1:2" ht="15.6" x14ac:dyDescent="0.3">
      <c r="A6" s="30" t="s">
        <v>6</v>
      </c>
      <c r="B6" s="71">
        <v>257547</v>
      </c>
    </row>
    <row r="7" spans="1:2" ht="15.6" x14ac:dyDescent="0.3">
      <c r="A7" s="30" t="s">
        <v>7</v>
      </c>
      <c r="B7" s="71">
        <v>241833.8</v>
      </c>
    </row>
    <row r="8" spans="1:2" ht="16.2" thickBot="1" x14ac:dyDescent="0.35">
      <c r="A8" s="34" t="s">
        <v>8</v>
      </c>
      <c r="B8" s="72">
        <v>188503.7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69F7-E9A8-4A2B-BBBA-6F1C07C7C51F}">
  <sheetPr>
    <tabColor theme="8" tint="0.79998168889431442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4.33203125" bestFit="1" customWidth="1"/>
    <col min="2" max="2" width="12.5546875" bestFit="1" customWidth="1"/>
  </cols>
  <sheetData>
    <row r="1" spans="1:2" ht="15" thickBot="1" x14ac:dyDescent="0.35">
      <c r="A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109</v>
      </c>
      <c r="B2" s="46" t="s">
        <v>107</v>
      </c>
    </row>
    <row r="3" spans="1:2" ht="16.2" thickBot="1" x14ac:dyDescent="0.35">
      <c r="A3" s="47"/>
      <c r="B3" s="4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sheetPr>
    <tabColor theme="5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7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78</v>
      </c>
    </row>
    <row r="2" spans="1:20" x14ac:dyDescent="0.3">
      <c r="A2" s="5" t="s">
        <v>75</v>
      </c>
    </row>
    <row r="3" spans="1:20" x14ac:dyDescent="0.3">
      <c r="A3" s="5" t="s">
        <v>76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 t="s">
        <v>104</v>
      </c>
    </row>
    <row r="3" spans="1:20" x14ac:dyDescent="0.3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Overview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RCA</vt:lpstr>
      <vt:lpstr>FCA</vt:lpstr>
      <vt:lpstr>PRT</vt:lpstr>
      <vt:lpstr>CRT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DisposalCapacity</vt:lpstr>
      <vt:lpstr>TreatmentCapacity</vt:lpstr>
      <vt:lpstr>FreshwaterSourcingAvailability</vt:lpstr>
      <vt:lpstr>CompletionsPadStorage</vt:lpstr>
      <vt:lpstr>PadOffloadingCapacity</vt:lpstr>
      <vt:lpstr>ProductionTankCapacity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PadStorageCost</vt:lpstr>
      <vt:lpstr>TruckingHourlyCost</vt:lpstr>
      <vt:lpstr>TruckingTime</vt:lpstr>
      <vt:lpstr>TreatmentEfficiency</vt:lpstr>
      <vt:lpstr>PadWaterQuality</vt:lpstr>
      <vt:lpstr>StorageInitialWaterQuality</vt:lpstr>
      <vt:lpstr>DisposalPipeCapEx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2022-11-28T17:13:27Z</dcterms:modified>
</cp:coreProperties>
</file>