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elodys\Documents\1. Projects\PARETO - Department of Energy\Code Updates\GIT Tracked Folder\project-pareto\pareto\case_studies\"/>
    </mc:Choice>
  </mc:AlternateContent>
  <xr:revisionPtr revIDLastSave="0" documentId="13_ncr:1_{A7AC5AEE-63BA-4278-BFF3-85719F40EF9B}" xr6:coauthVersionLast="47" xr6:coauthVersionMax="47" xr10:uidLastSave="{00000000-0000-0000-0000-000000000000}"/>
  <bookViews>
    <workbookView xWindow="-108" yWindow="-108" windowWidth="23256" windowHeight="12576" tabRatio="770" xr2:uid="{FB8C51AB-905F-4544-9E4B-1F4384FA855C}"/>
  </bookViews>
  <sheets>
    <sheet name="Overview" sheetId="33" r:id="rId1"/>
    <sheet name="Units" sheetId="73" r:id="rId2"/>
    <sheet name="ProductionPads" sheetId="1" r:id="rId3"/>
    <sheet name="ProductionTanks" sheetId="34" r:id="rId4"/>
    <sheet name="CompletionsPads" sheetId="3" r:id="rId5"/>
    <sheet name="SWDSites" sheetId="4" r:id="rId6"/>
    <sheet name="FreshwaterSources" sheetId="35" r:id="rId7"/>
    <sheet name="StorageSites" sheetId="36" r:id="rId8"/>
    <sheet name="TreatmentSites" sheetId="37" r:id="rId9"/>
    <sheet name="ReuseOptions" sheetId="38" r:id="rId10"/>
    <sheet name="NetworkNodes" sheetId="39" r:id="rId11"/>
    <sheet name="RCA" sheetId="67" r:id="rId12"/>
    <sheet name="FCA" sheetId="41" r:id="rId13"/>
    <sheet name="PRT" sheetId="59" r:id="rId14"/>
    <sheet name="CRT" sheetId="60" r:id="rId15"/>
    <sheet name="PCT" sheetId="42" r:id="rId16"/>
    <sheet name="FCT" sheetId="53" r:id="rId17"/>
    <sheet name="CCT" sheetId="57" r:id="rId18"/>
    <sheet name="PKT" sheetId="43" r:id="rId19"/>
    <sheet name="CKT" sheetId="44" r:id="rId20"/>
    <sheet name="PAL" sheetId="45" r:id="rId21"/>
    <sheet name="CompletionsDemand" sheetId="8" r:id="rId22"/>
    <sheet name="ProductionRates" sheetId="40" r:id="rId23"/>
    <sheet name="PadRates" sheetId="56" r:id="rId24"/>
    <sheet name="FlowbackRates" sheetId="58" r:id="rId25"/>
    <sheet name="DisposalCapacity" sheetId="46" r:id="rId26"/>
    <sheet name="TreatmentCapacity" sheetId="62" r:id="rId27"/>
    <sheet name="FreshwaterSourcingAvailability" sheetId="47" r:id="rId28"/>
    <sheet name="CompletionsPadStorage" sheetId="55" r:id="rId29"/>
    <sheet name="PadOffloadingCapacity" sheetId="48" r:id="rId30"/>
    <sheet name="ProductionTankCapacity" sheetId="61" r:id="rId31"/>
    <sheet name="DisposalOperationalCost" sheetId="49" r:id="rId32"/>
    <sheet name="TreatmentOperationalCost" sheetId="66" r:id="rId33"/>
    <sheet name="ReuseOperationalCost" sheetId="50" r:id="rId34"/>
    <sheet name="PipelineOperationalCost" sheetId="54" r:id="rId35"/>
    <sheet name="FreshSourcingCost" sheetId="52" r:id="rId36"/>
    <sheet name="PadStorageCost" sheetId="70" r:id="rId37"/>
    <sheet name="TruckingHourlyCost" sheetId="51" r:id="rId38"/>
    <sheet name="TruckingTime" sheetId="7" r:id="rId39"/>
    <sheet name="TreatmentEfficiency" sheetId="69" r:id="rId40"/>
    <sheet name="PadWaterQuality" sheetId="71" r:id="rId41"/>
    <sheet name="StorageInitialWaterQuality" sheetId="72" r:id="rId4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54" l="1"/>
  <c r="A1" i="52"/>
  <c r="A1" i="50"/>
  <c r="A1" i="70"/>
  <c r="A1" i="71"/>
  <c r="A1" i="72"/>
  <c r="A1" i="51"/>
  <c r="A1" i="49"/>
  <c r="A1" i="48"/>
  <c r="A1" i="47"/>
  <c r="A1" i="46"/>
  <c r="A1" i="55"/>
  <c r="A1" i="58"/>
  <c r="A1" i="56"/>
  <c r="A1" i="61"/>
  <c r="A1" i="62"/>
  <c r="A1" i="40"/>
  <c r="A1" i="8"/>
</calcChain>
</file>

<file path=xl/sharedStrings.xml><?xml version="1.0" encoding="utf-8"?>
<sst xmlns="http://schemas.openxmlformats.org/spreadsheetml/2006/main" count="364" uniqueCount="152">
  <si>
    <t>List of all Production Pad Identifiers [-]</t>
  </si>
  <si>
    <t>List of all Completion Pad Identifiers [-]</t>
  </si>
  <si>
    <t>List of all SWD Sites [-]</t>
  </si>
  <si>
    <t>PP01</t>
  </si>
  <si>
    <t>PP02</t>
  </si>
  <si>
    <t>PP03</t>
  </si>
  <si>
    <t>PP04</t>
  </si>
  <si>
    <t>PP05</t>
  </si>
  <si>
    <t>CP01</t>
  </si>
  <si>
    <t>Table of Drive Times between Sites [hours]</t>
  </si>
  <si>
    <t>Data Input Spreadsheet Overview</t>
  </si>
  <si>
    <t>with any/all constraints specified to determine the best possible solution(s). Those</t>
  </si>
  <si>
    <t>solutions are then returned to the user as specific recommendations for action (e.g.</t>
  </si>
  <si>
    <t>haul 2,340 bbl of produced water from production pad A to completions pad B on</t>
  </si>
  <si>
    <t xml:space="preserve">fed into the optimization model. An advanced algorithm then considers this data along </t>
  </si>
  <si>
    <t xml:space="preserve">are intentionally kept separated within the optimization framework. </t>
  </si>
  <si>
    <t xml:space="preserve">Purpose: This data input spreadsheet collects all the case study specific data that is </t>
  </si>
  <si>
    <t>Note 1: None of this data is stored in the model permanently. The model and the data</t>
  </si>
  <si>
    <t xml:space="preserve">Note 2: Data is assumed to be deterministic initially. Eventually, users will be able </t>
  </si>
  <si>
    <t>to specify which inputs are uncertain, and the framework will aim to determine</t>
  </si>
  <si>
    <t>"robustified" recommendations that are near-optimal across a range of uncertainty</t>
  </si>
  <si>
    <t xml:space="preserve">realizations (i.e., "stochastic optimization"). </t>
  </si>
  <si>
    <t>Data Input Tabs</t>
  </si>
  <si>
    <t>Description</t>
  </si>
  <si>
    <t>Production Pads</t>
  </si>
  <si>
    <t>Completion Pads</t>
  </si>
  <si>
    <t>SWD Sites</t>
  </si>
  <si>
    <t>List of all production pads to be considered</t>
  </si>
  <si>
    <t>List of all completion pads to be considered</t>
  </si>
  <si>
    <t>List of all disposal sites to be considered</t>
  </si>
  <si>
    <t>Drive Times</t>
  </si>
  <si>
    <t>Estimated drive times between locations</t>
  </si>
  <si>
    <t>Completions Demand</t>
  </si>
  <si>
    <t>Forecasted water demand at completions sites</t>
  </si>
  <si>
    <t>Flowback Rates</t>
  </si>
  <si>
    <t>Production Rates</t>
  </si>
  <si>
    <t>Forecated production rates (post-flowback)</t>
  </si>
  <si>
    <t>Forecasted flowback rates (post-completions)</t>
  </si>
  <si>
    <t>Disposal Capacity</t>
  </si>
  <si>
    <t>Forecasted disposal capacity</t>
  </si>
  <si>
    <t>Freshwater Costs</t>
  </si>
  <si>
    <t>Cost for sourcing freshwater for frac</t>
  </si>
  <si>
    <t>Disposal Costs</t>
  </si>
  <si>
    <t>Reuse Costs</t>
  </si>
  <si>
    <t>Cost for disposing produced water</t>
  </si>
  <si>
    <t>Cost for FR/chemicals to reuse produced water</t>
  </si>
  <si>
    <t>Hauling Rates</t>
  </si>
  <si>
    <t>Cost for hauling produced water via trucks</t>
  </si>
  <si>
    <t>Transfer Lines</t>
  </si>
  <si>
    <t>Pipeline Expansion</t>
  </si>
  <si>
    <t>List of all existing water transfer lines</t>
  </si>
  <si>
    <t>Cost for installing new transfer lines</t>
  </si>
  <si>
    <t>Tuesday, March 23). See Figure 1 for a process illustration.</t>
  </si>
  <si>
    <t>Figure 1: Illustration of the optimization workflow</t>
  </si>
  <si>
    <t>K01</t>
  </si>
  <si>
    <t>K02</t>
  </si>
  <si>
    <t>T1</t>
  </si>
  <si>
    <t>T2</t>
  </si>
  <si>
    <t>T3</t>
  </si>
  <si>
    <t>T4</t>
  </si>
  <si>
    <t>T5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</si>
  <si>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</si>
  <si>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</si>
  <si>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</si>
  <si>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</si>
  <si>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</si>
  <si>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</si>
  <si>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</si>
  <si>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</si>
  <si>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</si>
  <si>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</si>
  <si>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</si>
  <si>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</si>
  <si>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</si>
  <si>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</si>
  <si>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F01</t>
  </si>
  <si>
    <t>F02</t>
  </si>
  <si>
    <t>List of all Production Tank Identifiers [-]</t>
  </si>
  <si>
    <t>List of all Freshwater Source Identifiers [-]</t>
  </si>
  <si>
    <t>List of all Storage Site Identifiers [-]</t>
  </si>
  <si>
    <t>List of all Treatment Site Identifiers [-]</t>
  </si>
  <si>
    <t>List of all Reuse Option Identifiers [-]</t>
  </si>
  <si>
    <t>List of all Network Node Identifiers [-]</t>
  </si>
  <si>
    <t>Freshwater Sources to Completions Pads Piping Arcs [-]</t>
  </si>
  <si>
    <t>Production Pads to Completions Pads Trucking Arcs [-]</t>
  </si>
  <si>
    <t>Production Pads to Disposal Sites Trucking Arcs [-]</t>
  </si>
  <si>
    <t>Completions Pads to Disposal Sites Trucking Arcs [-]</t>
  </si>
  <si>
    <t>Production Pads to Production Tanks Links [-]</t>
  </si>
  <si>
    <t>Freshwater Sources to Completions Pads Trucking Arcs [-]</t>
  </si>
  <si>
    <t>Production Pads to Treatment Facilities Trucking Arcs [-]</t>
  </si>
  <si>
    <t xml:space="preserve">    </t>
  </si>
  <si>
    <t>ProductionPads</t>
  </si>
  <si>
    <t>Index</t>
  </si>
  <si>
    <t>ProductionTanks</t>
  </si>
  <si>
    <t>CompletionsPads</t>
  </si>
  <si>
    <t>SWDSites</t>
  </si>
  <si>
    <t>FreshwaterSources</t>
  </si>
  <si>
    <t>value</t>
  </si>
  <si>
    <t>Value</t>
  </si>
  <si>
    <t>NODES</t>
  </si>
  <si>
    <t>Treatment Sites to Completions Sites Piping Arcs [-]</t>
  </si>
  <si>
    <t>TreatmentSites</t>
  </si>
  <si>
    <t>R01</t>
  </si>
  <si>
    <t>R02</t>
  </si>
  <si>
    <t>Table of Treatment Efficiency [%]</t>
  </si>
  <si>
    <t>TDS</t>
  </si>
  <si>
    <t>Pads</t>
  </si>
  <si>
    <t>StorageSites</t>
  </si>
  <si>
    <t>Units</t>
  </si>
  <si>
    <t>INDEX</t>
  </si>
  <si>
    <t>VALUE</t>
  </si>
  <si>
    <t>Unit Description</t>
  </si>
  <si>
    <t>Unit Relationships</t>
  </si>
  <si>
    <t>volume</t>
  </si>
  <si>
    <t>bbl</t>
  </si>
  <si>
    <t xml:space="preserve">Volume units are used to represent water flows (e.g. bbl/day), flow capacities, storage capacity, costs etc. </t>
  </si>
  <si>
    <t>=</t>
  </si>
  <si>
    <t>42 gallons</t>
  </si>
  <si>
    <t>kbbl</t>
  </si>
  <si>
    <t>1000 bbl</t>
  </si>
  <si>
    <t>distance</t>
  </si>
  <si>
    <t>mile</t>
  </si>
  <si>
    <t>Distance units are used for defining lengths of pipelines and pipeline expansion costs</t>
  </si>
  <si>
    <t>kmeter</t>
  </si>
  <si>
    <t>1000 m</t>
  </si>
  <si>
    <t>diameter</t>
  </si>
  <si>
    <t>inch</t>
  </si>
  <si>
    <t>This unit applies to diameter of pipelines and pipeline expansion costs</t>
  </si>
  <si>
    <t>concentration</t>
  </si>
  <si>
    <t>mg/liter</t>
  </si>
  <si>
    <t>Concentration unit defines water quality (e.g., TDS concentration)</t>
  </si>
  <si>
    <t>ppm</t>
  </si>
  <si>
    <t>currency</t>
  </si>
  <si>
    <t>USD</t>
  </si>
  <si>
    <t>Currency unit defines costs</t>
  </si>
  <si>
    <t>kUSD</t>
  </si>
  <si>
    <t>1000 USD</t>
  </si>
  <si>
    <t>time</t>
  </si>
  <si>
    <t>day</t>
  </si>
  <si>
    <t>Time units refers to input data relative to time (e.g., water flows in bbl/day)</t>
  </si>
  <si>
    <t>decision_period</t>
  </si>
  <si>
    <t>decision period</t>
  </si>
  <si>
    <t>week</t>
  </si>
  <si>
    <t>The decision period is the amount of time in a single decision period or discretization (e.g., T01 is 1 week)</t>
  </si>
  <si>
    <t>fortnight</t>
  </si>
  <si>
    <t>2 weeks</t>
  </si>
  <si>
    <t>month</t>
  </si>
  <si>
    <t>30.44 days</t>
  </si>
  <si>
    <t>foot</t>
  </si>
  <si>
    <t>cm</t>
  </si>
  <si>
    <t>kg/liter</t>
  </si>
  <si>
    <t>meter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</si>
</sst>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0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FF0000"/>
      <name val="Times New Roman"/>
      <family val="1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36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43" fontId="9" fillId="0" borderId="0" applyFont="0" applyFill="0" applyBorder="0" applyAlignment="0" applyProtection="0"/>
  </cellStyleXfs>
  <cellXfs count="69">
    <xf numFmtId="0" fontId="0" fillId="0" borderId="0" xfId="0"/>
    <xf numFmtId="0" fontId="1" fillId="0" borderId="0" xfId="0" applyFont="1"/>
    <xf numFmtId="0" fontId="3" fillId="3" borderId="4" xfId="0" applyFont="1" applyFill="1" applyBorder="1"/>
    <xf numFmtId="0" fontId="3" fillId="3" borderId="5" xfId="0" applyFont="1" applyFill="1" applyBorder="1"/>
    <xf numFmtId="0" fontId="3" fillId="2" borderId="0" xfId="0" applyFont="1" applyFill="1"/>
    <xf numFmtId="0" fontId="3" fillId="3" borderId="6" xfId="0" applyFont="1" applyFill="1" applyBorder="1"/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4" fillId="3" borderId="0" xfId="0" applyFont="1" applyFill="1"/>
    <xf numFmtId="0" fontId="0" fillId="3" borderId="0" xfId="0" applyFill="1"/>
    <xf numFmtId="0" fontId="0" fillId="3" borderId="1" xfId="0" applyFill="1" applyBorder="1"/>
    <xf numFmtId="0" fontId="5" fillId="3" borderId="0" xfId="0" applyFont="1" applyFill="1"/>
    <xf numFmtId="0" fontId="6" fillId="3" borderId="0" xfId="1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3" xfId="0" applyFill="1" applyBorder="1"/>
    <xf numFmtId="0" fontId="7" fillId="0" borderId="0" xfId="0" applyFont="1"/>
    <xf numFmtId="0" fontId="3" fillId="3" borderId="13" xfId="0" applyFont="1" applyFill="1" applyBorder="1" applyAlignment="1">
      <alignment horizontal="center"/>
    </xf>
    <xf numFmtId="0" fontId="3" fillId="3" borderId="14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16" xfId="0" applyFont="1" applyFill="1" applyBorder="1" applyAlignment="1">
      <alignment horizontal="center"/>
    </xf>
    <xf numFmtId="0" fontId="3" fillId="3" borderId="17" xfId="0" applyFont="1" applyFill="1" applyBorder="1" applyAlignment="1">
      <alignment horizontal="center"/>
    </xf>
    <xf numFmtId="0" fontId="3" fillId="3" borderId="18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3" borderId="1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8" fillId="0" borderId="0" xfId="0" applyFont="1"/>
    <xf numFmtId="0" fontId="3" fillId="3" borderId="19" xfId="0" applyFont="1" applyFill="1" applyBorder="1" applyAlignment="1">
      <alignment horizontal="center"/>
    </xf>
    <xf numFmtId="3" fontId="1" fillId="3" borderId="2" xfId="0" applyNumberFormat="1" applyFont="1" applyFill="1" applyBorder="1" applyAlignment="1">
      <alignment horizontal="center"/>
    </xf>
    <xf numFmtId="3" fontId="1" fillId="3" borderId="3" xfId="0" applyNumberFormat="1" applyFont="1" applyFill="1" applyBorder="1" applyAlignment="1">
      <alignment horizontal="center"/>
    </xf>
    <xf numFmtId="0" fontId="3" fillId="3" borderId="20" xfId="0" applyFont="1" applyFill="1" applyBorder="1" applyAlignment="1">
      <alignment horizontal="center"/>
    </xf>
    <xf numFmtId="0" fontId="3" fillId="3" borderId="24" xfId="0" applyFont="1" applyFill="1" applyBorder="1" applyAlignment="1">
      <alignment horizontal="center"/>
    </xf>
    <xf numFmtId="43" fontId="3" fillId="3" borderId="25" xfId="2" applyFont="1" applyFill="1" applyBorder="1" applyAlignment="1">
      <alignment horizontal="center"/>
    </xf>
    <xf numFmtId="0" fontId="3" fillId="4" borderId="26" xfId="0" applyFont="1" applyFill="1" applyBorder="1" applyAlignment="1">
      <alignment horizontal="left"/>
    </xf>
    <xf numFmtId="0" fontId="3" fillId="4" borderId="27" xfId="0" applyFont="1" applyFill="1" applyBorder="1" applyAlignment="1">
      <alignment horizontal="left"/>
    </xf>
    <xf numFmtId="0" fontId="1" fillId="4" borderId="28" xfId="0" applyFont="1" applyFill="1" applyBorder="1" applyAlignment="1">
      <alignment horizontal="center"/>
    </xf>
    <xf numFmtId="0" fontId="1" fillId="4" borderId="26" xfId="0" applyFont="1" applyFill="1" applyBorder="1" applyAlignment="1">
      <alignment horizontal="center"/>
    </xf>
    <xf numFmtId="0" fontId="1" fillId="4" borderId="29" xfId="0" applyFont="1" applyFill="1" applyBorder="1" applyAlignment="1">
      <alignment horizontal="center"/>
    </xf>
    <xf numFmtId="4" fontId="1" fillId="3" borderId="1" xfId="0" applyNumberFormat="1" applyFont="1" applyFill="1" applyBorder="1" applyAlignment="1">
      <alignment horizontal="center"/>
    </xf>
    <xf numFmtId="0" fontId="1" fillId="4" borderId="16" xfId="0" applyFont="1" applyFill="1" applyBorder="1"/>
    <xf numFmtId="0" fontId="1" fillId="4" borderId="30" xfId="0" applyFont="1" applyFill="1" applyBorder="1" applyAlignment="1">
      <alignment horizontal="center"/>
    </xf>
    <xf numFmtId="0" fontId="1" fillId="4" borderId="0" xfId="0" quotePrefix="1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16" xfId="0" applyFont="1" applyFill="1" applyBorder="1" applyAlignment="1">
      <alignment horizontal="center"/>
    </xf>
    <xf numFmtId="0" fontId="1" fillId="4" borderId="31" xfId="0" applyFont="1" applyFill="1" applyBorder="1" applyAlignment="1">
      <alignment horizontal="center"/>
    </xf>
    <xf numFmtId="0" fontId="1" fillId="4" borderId="30" xfId="0" applyFont="1" applyFill="1" applyBorder="1"/>
    <xf numFmtId="0" fontId="1" fillId="4" borderId="0" xfId="0" applyFont="1" applyFill="1"/>
    <xf numFmtId="0" fontId="1" fillId="4" borderId="31" xfId="0" applyFont="1" applyFill="1" applyBorder="1"/>
    <xf numFmtId="0" fontId="1" fillId="4" borderId="32" xfId="0" applyFont="1" applyFill="1" applyBorder="1"/>
    <xf numFmtId="0" fontId="1" fillId="4" borderId="33" xfId="0" applyFont="1" applyFill="1" applyBorder="1" applyAlignment="1">
      <alignment horizontal="center"/>
    </xf>
    <xf numFmtId="0" fontId="1" fillId="4" borderId="34" xfId="0" quotePrefix="1" applyFont="1" applyFill="1" applyBorder="1" applyAlignment="1">
      <alignment horizontal="center"/>
    </xf>
    <xf numFmtId="0" fontId="1" fillId="4" borderId="35" xfId="0" applyFont="1" applyFill="1" applyBorder="1" applyAlignment="1">
      <alignment horizontal="center"/>
    </xf>
    <xf numFmtId="0" fontId="1" fillId="4" borderId="34" xfId="0" applyFont="1" applyFill="1" applyBorder="1" applyAlignment="1">
      <alignment horizontal="center"/>
    </xf>
    <xf numFmtId="43" fontId="1" fillId="3" borderId="21" xfId="2" applyFont="1" applyFill="1" applyBorder="1" applyAlignment="1">
      <alignment horizontal="center"/>
    </xf>
    <xf numFmtId="43" fontId="1" fillId="3" borderId="22" xfId="2" applyFont="1" applyFill="1" applyBorder="1" applyAlignment="1">
      <alignment horizontal="center"/>
    </xf>
    <xf numFmtId="43" fontId="1" fillId="3" borderId="23" xfId="2" applyFont="1" applyFill="1" applyBorder="1" applyAlignment="1">
      <alignment horizontal="center"/>
    </xf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AFF3DE"/>
      <color rgb="FFD9C6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503714</xdr:colOff>
      <xdr:row>6</xdr:row>
      <xdr:rowOff>4946</xdr:rowOff>
    </xdr:from>
    <xdr:to>
      <xdr:col>16</xdr:col>
      <xdr:colOff>404754</xdr:colOff>
      <xdr:row>28</xdr:row>
      <xdr:rowOff>144522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7B3C07-F1EA-47EB-AEEC-96EF7CAC7D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5974" y="1113310"/>
          <a:ext cx="3166753" cy="41672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5E074-61D5-4D82-B0DB-255C2595EBED}">
  <sheetPr>
    <tabColor theme="2" tint="-9.9978637043366805E-2"/>
  </sheetPr>
  <dimension ref="B1:M37"/>
  <sheetViews>
    <sheetView tabSelected="1" zoomScale="110" zoomScaleNormal="110" workbookViewId="0"/>
  </sheetViews>
  <sheetFormatPr defaultRowHeight="14.4" x14ac:dyDescent="0.3"/>
  <cols>
    <col min="2" max="2" width="4.21875" customWidth="1"/>
    <col min="10" max="10" width="4.44140625" customWidth="1"/>
    <col min="11" max="11" width="9.44140625" customWidth="1"/>
  </cols>
  <sheetData>
    <row r="1" spans="2:11" ht="15" thickBot="1" x14ac:dyDescent="0.35"/>
    <row r="2" spans="2:11" x14ac:dyDescent="0.3">
      <c r="B2" s="14"/>
      <c r="C2" s="15"/>
      <c r="D2" s="15"/>
      <c r="E2" s="15"/>
      <c r="F2" s="15"/>
      <c r="G2" s="15"/>
      <c r="H2" s="15"/>
      <c r="I2" s="15"/>
      <c r="J2" s="15"/>
      <c r="K2" s="16"/>
    </row>
    <row r="3" spans="2:11" x14ac:dyDescent="0.3">
      <c r="B3" s="17"/>
      <c r="C3" s="18" t="s">
        <v>10</v>
      </c>
      <c r="D3" s="19"/>
      <c r="E3" s="19"/>
      <c r="F3" s="19"/>
      <c r="G3" s="19"/>
      <c r="H3" s="19"/>
      <c r="I3" s="19"/>
      <c r="J3" s="19"/>
      <c r="K3" s="20"/>
    </row>
    <row r="4" spans="2:11" x14ac:dyDescent="0.3">
      <c r="B4" s="17"/>
      <c r="C4" s="19"/>
      <c r="D4" s="19"/>
      <c r="E4" s="19"/>
      <c r="F4" s="19"/>
      <c r="G4" s="19"/>
      <c r="H4" s="19"/>
      <c r="I4" s="19"/>
      <c r="J4" s="19"/>
      <c r="K4" s="20"/>
    </row>
    <row r="5" spans="2:11" x14ac:dyDescent="0.3">
      <c r="B5" s="17"/>
      <c r="C5" s="19" t="s">
        <v>16</v>
      </c>
      <c r="D5" s="19"/>
      <c r="E5" s="19"/>
      <c r="F5" s="19"/>
      <c r="G5" s="19"/>
      <c r="H5" s="19"/>
      <c r="I5" s="19"/>
      <c r="J5" s="19"/>
      <c r="K5" s="20"/>
    </row>
    <row r="6" spans="2:11" x14ac:dyDescent="0.3">
      <c r="B6" s="17"/>
      <c r="C6" s="19" t="s">
        <v>14</v>
      </c>
      <c r="D6" s="19"/>
      <c r="E6" s="19"/>
      <c r="F6" s="19"/>
      <c r="G6" s="19"/>
      <c r="H6" s="19"/>
      <c r="I6" s="19"/>
      <c r="J6" s="19"/>
      <c r="K6" s="20"/>
    </row>
    <row r="7" spans="2:11" x14ac:dyDescent="0.3">
      <c r="B7" s="17"/>
      <c r="C7" s="19" t="s">
        <v>11</v>
      </c>
      <c r="D7" s="19"/>
      <c r="E7" s="19"/>
      <c r="F7" s="19"/>
      <c r="G7" s="19"/>
      <c r="H7" s="19"/>
      <c r="I7" s="19"/>
      <c r="J7" s="19"/>
      <c r="K7" s="20"/>
    </row>
    <row r="8" spans="2:11" x14ac:dyDescent="0.3">
      <c r="B8" s="17"/>
      <c r="C8" s="19" t="s">
        <v>12</v>
      </c>
      <c r="D8" s="19"/>
      <c r="E8" s="19"/>
      <c r="F8" s="19"/>
      <c r="G8" s="19"/>
      <c r="H8" s="19"/>
      <c r="I8" s="19"/>
      <c r="J8" s="19"/>
      <c r="K8" s="20"/>
    </row>
    <row r="9" spans="2:11" x14ac:dyDescent="0.3">
      <c r="B9" s="17"/>
      <c r="C9" s="19" t="s">
        <v>13</v>
      </c>
      <c r="D9" s="19"/>
      <c r="E9" s="19"/>
      <c r="F9" s="19"/>
      <c r="G9" s="19"/>
      <c r="H9" s="19"/>
      <c r="I9" s="19"/>
      <c r="J9" s="19"/>
      <c r="K9" s="20"/>
    </row>
    <row r="10" spans="2:11" x14ac:dyDescent="0.3">
      <c r="B10" s="17"/>
      <c r="C10" s="19" t="s">
        <v>52</v>
      </c>
      <c r="D10" s="19"/>
      <c r="E10" s="19"/>
      <c r="F10" s="19"/>
      <c r="G10" s="19"/>
      <c r="H10" s="19"/>
      <c r="I10" s="19"/>
      <c r="J10" s="19"/>
      <c r="K10" s="20"/>
    </row>
    <row r="11" spans="2:11" x14ac:dyDescent="0.3">
      <c r="B11" s="17"/>
      <c r="C11" s="19"/>
      <c r="D11" s="19"/>
      <c r="E11" s="19"/>
      <c r="F11" s="19"/>
      <c r="G11" s="19"/>
      <c r="H11" s="19"/>
      <c r="I11" s="19"/>
      <c r="J11" s="19"/>
      <c r="K11" s="20"/>
    </row>
    <row r="12" spans="2:11" x14ac:dyDescent="0.3">
      <c r="B12" s="17"/>
      <c r="C12" s="19" t="s">
        <v>17</v>
      </c>
      <c r="D12" s="19"/>
      <c r="E12" s="19"/>
      <c r="F12" s="19"/>
      <c r="G12" s="19"/>
      <c r="H12" s="19"/>
      <c r="I12" s="19"/>
      <c r="J12" s="19"/>
      <c r="K12" s="20"/>
    </row>
    <row r="13" spans="2:11" x14ac:dyDescent="0.3">
      <c r="B13" s="17"/>
      <c r="C13" s="19" t="s">
        <v>15</v>
      </c>
      <c r="D13" s="19"/>
      <c r="E13" s="19"/>
      <c r="F13" s="19"/>
      <c r="G13" s="19"/>
      <c r="H13" s="19"/>
      <c r="I13" s="19"/>
      <c r="J13" s="19"/>
      <c r="K13" s="20"/>
    </row>
    <row r="14" spans="2:11" x14ac:dyDescent="0.3">
      <c r="B14" s="17"/>
      <c r="C14" s="19"/>
      <c r="D14" s="19"/>
      <c r="E14" s="19"/>
      <c r="F14" s="19"/>
      <c r="G14" s="19"/>
      <c r="H14" s="19"/>
      <c r="I14" s="19"/>
      <c r="J14" s="19"/>
      <c r="K14" s="20"/>
    </row>
    <row r="15" spans="2:11" x14ac:dyDescent="0.3">
      <c r="B15" s="17"/>
      <c r="C15" s="19" t="s">
        <v>18</v>
      </c>
      <c r="D15" s="19"/>
      <c r="E15" s="19"/>
      <c r="F15" s="19"/>
      <c r="G15" s="19"/>
      <c r="H15" s="19"/>
      <c r="I15" s="19"/>
      <c r="J15" s="19"/>
      <c r="K15" s="20"/>
    </row>
    <row r="16" spans="2:11" x14ac:dyDescent="0.3">
      <c r="B16" s="17"/>
      <c r="C16" s="19" t="s">
        <v>19</v>
      </c>
      <c r="D16" s="19"/>
      <c r="E16" s="19"/>
      <c r="F16" s="19"/>
      <c r="G16" s="19"/>
      <c r="H16" s="19"/>
      <c r="I16" s="19"/>
      <c r="J16" s="19"/>
      <c r="K16" s="20"/>
    </row>
    <row r="17" spans="2:13" x14ac:dyDescent="0.3">
      <c r="B17" s="17"/>
      <c r="C17" s="19" t="s">
        <v>20</v>
      </c>
      <c r="D17" s="19"/>
      <c r="E17" s="19"/>
      <c r="F17" s="19"/>
      <c r="G17" s="19"/>
      <c r="H17" s="19"/>
      <c r="I17" s="19"/>
      <c r="J17" s="19"/>
      <c r="K17" s="20"/>
    </row>
    <row r="18" spans="2:13" x14ac:dyDescent="0.3">
      <c r="B18" s="17"/>
      <c r="C18" s="19" t="s">
        <v>21</v>
      </c>
      <c r="D18" s="19"/>
      <c r="E18" s="19"/>
      <c r="F18" s="19"/>
      <c r="G18" s="19"/>
      <c r="H18" s="19"/>
      <c r="I18" s="19"/>
      <c r="J18" s="19"/>
      <c r="K18" s="20"/>
    </row>
    <row r="19" spans="2:13" x14ac:dyDescent="0.3">
      <c r="B19" s="17"/>
      <c r="C19" s="19"/>
      <c r="D19" s="19"/>
      <c r="E19" s="19"/>
      <c r="F19" s="19"/>
      <c r="G19" s="19"/>
      <c r="H19" s="19"/>
      <c r="I19" s="19"/>
      <c r="J19" s="19"/>
      <c r="K19" s="20"/>
    </row>
    <row r="20" spans="2:13" x14ac:dyDescent="0.3">
      <c r="B20" s="17"/>
      <c r="C20" s="19"/>
      <c r="D20" s="19"/>
      <c r="E20" s="19"/>
      <c r="F20" s="19"/>
      <c r="G20" s="19"/>
      <c r="H20" s="19"/>
      <c r="I20" s="19"/>
      <c r="J20" s="19"/>
      <c r="K20" s="20"/>
    </row>
    <row r="21" spans="2:13" x14ac:dyDescent="0.3">
      <c r="B21" s="17"/>
      <c r="C21" s="21" t="s">
        <v>22</v>
      </c>
      <c r="D21" s="19"/>
      <c r="E21" s="19"/>
      <c r="F21" s="21" t="s">
        <v>23</v>
      </c>
      <c r="G21" s="19"/>
      <c r="H21" s="19"/>
      <c r="I21" s="19"/>
      <c r="J21" s="19"/>
      <c r="K21" s="20"/>
    </row>
    <row r="22" spans="2:13" x14ac:dyDescent="0.3">
      <c r="B22" s="17"/>
      <c r="C22" s="19"/>
      <c r="D22" s="19"/>
      <c r="E22" s="19"/>
      <c r="F22" s="19"/>
      <c r="G22" s="19"/>
      <c r="H22" s="19"/>
      <c r="I22" s="19"/>
      <c r="J22" s="19"/>
      <c r="K22" s="20"/>
    </row>
    <row r="23" spans="2:13" x14ac:dyDescent="0.3">
      <c r="B23" s="17"/>
      <c r="C23" s="22" t="s">
        <v>24</v>
      </c>
      <c r="D23" s="19"/>
      <c r="E23" s="19"/>
      <c r="F23" s="19" t="s">
        <v>27</v>
      </c>
      <c r="G23" s="19"/>
      <c r="H23" s="19"/>
      <c r="I23" s="19"/>
      <c r="J23" s="19"/>
      <c r="K23" s="20"/>
    </row>
    <row r="24" spans="2:13" x14ac:dyDescent="0.3">
      <c r="B24" s="17"/>
      <c r="C24" s="22" t="s">
        <v>25</v>
      </c>
      <c r="D24" s="19"/>
      <c r="E24" s="19"/>
      <c r="F24" s="19" t="s">
        <v>28</v>
      </c>
      <c r="G24" s="19"/>
      <c r="H24" s="19"/>
      <c r="I24" s="19"/>
      <c r="J24" s="19"/>
      <c r="K24" s="20"/>
    </row>
    <row r="25" spans="2:13" x14ac:dyDescent="0.3">
      <c r="B25" s="17"/>
      <c r="C25" s="22" t="s">
        <v>26</v>
      </c>
      <c r="D25" s="19"/>
      <c r="E25" s="19"/>
      <c r="F25" s="19" t="s">
        <v>29</v>
      </c>
      <c r="G25" s="19"/>
      <c r="H25" s="19"/>
      <c r="I25" s="19"/>
      <c r="J25" s="19"/>
      <c r="K25" s="20"/>
    </row>
    <row r="26" spans="2:13" x14ac:dyDescent="0.3">
      <c r="B26" s="17"/>
      <c r="C26" s="22" t="s">
        <v>30</v>
      </c>
      <c r="D26" s="19"/>
      <c r="E26" s="19"/>
      <c r="F26" s="19" t="s">
        <v>31</v>
      </c>
      <c r="G26" s="19"/>
      <c r="H26" s="19"/>
      <c r="I26" s="19"/>
      <c r="J26" s="19"/>
      <c r="K26" s="20"/>
    </row>
    <row r="27" spans="2:13" x14ac:dyDescent="0.3">
      <c r="B27" s="17"/>
      <c r="C27" s="22" t="s">
        <v>32</v>
      </c>
      <c r="D27" s="19"/>
      <c r="E27" s="19"/>
      <c r="F27" s="19" t="s">
        <v>33</v>
      </c>
      <c r="G27" s="19"/>
      <c r="H27" s="19"/>
      <c r="I27" s="19"/>
      <c r="J27" s="19"/>
      <c r="K27" s="20"/>
    </row>
    <row r="28" spans="2:13" x14ac:dyDescent="0.3">
      <c r="B28" s="17"/>
      <c r="C28" s="22" t="s">
        <v>34</v>
      </c>
      <c r="D28" s="19"/>
      <c r="E28" s="19"/>
      <c r="F28" s="19" t="s">
        <v>37</v>
      </c>
      <c r="G28" s="19"/>
      <c r="H28" s="19"/>
      <c r="I28" s="19"/>
      <c r="J28" s="19"/>
      <c r="K28" s="20"/>
    </row>
    <row r="29" spans="2:13" x14ac:dyDescent="0.3">
      <c r="B29" s="17"/>
      <c r="C29" s="22" t="s">
        <v>35</v>
      </c>
      <c r="D29" s="19"/>
      <c r="E29" s="19"/>
      <c r="F29" s="19" t="s">
        <v>36</v>
      </c>
      <c r="G29" s="19"/>
      <c r="H29" s="19"/>
      <c r="I29" s="19"/>
      <c r="J29" s="19"/>
      <c r="K29" s="20"/>
    </row>
    <row r="30" spans="2:13" x14ac:dyDescent="0.3">
      <c r="B30" s="17"/>
      <c r="C30" s="22" t="s">
        <v>38</v>
      </c>
      <c r="D30" s="19"/>
      <c r="E30" s="19"/>
      <c r="F30" s="19" t="s">
        <v>39</v>
      </c>
      <c r="G30" s="19"/>
      <c r="H30" s="19"/>
      <c r="I30" s="19"/>
      <c r="J30" s="19"/>
      <c r="K30" s="20"/>
    </row>
    <row r="31" spans="2:13" x14ac:dyDescent="0.3">
      <c r="B31" s="17"/>
      <c r="C31" s="22" t="s">
        <v>40</v>
      </c>
      <c r="D31" s="19"/>
      <c r="E31" s="19"/>
      <c r="F31" s="19" t="s">
        <v>41</v>
      </c>
      <c r="G31" s="19"/>
      <c r="H31" s="19"/>
      <c r="I31" s="19"/>
      <c r="J31" s="19"/>
      <c r="K31" s="20"/>
      <c r="M31" s="26" t="s">
        <v>53</v>
      </c>
    </row>
    <row r="32" spans="2:13" x14ac:dyDescent="0.3">
      <c r="B32" s="17"/>
      <c r="C32" s="22" t="s">
        <v>43</v>
      </c>
      <c r="D32" s="19"/>
      <c r="E32" s="19"/>
      <c r="F32" s="19" t="s">
        <v>45</v>
      </c>
      <c r="G32" s="19"/>
      <c r="H32" s="19"/>
      <c r="I32" s="19"/>
      <c r="J32" s="19"/>
      <c r="K32" s="20"/>
    </row>
    <row r="33" spans="2:11" x14ac:dyDescent="0.3">
      <c r="B33" s="17"/>
      <c r="C33" s="22" t="s">
        <v>42</v>
      </c>
      <c r="D33" s="19"/>
      <c r="E33" s="19"/>
      <c r="F33" s="19" t="s">
        <v>44</v>
      </c>
      <c r="G33" s="19"/>
      <c r="H33" s="19"/>
      <c r="I33" s="19"/>
      <c r="J33" s="19"/>
      <c r="K33" s="20"/>
    </row>
    <row r="34" spans="2:11" x14ac:dyDescent="0.3">
      <c r="B34" s="17"/>
      <c r="C34" s="22" t="s">
        <v>46</v>
      </c>
      <c r="D34" s="19"/>
      <c r="E34" s="19"/>
      <c r="F34" s="19" t="s">
        <v>47</v>
      </c>
      <c r="G34" s="19"/>
      <c r="H34" s="19"/>
      <c r="I34" s="19"/>
      <c r="J34" s="19"/>
      <c r="K34" s="20"/>
    </row>
    <row r="35" spans="2:11" x14ac:dyDescent="0.3">
      <c r="B35" s="17"/>
      <c r="C35" s="22" t="s">
        <v>48</v>
      </c>
      <c r="D35" s="19"/>
      <c r="E35" s="19"/>
      <c r="F35" s="19" t="s">
        <v>50</v>
      </c>
      <c r="G35" s="19"/>
      <c r="H35" s="19"/>
      <c r="I35" s="19"/>
      <c r="J35" s="19"/>
      <c r="K35" s="20"/>
    </row>
    <row r="36" spans="2:11" x14ac:dyDescent="0.3">
      <c r="B36" s="17"/>
      <c r="C36" s="22" t="s">
        <v>49</v>
      </c>
      <c r="D36" s="19"/>
      <c r="E36" s="19"/>
      <c r="F36" s="19" t="s">
        <v>51</v>
      </c>
      <c r="G36" s="19"/>
      <c r="H36" s="19"/>
      <c r="I36" s="19"/>
      <c r="J36" s="19"/>
      <c r="K36" s="20"/>
    </row>
    <row r="37" spans="2:11" ht="15" thickBot="1" x14ac:dyDescent="0.35">
      <c r="B37" s="23"/>
      <c r="C37" s="24"/>
      <c r="D37" s="24"/>
      <c r="E37" s="24"/>
      <c r="F37" s="24"/>
      <c r="G37" s="24"/>
      <c r="H37" s="24"/>
      <c r="I37" s="24"/>
      <c r="J37" s="24"/>
      <c r="K37" s="25"/>
    </row>
  </sheetData>
  <hyperlinks>
    <hyperlink ref="C23" location="ProductionPads!A1" display="Production Pads" xr:uid="{9F210CF9-07D8-4A5E-93FA-C36DB3D0C25C}"/>
    <hyperlink ref="C24" location="CompletionsPads!A1" display="Completion Pads" xr:uid="{FCB2B4B8-DE9A-4CA5-90EE-5ABB7DC62CE8}"/>
    <hyperlink ref="C25" location="SWDSites!A1" display="SWD Sites" xr:uid="{578FF2CF-9534-4CAF-BB8F-4D4AA1E825D5}"/>
    <hyperlink ref="C26" location="DriveTimes!A1" display="Drive Times" xr:uid="{5F5D0203-D880-4C5E-BE1C-955F74100BBC}"/>
    <hyperlink ref="C27" location="CompletionsDemand!A1" display="Completions Demand" xr:uid="{A43BADFA-E10F-491D-84C5-C8FC31AD4621}"/>
    <hyperlink ref="C28" location="FlowbackRates!A1" display="Flowback Rates" xr:uid="{7AB55603-1A43-41A6-9693-1B89B6DCD5C2}"/>
    <hyperlink ref="C29" location="ProductionRates!A1" display="Production Rates" xr:uid="{60EE3CB2-6945-4EF9-994B-D4937DBB327B}"/>
    <hyperlink ref="C30" location="DisposalCapacity!A1" display="Disposal Capacity" xr:uid="{CAE3DFDA-8B08-4283-9205-309B32142AC6}"/>
    <hyperlink ref="C31" location="FreshwaterCost!A1" display="Freshwater Costs" xr:uid="{88138AE4-1159-418A-A895-39D1A4152B0C}"/>
    <hyperlink ref="C32" location="ReuseCost!A1" display="Reuse Costs" xr:uid="{146BA03C-3C08-4957-9F2D-51584E8F9494}"/>
    <hyperlink ref="C33" location="DisposalCost!A1" display="Disposal Costs" xr:uid="{906CEF7C-3D67-4EB0-9995-1E45CB542C7C}"/>
    <hyperlink ref="C34" location="HaulingRates!A1" display="Hauling Rates" xr:uid="{E573813D-C46B-4CBC-BD31-9C5E10AF7D7A}"/>
    <hyperlink ref="C35" location="TransferLines!A1" display="Transfer Lines" xr:uid="{DE4838A7-5816-4652-8F68-37E66B00E2ED}"/>
    <hyperlink ref="C36" location="PipingExpansionCost!A1" display="Pipeline Expansion" xr:uid="{71654592-CF02-4564-8F69-88D94B3F411B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5E027-57F4-45A3-888B-4C0E11BBDC89}">
  <sheetPr>
    <tabColor theme="9" tint="0.79998168889431442"/>
  </sheetPr>
  <dimension ref="A1:P3"/>
  <sheetViews>
    <sheetView workbookViewId="0">
      <selection activeCell="A2" sqref="A2"/>
    </sheetView>
  </sheetViews>
  <sheetFormatPr defaultColWidth="9.21875" defaultRowHeight="15.6" x14ac:dyDescent="0.3"/>
  <cols>
    <col min="1" max="3" width="9.21875" style="1"/>
    <col min="4" max="4" width="3.5546875" style="1" customWidth="1"/>
    <col min="5" max="5" width="32" style="1" customWidth="1"/>
    <col min="6" max="13" width="9.21875" style="1"/>
    <col min="14" max="14" width="12.6640625" style="1" customWidth="1"/>
    <col min="15" max="15" width="11.21875" style="1" customWidth="1"/>
    <col min="16" max="16" width="12.21875" style="1" customWidth="1"/>
    <col min="17" max="17" width="4.44140625" style="1" customWidth="1"/>
    <col min="18" max="16384" width="9.21875" style="1"/>
  </cols>
  <sheetData>
    <row r="1" spans="1:16" x14ac:dyDescent="0.3">
      <c r="A1" s="1" t="s">
        <v>81</v>
      </c>
    </row>
    <row r="2" spans="1:16" x14ac:dyDescent="0.3">
      <c r="A2" s="4"/>
    </row>
    <row r="3" spans="1:16" x14ac:dyDescent="0.3">
      <c r="A3" s="4"/>
      <c r="N3" s="13"/>
      <c r="O3" s="13"/>
      <c r="P3" s="13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8A809-1347-42CB-A460-105FB2B000F6}">
  <sheetPr>
    <tabColor theme="9" tint="0.79998168889431442"/>
  </sheetPr>
  <dimension ref="A1:P3"/>
  <sheetViews>
    <sheetView workbookViewId="0">
      <selection activeCell="C12" sqref="C12"/>
    </sheetView>
  </sheetViews>
  <sheetFormatPr defaultColWidth="9.21875" defaultRowHeight="15.6" x14ac:dyDescent="0.3"/>
  <cols>
    <col min="1" max="3" width="9.21875" style="1"/>
    <col min="4" max="4" width="3.5546875" style="1" customWidth="1"/>
    <col min="5" max="5" width="32" style="1" customWidth="1"/>
    <col min="6" max="13" width="9.21875" style="1"/>
    <col min="14" max="14" width="12.6640625" style="1" customWidth="1"/>
    <col min="15" max="15" width="11.21875" style="1" customWidth="1"/>
    <col min="16" max="16" width="12.21875" style="1" customWidth="1"/>
    <col min="17" max="17" width="4.44140625" style="1" customWidth="1"/>
    <col min="18" max="16384" width="9.21875" style="1"/>
  </cols>
  <sheetData>
    <row r="1" spans="1:16" x14ac:dyDescent="0.3">
      <c r="A1" s="1" t="s">
        <v>82</v>
      </c>
    </row>
    <row r="2" spans="1:16" x14ac:dyDescent="0.3">
      <c r="A2" s="4"/>
    </row>
    <row r="3" spans="1:16" x14ac:dyDescent="0.3">
      <c r="A3" s="4"/>
      <c r="N3" s="13"/>
      <c r="O3" s="13"/>
      <c r="P3" s="13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82E4D-5604-4B83-9F7A-0225AC5DE7E0}">
  <sheetPr>
    <tabColor theme="9" tint="0.79998168889431442"/>
  </sheetPr>
  <dimension ref="A1:E4"/>
  <sheetViews>
    <sheetView workbookViewId="0">
      <selection activeCell="E9" sqref="E9"/>
    </sheetView>
  </sheetViews>
  <sheetFormatPr defaultColWidth="9.33203125" defaultRowHeight="15.6" x14ac:dyDescent="0.3"/>
  <cols>
    <col min="1" max="1" width="14.44140625" style="1" customWidth="1"/>
    <col min="2" max="16384" width="9.33203125" style="1"/>
  </cols>
  <sheetData>
    <row r="1" spans="1:5" ht="16.2" thickBot="1" x14ac:dyDescent="0.35">
      <c r="A1" s="1" t="s">
        <v>100</v>
      </c>
    </row>
    <row r="2" spans="1:5" s="8" customFormat="1" x14ac:dyDescent="0.3">
      <c r="A2" s="6" t="s">
        <v>101</v>
      </c>
      <c r="B2" s="27" t="s">
        <v>8</v>
      </c>
      <c r="C2" s="1"/>
      <c r="D2" s="1"/>
      <c r="E2" s="1"/>
    </row>
    <row r="3" spans="1:5" x14ac:dyDescent="0.3">
      <c r="A3" s="29" t="s">
        <v>102</v>
      </c>
      <c r="B3" s="36"/>
    </row>
    <row r="4" spans="1:5" ht="16.2" thickBot="1" x14ac:dyDescent="0.35">
      <c r="A4" s="33" t="s">
        <v>103</v>
      </c>
      <c r="B4" s="11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C2D47-F187-4A8D-891B-85F0F5A9A73D}">
  <sheetPr>
    <tabColor theme="9" tint="0.79998168889431442"/>
  </sheetPr>
  <dimension ref="A1:F6"/>
  <sheetViews>
    <sheetView workbookViewId="0">
      <selection activeCell="E7" sqref="E7"/>
    </sheetView>
  </sheetViews>
  <sheetFormatPr defaultColWidth="9.21875" defaultRowHeight="15.6" x14ac:dyDescent="0.3"/>
  <cols>
    <col min="1" max="1" width="21" style="1" customWidth="1"/>
    <col min="2" max="16384" width="9.21875" style="1"/>
  </cols>
  <sheetData>
    <row r="1" spans="1:6" ht="16.2" thickBot="1" x14ac:dyDescent="0.35">
      <c r="A1" s="1" t="s">
        <v>83</v>
      </c>
      <c r="B1" s="39"/>
    </row>
    <row r="2" spans="1:6" s="8" customFormat="1" x14ac:dyDescent="0.3">
      <c r="A2" s="6" t="s">
        <v>96</v>
      </c>
      <c r="B2" s="27" t="s">
        <v>8</v>
      </c>
      <c r="C2" s="1"/>
      <c r="D2" s="1"/>
      <c r="E2" s="1"/>
      <c r="F2" s="1"/>
    </row>
    <row r="3" spans="1:6" x14ac:dyDescent="0.3">
      <c r="A3" s="2" t="s">
        <v>75</v>
      </c>
      <c r="B3" s="36">
        <v>1</v>
      </c>
      <c r="F3" s="1" t="s">
        <v>90</v>
      </c>
    </row>
    <row r="4" spans="1:6" ht="16.2" thickBot="1" x14ac:dyDescent="0.35">
      <c r="A4" s="3" t="s">
        <v>76</v>
      </c>
      <c r="B4" s="11">
        <v>1</v>
      </c>
    </row>
    <row r="6" spans="1:6" x14ac:dyDescent="0.3">
      <c r="A6" s="39"/>
      <c r="B6" s="39"/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3797B-8D14-4FB6-B72A-3C0C4341EC79}">
  <sheetPr>
    <tabColor theme="9" tint="0.79998168889431442"/>
  </sheetPr>
  <dimension ref="A1"/>
  <sheetViews>
    <sheetView workbookViewId="0">
      <selection activeCell="A2" sqref="A2"/>
    </sheetView>
  </sheetViews>
  <sheetFormatPr defaultRowHeight="14.4" x14ac:dyDescent="0.3"/>
  <sheetData>
    <row r="1" spans="1:1" x14ac:dyDescent="0.3">
      <c r="A1" t="s">
        <v>89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A6821-D55E-4269-AC7B-EA9C0F0EC2AD}">
  <sheetPr>
    <tabColor theme="9" tint="0.79998168889431442"/>
  </sheetPr>
  <dimension ref="A1"/>
  <sheetViews>
    <sheetView workbookViewId="0">
      <selection activeCell="A2" sqref="A2"/>
    </sheetView>
  </sheetViews>
  <sheetFormatPr defaultRowHeight="14.4" x14ac:dyDescent="0.3"/>
  <sheetData>
    <row r="1" spans="1:1" x14ac:dyDescent="0.3">
      <c r="A1" t="s">
        <v>89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ED8ED-0A77-4974-A7C2-D2B875DA1401}">
  <sheetPr>
    <tabColor theme="9" tint="0.79998168889431442"/>
  </sheetPr>
  <dimension ref="A1:E9"/>
  <sheetViews>
    <sheetView workbookViewId="0">
      <selection activeCell="H8" sqref="H8"/>
    </sheetView>
  </sheetViews>
  <sheetFormatPr defaultColWidth="9.21875" defaultRowHeight="15.6" x14ac:dyDescent="0.3"/>
  <cols>
    <col min="1" max="1" width="17" style="1" customWidth="1"/>
    <col min="2" max="16384" width="9.21875" style="1"/>
  </cols>
  <sheetData>
    <row r="1" spans="1:5" ht="16.2" thickBot="1" x14ac:dyDescent="0.35">
      <c r="A1" s="1" t="s">
        <v>84</v>
      </c>
      <c r="E1" s="39"/>
    </row>
    <row r="2" spans="1:5" s="8" customFormat="1" x14ac:dyDescent="0.3">
      <c r="A2" s="6" t="s">
        <v>91</v>
      </c>
      <c r="B2" s="27" t="s">
        <v>8</v>
      </c>
    </row>
    <row r="3" spans="1:5" s="8" customFormat="1" x14ac:dyDescent="0.3">
      <c r="A3" s="29" t="s">
        <v>3</v>
      </c>
      <c r="B3" s="36">
        <v>1</v>
      </c>
    </row>
    <row r="4" spans="1:5" s="8" customFormat="1" x14ac:dyDescent="0.3">
      <c r="A4" s="29" t="s">
        <v>4</v>
      </c>
      <c r="B4" s="36">
        <v>1</v>
      </c>
    </row>
    <row r="5" spans="1:5" s="8" customFormat="1" x14ac:dyDescent="0.3">
      <c r="A5" s="29" t="s">
        <v>5</v>
      </c>
      <c r="B5" s="36">
        <v>1</v>
      </c>
    </row>
    <row r="6" spans="1:5" x14ac:dyDescent="0.3">
      <c r="A6" s="29" t="s">
        <v>6</v>
      </c>
      <c r="B6" s="36">
        <v>1</v>
      </c>
    </row>
    <row r="7" spans="1:5" ht="16.2" thickBot="1" x14ac:dyDescent="0.35">
      <c r="A7" s="33" t="s">
        <v>7</v>
      </c>
      <c r="B7" s="11">
        <v>1</v>
      </c>
    </row>
    <row r="9" spans="1:5" x14ac:dyDescent="0.3">
      <c r="D9" s="39"/>
    </row>
  </sheetData>
  <phoneticPr fontId="2" type="noConversion"/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7A596-FF30-4282-98C8-7AB378F1FE03}">
  <sheetPr>
    <tabColor theme="9" tint="0.79998168889431442"/>
  </sheetPr>
  <dimension ref="A1:D4"/>
  <sheetViews>
    <sheetView workbookViewId="0">
      <selection activeCell="F10" sqref="F10"/>
    </sheetView>
  </sheetViews>
  <sheetFormatPr defaultColWidth="9.21875" defaultRowHeight="15.6" x14ac:dyDescent="0.3"/>
  <cols>
    <col min="1" max="16384" width="9.21875" style="1"/>
  </cols>
  <sheetData>
    <row r="1" spans="1:4" ht="16.2" thickBot="1" x14ac:dyDescent="0.35">
      <c r="A1" s="1" t="s">
        <v>88</v>
      </c>
    </row>
    <row r="2" spans="1:4" s="8" customFormat="1" x14ac:dyDescent="0.3">
      <c r="A2" s="6" t="s">
        <v>96</v>
      </c>
      <c r="B2" s="27" t="s">
        <v>8</v>
      </c>
    </row>
    <row r="3" spans="1:4" s="8" customFormat="1" x14ac:dyDescent="0.3">
      <c r="A3" s="29" t="s">
        <v>75</v>
      </c>
      <c r="B3" s="36">
        <v>1</v>
      </c>
    </row>
    <row r="4" spans="1:4" ht="16.2" thickBot="1" x14ac:dyDescent="0.35">
      <c r="A4" s="33" t="s">
        <v>76</v>
      </c>
      <c r="B4" s="11">
        <v>1</v>
      </c>
      <c r="D4" s="8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082D3-6CFF-4538-9513-170B327E5C50}">
  <sheetPr>
    <tabColor theme="9" tint="0.79998168889431442"/>
  </sheetPr>
  <dimension ref="A1:B3"/>
  <sheetViews>
    <sheetView workbookViewId="0">
      <selection activeCell="A2" sqref="A2"/>
    </sheetView>
  </sheetViews>
  <sheetFormatPr defaultColWidth="9.21875" defaultRowHeight="15.6" x14ac:dyDescent="0.3"/>
  <cols>
    <col min="1" max="16384" width="9.21875" style="1"/>
  </cols>
  <sheetData>
    <row r="1" spans="1:2" ht="16.2" thickBot="1" x14ac:dyDescent="0.35">
      <c r="A1" s="1" t="s">
        <v>88</v>
      </c>
    </row>
    <row r="2" spans="1:2" s="8" customFormat="1" x14ac:dyDescent="0.3">
      <c r="A2" s="6" t="s">
        <v>94</v>
      </c>
      <c r="B2" s="27" t="s">
        <v>8</v>
      </c>
    </row>
    <row r="3" spans="1:2" ht="16.2" thickBot="1" x14ac:dyDescent="0.35">
      <c r="A3" s="33" t="s">
        <v>8</v>
      </c>
      <c r="B3" s="11">
        <v>1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E275C-BC38-44C0-8EFB-EA0A3ABCF1EE}">
  <sheetPr>
    <tabColor theme="9" tint="0.79998168889431442"/>
  </sheetPr>
  <dimension ref="A1:C7"/>
  <sheetViews>
    <sheetView workbookViewId="0">
      <selection activeCell="A2" sqref="A2"/>
    </sheetView>
  </sheetViews>
  <sheetFormatPr defaultColWidth="9.21875" defaultRowHeight="15.6" x14ac:dyDescent="0.3"/>
  <cols>
    <col min="1" max="1" width="16.88671875" style="1" customWidth="1"/>
    <col min="2" max="16384" width="9.21875" style="1"/>
  </cols>
  <sheetData>
    <row r="1" spans="1:3" ht="16.2" thickBot="1" x14ac:dyDescent="0.35">
      <c r="A1" s="1" t="s">
        <v>85</v>
      </c>
    </row>
    <row r="2" spans="1:3" s="8" customFormat="1" x14ac:dyDescent="0.3">
      <c r="A2" s="6" t="s">
        <v>91</v>
      </c>
      <c r="B2" s="7" t="s">
        <v>54</v>
      </c>
      <c r="C2" s="27" t="s">
        <v>55</v>
      </c>
    </row>
    <row r="3" spans="1:3" s="8" customFormat="1" x14ac:dyDescent="0.3">
      <c r="A3" s="29" t="s">
        <v>3</v>
      </c>
      <c r="B3" s="9">
        <v>1</v>
      </c>
      <c r="C3" s="36"/>
    </row>
    <row r="4" spans="1:3" s="8" customFormat="1" x14ac:dyDescent="0.3">
      <c r="A4" s="29" t="s">
        <v>4</v>
      </c>
      <c r="B4" s="9">
        <v>1</v>
      </c>
      <c r="C4" s="36">
        <v>1</v>
      </c>
    </row>
    <row r="5" spans="1:3" s="8" customFormat="1" x14ac:dyDescent="0.3">
      <c r="A5" s="29" t="s">
        <v>5</v>
      </c>
      <c r="B5" s="37"/>
      <c r="C5" s="36">
        <v>1</v>
      </c>
    </row>
    <row r="6" spans="1:3" x14ac:dyDescent="0.3">
      <c r="A6" s="29" t="s">
        <v>6</v>
      </c>
      <c r="B6" s="37"/>
      <c r="C6" s="36">
        <v>1</v>
      </c>
    </row>
    <row r="7" spans="1:3" ht="16.2" thickBot="1" x14ac:dyDescent="0.35">
      <c r="A7" s="33" t="s">
        <v>7</v>
      </c>
      <c r="B7" s="38"/>
      <c r="C7" s="11"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17A32-8B76-4E4B-A189-16CA880A95B6}">
  <sheetPr>
    <tabColor theme="2" tint="-9.9978637043366805E-2"/>
  </sheetPr>
  <dimension ref="A1:AZ12"/>
  <sheetViews>
    <sheetView zoomScale="120" zoomScaleNormal="120" workbookViewId="0"/>
  </sheetViews>
  <sheetFormatPr defaultColWidth="9.33203125" defaultRowHeight="15.6" x14ac:dyDescent="0.3"/>
  <cols>
    <col min="1" max="1" width="16.88671875" style="1" customWidth="1"/>
    <col min="2" max="2" width="13.109375" style="1" customWidth="1"/>
    <col min="3" max="3" width="9.33203125" style="1"/>
    <col min="4" max="4" width="92.5546875" style="1" bestFit="1" customWidth="1"/>
    <col min="5" max="5" width="8.44140625" style="1" bestFit="1" customWidth="1"/>
    <col min="6" max="6" width="2.33203125" style="1" bestFit="1" customWidth="1"/>
    <col min="7" max="7" width="12.44140625" style="1" bestFit="1" customWidth="1"/>
    <col min="8" max="8" width="0.6640625" style="1" customWidth="1"/>
    <col min="9" max="9" width="8.44140625" style="1" bestFit="1" customWidth="1"/>
    <col min="10" max="10" width="2.33203125" style="1" bestFit="1" customWidth="1"/>
    <col min="11" max="11" width="12.44140625" style="1" bestFit="1" customWidth="1"/>
    <col min="12" max="48" width="9.33203125" style="1"/>
    <col min="49" max="49" width="13.88671875" style="1" bestFit="1" customWidth="1"/>
    <col min="50" max="50" width="9.33203125" style="1" bestFit="1" customWidth="1"/>
    <col min="51" max="51" width="6.33203125" style="1" bestFit="1" customWidth="1"/>
    <col min="52" max="52" width="15.5546875" style="1" bestFit="1" customWidth="1"/>
    <col min="53" max="16384" width="9.33203125" style="1"/>
  </cols>
  <sheetData>
    <row r="1" spans="1:52" ht="16.2" thickBot="1" x14ac:dyDescent="0.35">
      <c r="A1" s="1" t="s">
        <v>108</v>
      </c>
    </row>
    <row r="2" spans="1:52" s="8" customFormat="1" x14ac:dyDescent="0.3">
      <c r="A2" s="6" t="s">
        <v>109</v>
      </c>
      <c r="B2" s="27" t="s">
        <v>110</v>
      </c>
      <c r="D2" s="46" t="s">
        <v>111</v>
      </c>
      <c r="E2" s="47" t="s">
        <v>112</v>
      </c>
      <c r="F2" s="48"/>
      <c r="G2" s="48"/>
      <c r="H2" s="49"/>
      <c r="I2" s="48"/>
      <c r="J2" s="48"/>
      <c r="K2" s="50"/>
    </row>
    <row r="3" spans="1:52" x14ac:dyDescent="0.3">
      <c r="A3" s="29" t="s">
        <v>113</v>
      </c>
      <c r="B3" s="51" t="s">
        <v>114</v>
      </c>
      <c r="D3" s="52" t="s">
        <v>115</v>
      </c>
      <c r="E3" s="53" t="s">
        <v>114</v>
      </c>
      <c r="F3" s="54" t="s">
        <v>116</v>
      </c>
      <c r="G3" s="55" t="s">
        <v>117</v>
      </c>
      <c r="H3" s="56"/>
      <c r="I3" s="55" t="s">
        <v>118</v>
      </c>
      <c r="J3" s="54" t="s">
        <v>116</v>
      </c>
      <c r="K3" s="57" t="s">
        <v>119</v>
      </c>
    </row>
    <row r="4" spans="1:52" x14ac:dyDescent="0.3">
      <c r="A4" s="29" t="s">
        <v>120</v>
      </c>
      <c r="B4" s="51" t="s">
        <v>121</v>
      </c>
      <c r="D4" s="52" t="s">
        <v>122</v>
      </c>
      <c r="E4" s="53" t="s">
        <v>123</v>
      </c>
      <c r="F4" s="54" t="s">
        <v>116</v>
      </c>
      <c r="G4" s="55" t="s">
        <v>124</v>
      </c>
      <c r="H4" s="56"/>
      <c r="I4" s="55"/>
      <c r="J4" s="55"/>
      <c r="K4" s="57"/>
    </row>
    <row r="5" spans="1:52" x14ac:dyDescent="0.3">
      <c r="A5" s="29" t="s">
        <v>125</v>
      </c>
      <c r="B5" s="51" t="s">
        <v>126</v>
      </c>
      <c r="D5" s="52" t="s">
        <v>127</v>
      </c>
      <c r="E5" s="58"/>
      <c r="F5" s="59"/>
      <c r="G5" s="59"/>
      <c r="H5" s="52"/>
      <c r="I5" s="59"/>
      <c r="J5" s="59"/>
      <c r="K5" s="60"/>
    </row>
    <row r="6" spans="1:52" x14ac:dyDescent="0.3">
      <c r="A6" s="29" t="s">
        <v>128</v>
      </c>
      <c r="B6" s="51" t="s">
        <v>129</v>
      </c>
      <c r="D6" s="52" t="s">
        <v>130</v>
      </c>
      <c r="E6" s="53" t="s">
        <v>129</v>
      </c>
      <c r="F6" s="54" t="s">
        <v>116</v>
      </c>
      <c r="G6" s="55" t="s">
        <v>131</v>
      </c>
      <c r="H6" s="52"/>
      <c r="I6" s="59"/>
      <c r="J6" s="59"/>
      <c r="K6" s="60"/>
    </row>
    <row r="7" spans="1:52" x14ac:dyDescent="0.3">
      <c r="A7" s="29" t="s">
        <v>132</v>
      </c>
      <c r="B7" s="51" t="s">
        <v>133</v>
      </c>
      <c r="D7" s="52" t="s">
        <v>134</v>
      </c>
      <c r="E7" s="53" t="s">
        <v>135</v>
      </c>
      <c r="F7" s="54" t="s">
        <v>116</v>
      </c>
      <c r="G7" s="55" t="s">
        <v>136</v>
      </c>
      <c r="H7" s="52"/>
      <c r="I7" s="59"/>
      <c r="J7" s="59"/>
      <c r="K7" s="60"/>
    </row>
    <row r="8" spans="1:52" x14ac:dyDescent="0.3">
      <c r="A8" s="29" t="s">
        <v>137</v>
      </c>
      <c r="B8" s="51" t="s">
        <v>138</v>
      </c>
      <c r="D8" s="52" t="s">
        <v>139</v>
      </c>
      <c r="E8" s="58"/>
      <c r="F8" s="59"/>
      <c r="G8" s="59"/>
      <c r="H8" s="52"/>
      <c r="I8" s="59"/>
      <c r="J8" s="59"/>
      <c r="K8" s="60"/>
      <c r="AT8" s="37" t="s">
        <v>113</v>
      </c>
      <c r="AU8" s="37" t="s">
        <v>120</v>
      </c>
      <c r="AV8" s="37" t="s">
        <v>125</v>
      </c>
      <c r="AW8" s="37" t="s">
        <v>128</v>
      </c>
      <c r="AX8" s="37" t="s">
        <v>132</v>
      </c>
      <c r="AY8" s="37" t="s">
        <v>137</v>
      </c>
      <c r="AZ8" s="37" t="s">
        <v>140</v>
      </c>
    </row>
    <row r="9" spans="1:52" ht="16.2" thickBot="1" x14ac:dyDescent="0.35">
      <c r="A9" s="33" t="s">
        <v>141</v>
      </c>
      <c r="B9" s="42" t="s">
        <v>138</v>
      </c>
      <c r="D9" s="61" t="s">
        <v>143</v>
      </c>
      <c r="E9" s="62" t="s">
        <v>144</v>
      </c>
      <c r="F9" s="63" t="s">
        <v>116</v>
      </c>
      <c r="G9" s="64" t="s">
        <v>145</v>
      </c>
      <c r="H9" s="61"/>
      <c r="I9" s="65" t="s">
        <v>146</v>
      </c>
      <c r="J9" s="63" t="s">
        <v>116</v>
      </c>
      <c r="K9" s="64" t="s">
        <v>147</v>
      </c>
      <c r="AT9" s="1" t="s">
        <v>114</v>
      </c>
      <c r="AU9" s="1" t="s">
        <v>148</v>
      </c>
      <c r="AV9" s="1" t="s">
        <v>126</v>
      </c>
      <c r="AW9" s="1" t="s">
        <v>129</v>
      </c>
      <c r="AX9" s="1" t="s">
        <v>133</v>
      </c>
      <c r="AY9" s="1" t="s">
        <v>138</v>
      </c>
      <c r="AZ9" s="1" t="s">
        <v>138</v>
      </c>
    </row>
    <row r="10" spans="1:52" x14ac:dyDescent="0.3">
      <c r="AT10" s="1" t="s">
        <v>118</v>
      </c>
      <c r="AU10" s="1" t="s">
        <v>121</v>
      </c>
      <c r="AV10" s="1" t="s">
        <v>149</v>
      </c>
      <c r="AW10" s="1" t="s">
        <v>150</v>
      </c>
      <c r="AX10" s="1" t="s">
        <v>135</v>
      </c>
      <c r="AY10" s="1" t="s">
        <v>142</v>
      </c>
      <c r="AZ10" s="1" t="s">
        <v>142</v>
      </c>
    </row>
    <row r="11" spans="1:52" x14ac:dyDescent="0.3">
      <c r="AU11" s="1" t="s">
        <v>151</v>
      </c>
      <c r="AZ11" s="1" t="s">
        <v>144</v>
      </c>
    </row>
    <row r="12" spans="1:52" x14ac:dyDescent="0.3">
      <c r="AU12" s="1" t="s">
        <v>123</v>
      </c>
      <c r="AZ12" s="1" t="s">
        <v>146</v>
      </c>
    </row>
  </sheetData>
  <dataValidations count="7">
    <dataValidation type="list" allowBlank="1" showInputMessage="1" showErrorMessage="1" sqref="B5" xr:uid="{983EC2A0-C4EA-4CE0-BED1-203B514C4F46}">
      <formula1>$AV$9:$AV$10</formula1>
    </dataValidation>
    <dataValidation type="list" allowBlank="1" showInputMessage="1" showErrorMessage="1" sqref="B9" xr:uid="{EE551BFC-1380-4688-9CFB-83B42BA39880}">
      <formula1>$AZ$9:$AZ$12</formula1>
    </dataValidation>
    <dataValidation type="list" allowBlank="1" showInputMessage="1" showErrorMessage="1" sqref="B8" xr:uid="{A6AF5BA9-5786-4E5D-9128-0DC2BA9560A5}">
      <formula1>$AY$9:$AY$10</formula1>
    </dataValidation>
    <dataValidation type="list" allowBlank="1" showInputMessage="1" showErrorMessage="1" sqref="B7" xr:uid="{574AC30F-B080-4823-B035-087D318D4F00}">
      <formula1>$AX$9:$AX$10</formula1>
    </dataValidation>
    <dataValidation type="list" allowBlank="1" showInputMessage="1" showErrorMessage="1" sqref="B6" xr:uid="{208E8586-A53E-49C9-8E44-9FD27DA62C5A}">
      <formula1>$AW$9:$AW$10</formula1>
    </dataValidation>
    <dataValidation type="list" allowBlank="1" showInputMessage="1" showErrorMessage="1" sqref="B4" xr:uid="{488BC52E-41BD-40B5-A93D-07C549C24565}">
      <formula1>$AU$9:$AU$12</formula1>
    </dataValidation>
    <dataValidation type="list" allowBlank="1" showInputMessage="1" showErrorMessage="1" sqref="B3" xr:uid="{6ABCC3A3-39D6-496C-BA51-98F3F4286434}">
      <formula1>$AT$9:$AT$10</formula1>
    </dataValidation>
  </dataValidation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57C74-863B-4C67-B58B-571271FAEA0E}">
  <sheetPr>
    <tabColor theme="9" tint="0.79998168889431442"/>
  </sheetPr>
  <dimension ref="A1:B3"/>
  <sheetViews>
    <sheetView workbookViewId="0">
      <selection activeCell="A2" sqref="A2"/>
    </sheetView>
  </sheetViews>
  <sheetFormatPr defaultColWidth="9.21875" defaultRowHeight="15.6" x14ac:dyDescent="0.3"/>
  <cols>
    <col min="1" max="16384" width="9.21875" style="1"/>
  </cols>
  <sheetData>
    <row r="1" spans="1:2" ht="16.2" thickBot="1" x14ac:dyDescent="0.35">
      <c r="A1" s="1" t="s">
        <v>86</v>
      </c>
    </row>
    <row r="2" spans="1:2" s="8" customFormat="1" x14ac:dyDescent="0.3">
      <c r="A2" s="6" t="s">
        <v>94</v>
      </c>
      <c r="B2" s="27" t="s">
        <v>54</v>
      </c>
    </row>
    <row r="3" spans="1:2" s="8" customFormat="1" ht="16.2" thickBot="1" x14ac:dyDescent="0.35">
      <c r="A3" s="33" t="s">
        <v>8</v>
      </c>
      <c r="B3" s="11">
        <v>1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D83BE-FC18-4B07-A835-FE113535C483}">
  <sheetPr>
    <tabColor theme="9" tint="0.79998168889431442"/>
  </sheetPr>
  <dimension ref="A1:O7"/>
  <sheetViews>
    <sheetView workbookViewId="0">
      <selection activeCell="A2" sqref="A2"/>
    </sheetView>
  </sheetViews>
  <sheetFormatPr defaultColWidth="9.21875" defaultRowHeight="15.6" x14ac:dyDescent="0.3"/>
  <cols>
    <col min="1" max="1" width="14.6640625" style="1" customWidth="1"/>
    <col min="2" max="16384" width="9.21875" style="1"/>
  </cols>
  <sheetData>
    <row r="1" spans="1:15" ht="16.2" thickBot="1" x14ac:dyDescent="0.35">
      <c r="A1" s="1" t="s">
        <v>87</v>
      </c>
    </row>
    <row r="2" spans="1:15" s="8" customFormat="1" x14ac:dyDescent="0.3">
      <c r="A2" s="6" t="s">
        <v>91</v>
      </c>
      <c r="B2" s="7" t="s">
        <v>61</v>
      </c>
      <c r="C2" s="7" t="s">
        <v>62</v>
      </c>
      <c r="D2" s="7" t="s">
        <v>63</v>
      </c>
      <c r="E2" s="7" t="s">
        <v>64</v>
      </c>
      <c r="F2" s="7" t="s">
        <v>65</v>
      </c>
      <c r="G2" s="7" t="s">
        <v>66</v>
      </c>
      <c r="H2" s="7" t="s">
        <v>67</v>
      </c>
      <c r="I2" s="7" t="s">
        <v>68</v>
      </c>
      <c r="J2" s="7" t="s">
        <v>69</v>
      </c>
      <c r="K2" s="7" t="s">
        <v>70</v>
      </c>
      <c r="L2" s="7" t="s">
        <v>71</v>
      </c>
      <c r="M2" s="7" t="s">
        <v>72</v>
      </c>
      <c r="N2" s="7" t="s">
        <v>73</v>
      </c>
      <c r="O2" s="27" t="s">
        <v>74</v>
      </c>
    </row>
    <row r="3" spans="1:15" s="8" customFormat="1" x14ac:dyDescent="0.3">
      <c r="A3" s="29" t="s">
        <v>3</v>
      </c>
      <c r="B3" s="9">
        <v>1</v>
      </c>
      <c r="C3" s="9">
        <v>1</v>
      </c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36"/>
    </row>
    <row r="4" spans="1:15" s="8" customFormat="1" x14ac:dyDescent="0.3">
      <c r="A4" s="29" t="s">
        <v>4</v>
      </c>
      <c r="B4" s="9"/>
      <c r="C4" s="9"/>
      <c r="D4" s="9">
        <v>1</v>
      </c>
      <c r="E4" s="9">
        <v>1</v>
      </c>
      <c r="F4" s="9">
        <v>1</v>
      </c>
      <c r="G4" s="9"/>
      <c r="H4" s="9"/>
      <c r="I4" s="9"/>
      <c r="J4" s="9"/>
      <c r="K4" s="9"/>
      <c r="L4" s="9"/>
      <c r="M4" s="9"/>
      <c r="N4" s="9"/>
      <c r="O4" s="36"/>
    </row>
    <row r="5" spans="1:15" s="8" customFormat="1" x14ac:dyDescent="0.3">
      <c r="A5" s="29" t="s">
        <v>5</v>
      </c>
      <c r="B5" s="9"/>
      <c r="C5" s="9"/>
      <c r="D5" s="9"/>
      <c r="E5" s="9"/>
      <c r="F5" s="9"/>
      <c r="G5" s="9">
        <v>1</v>
      </c>
      <c r="H5" s="9">
        <v>1</v>
      </c>
      <c r="I5" s="9">
        <v>1</v>
      </c>
      <c r="J5" s="9">
        <v>1</v>
      </c>
      <c r="K5" s="9"/>
      <c r="L5" s="9"/>
      <c r="M5" s="9"/>
      <c r="N5" s="9"/>
      <c r="O5" s="36"/>
    </row>
    <row r="6" spans="1:15" x14ac:dyDescent="0.3">
      <c r="A6" s="29" t="s">
        <v>6</v>
      </c>
      <c r="B6" s="9"/>
      <c r="C6" s="9"/>
      <c r="D6" s="9"/>
      <c r="E6" s="9"/>
      <c r="F6" s="9"/>
      <c r="G6" s="9"/>
      <c r="H6" s="9"/>
      <c r="I6" s="9"/>
      <c r="J6" s="9"/>
      <c r="K6" s="9">
        <v>1</v>
      </c>
      <c r="L6" s="9">
        <v>1</v>
      </c>
      <c r="M6" s="9">
        <v>1</v>
      </c>
      <c r="N6" s="9"/>
      <c r="O6" s="36"/>
    </row>
    <row r="7" spans="1:15" ht="16.2" thickBot="1" x14ac:dyDescent="0.35">
      <c r="A7" s="33" t="s">
        <v>7</v>
      </c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>
        <v>1</v>
      </c>
      <c r="O7" s="11">
        <v>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FA210-6C83-4CC4-AF45-F41CDC53F769}">
  <sheetPr>
    <tabColor theme="7" tint="0.79998168889431442"/>
  </sheetPr>
  <dimension ref="A1:H8"/>
  <sheetViews>
    <sheetView workbookViewId="0">
      <selection activeCell="D12" sqref="D12"/>
    </sheetView>
  </sheetViews>
  <sheetFormatPr defaultColWidth="9.21875" defaultRowHeight="15.6" x14ac:dyDescent="0.3"/>
  <cols>
    <col min="1" max="7" width="9.21875" style="1"/>
    <col min="8" max="8" width="23" style="1" bestFit="1" customWidth="1"/>
    <col min="9" max="16384" width="9.21875" style="1"/>
  </cols>
  <sheetData>
    <row r="1" spans="1:8" ht="16.2" thickBot="1" x14ac:dyDescent="0.35">
      <c r="A1" s="1" t="str">
        <f>_xlfn.CONCAT( "Table of Completions Water Demand for Completions Sites over ",VLOOKUP("decision period", Units!$A$2:$B$9, 2, FALSE),"s [",VLOOKUP("volume", Units!$A$2:$B$9, 2, FALSE),"/", VLOOKUP("time", Units!$A$2:$B$9, 2, FALSE),"]")</f>
        <v>Table of Completions Water Demand for Completions Sites over days [bbl/day]</v>
      </c>
      <c r="H1" s="39"/>
    </row>
    <row r="2" spans="1:8" s="8" customFormat="1" x14ac:dyDescent="0.3">
      <c r="A2" s="6" t="s">
        <v>94</v>
      </c>
      <c r="B2" s="7" t="s">
        <v>56</v>
      </c>
      <c r="C2" s="7" t="s">
        <v>57</v>
      </c>
      <c r="D2" s="7" t="s">
        <v>58</v>
      </c>
      <c r="E2" s="7" t="s">
        <v>59</v>
      </c>
      <c r="F2" s="27" t="s">
        <v>60</v>
      </c>
    </row>
    <row r="3" spans="1:8" ht="16.2" thickBot="1" x14ac:dyDescent="0.35">
      <c r="A3" s="3" t="s">
        <v>8</v>
      </c>
      <c r="B3" s="10">
        <v>31500</v>
      </c>
      <c r="C3" s="10">
        <v>35000</v>
      </c>
      <c r="D3" s="10">
        <v>35000</v>
      </c>
      <c r="E3" s="10">
        <v>28000</v>
      </c>
      <c r="F3" s="11">
        <v>0</v>
      </c>
    </row>
    <row r="8" spans="1:8" x14ac:dyDescent="0.3">
      <c r="F8" s="12"/>
    </row>
  </sheetData>
  <phoneticPr fontId="2" type="noConversion"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9514F-DAFF-4764-9C34-8E43F32C86F9}">
  <sheetPr>
    <tabColor theme="7" tint="0.79998168889431442"/>
  </sheetPr>
  <dimension ref="A1:G21"/>
  <sheetViews>
    <sheetView workbookViewId="0">
      <selection activeCell="G20" sqref="G20"/>
    </sheetView>
  </sheetViews>
  <sheetFormatPr defaultColWidth="9.21875" defaultRowHeight="15.6" x14ac:dyDescent="0.3"/>
  <cols>
    <col min="1" max="1" width="18.109375" style="8" customWidth="1"/>
    <col min="2" max="2" width="23" style="8" bestFit="1" customWidth="1"/>
    <col min="3" max="16384" width="9.21875" style="1"/>
  </cols>
  <sheetData>
    <row r="1" spans="1:7" ht="16.2" thickBot="1" x14ac:dyDescent="0.35">
      <c r="A1" s="35" t="str">
        <f>_xlfn.CONCAT( "Table of Production Rate Forecasts by Tanks and Pads"," [",VLOOKUP("volume", Units!$A$2:$B$9, 2, FALSE),"/", VLOOKUP("time", Units!$A$2:$B$9, 2, FALSE),"]")</f>
        <v>Table of Production Rate Forecasts by Tanks and Pads [bbl/day]</v>
      </c>
      <c r="B1" s="39"/>
    </row>
    <row r="2" spans="1:7" s="8" customFormat="1" x14ac:dyDescent="0.3">
      <c r="A2" s="6" t="s">
        <v>91</v>
      </c>
      <c r="B2" s="28" t="s">
        <v>93</v>
      </c>
      <c r="C2" s="7" t="s">
        <v>56</v>
      </c>
      <c r="D2" s="7" t="s">
        <v>57</v>
      </c>
      <c r="E2" s="7" t="s">
        <v>58</v>
      </c>
      <c r="F2" s="7" t="s">
        <v>59</v>
      </c>
      <c r="G2" s="27" t="s">
        <v>60</v>
      </c>
    </row>
    <row r="3" spans="1:7" s="8" customFormat="1" x14ac:dyDescent="0.3">
      <c r="A3" s="31" t="s">
        <v>3</v>
      </c>
      <c r="B3" s="32" t="s">
        <v>61</v>
      </c>
      <c r="C3" s="9">
        <v>1058</v>
      </c>
      <c r="D3" s="9">
        <v>1029</v>
      </c>
      <c r="E3" s="9">
        <v>999</v>
      </c>
      <c r="F3" s="9">
        <v>998</v>
      </c>
      <c r="G3" s="36">
        <v>996</v>
      </c>
    </row>
    <row r="4" spans="1:7" s="8" customFormat="1" x14ac:dyDescent="0.3">
      <c r="A4" s="29" t="s">
        <v>3</v>
      </c>
      <c r="B4" s="30" t="s">
        <v>62</v>
      </c>
      <c r="C4" s="9">
        <v>1058</v>
      </c>
      <c r="D4" s="9">
        <v>1029</v>
      </c>
      <c r="E4" s="9">
        <v>999</v>
      </c>
      <c r="F4" s="9">
        <v>998</v>
      </c>
      <c r="G4" s="36">
        <v>996</v>
      </c>
    </row>
    <row r="5" spans="1:7" s="8" customFormat="1" x14ac:dyDescent="0.3">
      <c r="A5" s="29" t="s">
        <v>4</v>
      </c>
      <c r="B5" s="30" t="s">
        <v>63</v>
      </c>
      <c r="C5" s="9">
        <v>466</v>
      </c>
      <c r="D5" s="9">
        <v>460</v>
      </c>
      <c r="E5" s="9">
        <v>458</v>
      </c>
      <c r="F5" s="9">
        <v>457</v>
      </c>
      <c r="G5" s="36">
        <v>455</v>
      </c>
    </row>
    <row r="6" spans="1:7" s="8" customFormat="1" x14ac:dyDescent="0.3">
      <c r="A6" s="29" t="s">
        <v>4</v>
      </c>
      <c r="B6" s="30" t="s">
        <v>64</v>
      </c>
      <c r="C6" s="9">
        <v>466</v>
      </c>
      <c r="D6" s="9">
        <v>460</v>
      </c>
      <c r="E6" s="9">
        <v>458</v>
      </c>
      <c r="F6" s="9">
        <v>457</v>
      </c>
      <c r="G6" s="36">
        <v>455</v>
      </c>
    </row>
    <row r="7" spans="1:7" s="8" customFormat="1" x14ac:dyDescent="0.3">
      <c r="A7" s="29" t="s">
        <v>4</v>
      </c>
      <c r="B7" s="30" t="s">
        <v>65</v>
      </c>
      <c r="C7" s="9">
        <v>466</v>
      </c>
      <c r="D7" s="9">
        <v>460</v>
      </c>
      <c r="E7" s="9">
        <v>458</v>
      </c>
      <c r="F7" s="9">
        <v>457</v>
      </c>
      <c r="G7" s="36">
        <v>455</v>
      </c>
    </row>
    <row r="8" spans="1:7" s="8" customFormat="1" x14ac:dyDescent="0.3">
      <c r="A8" s="29" t="s">
        <v>5</v>
      </c>
      <c r="B8" s="30" t="s">
        <v>66</v>
      </c>
      <c r="C8" s="9">
        <v>200</v>
      </c>
      <c r="D8" s="9">
        <v>199</v>
      </c>
      <c r="E8" s="9">
        <v>198</v>
      </c>
      <c r="F8" s="9">
        <v>196</v>
      </c>
      <c r="G8" s="36">
        <v>195</v>
      </c>
    </row>
    <row r="9" spans="1:7" s="8" customFormat="1" x14ac:dyDescent="0.3">
      <c r="A9" s="29" t="s">
        <v>5</v>
      </c>
      <c r="B9" s="30" t="s">
        <v>67</v>
      </c>
      <c r="C9" s="9">
        <v>200</v>
      </c>
      <c r="D9" s="9">
        <v>199</v>
      </c>
      <c r="E9" s="9">
        <v>198</v>
      </c>
      <c r="F9" s="9">
        <v>196</v>
      </c>
      <c r="G9" s="36">
        <v>195</v>
      </c>
    </row>
    <row r="10" spans="1:7" s="8" customFormat="1" x14ac:dyDescent="0.3">
      <c r="A10" s="29" t="s">
        <v>5</v>
      </c>
      <c r="B10" s="30" t="s">
        <v>68</v>
      </c>
      <c r="C10" s="9">
        <v>200</v>
      </c>
      <c r="D10" s="9">
        <v>199</v>
      </c>
      <c r="E10" s="9">
        <v>198</v>
      </c>
      <c r="F10" s="9">
        <v>196</v>
      </c>
      <c r="G10" s="36">
        <v>195</v>
      </c>
    </row>
    <row r="11" spans="1:7" s="8" customFormat="1" x14ac:dyDescent="0.3">
      <c r="A11" s="29" t="s">
        <v>5</v>
      </c>
      <c r="B11" s="30" t="s">
        <v>69</v>
      </c>
      <c r="C11" s="9">
        <v>200</v>
      </c>
      <c r="D11" s="9">
        <v>199</v>
      </c>
      <c r="E11" s="9">
        <v>198</v>
      </c>
      <c r="F11" s="9">
        <v>196</v>
      </c>
      <c r="G11" s="36">
        <v>195</v>
      </c>
    </row>
    <row r="12" spans="1:7" s="8" customFormat="1" x14ac:dyDescent="0.3">
      <c r="A12" s="29" t="s">
        <v>6</v>
      </c>
      <c r="B12" s="30" t="s">
        <v>70</v>
      </c>
      <c r="C12" s="9">
        <v>331</v>
      </c>
      <c r="D12" s="9">
        <v>330</v>
      </c>
      <c r="E12" s="9">
        <v>330</v>
      </c>
      <c r="F12" s="9">
        <v>329</v>
      </c>
      <c r="G12" s="36">
        <v>329</v>
      </c>
    </row>
    <row r="13" spans="1:7" s="8" customFormat="1" x14ac:dyDescent="0.3">
      <c r="A13" s="29" t="s">
        <v>6</v>
      </c>
      <c r="B13" s="30" t="s">
        <v>71</v>
      </c>
      <c r="C13" s="9">
        <v>331</v>
      </c>
      <c r="D13" s="9">
        <v>330</v>
      </c>
      <c r="E13" s="9">
        <v>330</v>
      </c>
      <c r="F13" s="9">
        <v>329</v>
      </c>
      <c r="G13" s="36">
        <v>329</v>
      </c>
    </row>
    <row r="14" spans="1:7" s="8" customFormat="1" x14ac:dyDescent="0.3">
      <c r="A14" s="29" t="s">
        <v>6</v>
      </c>
      <c r="B14" s="30" t="s">
        <v>72</v>
      </c>
      <c r="C14" s="9">
        <v>331</v>
      </c>
      <c r="D14" s="9">
        <v>330</v>
      </c>
      <c r="E14" s="9">
        <v>330</v>
      </c>
      <c r="F14" s="9">
        <v>329</v>
      </c>
      <c r="G14" s="36">
        <v>329</v>
      </c>
    </row>
    <row r="15" spans="1:7" s="8" customFormat="1" x14ac:dyDescent="0.3">
      <c r="A15" s="29" t="s">
        <v>7</v>
      </c>
      <c r="B15" s="30" t="s">
        <v>73</v>
      </c>
      <c r="C15" s="9">
        <v>895</v>
      </c>
      <c r="D15" s="9">
        <v>888</v>
      </c>
      <c r="E15" s="9">
        <v>887</v>
      </c>
      <c r="F15" s="9">
        <v>885</v>
      </c>
      <c r="G15" s="36">
        <v>883</v>
      </c>
    </row>
    <row r="16" spans="1:7" ht="16.2" thickBot="1" x14ac:dyDescent="0.35">
      <c r="A16" s="33" t="s">
        <v>7</v>
      </c>
      <c r="B16" s="34" t="s">
        <v>74</v>
      </c>
      <c r="C16" s="10">
        <v>895</v>
      </c>
      <c r="D16" s="10">
        <v>888</v>
      </c>
      <c r="E16" s="10">
        <v>887</v>
      </c>
      <c r="F16" s="10">
        <v>885</v>
      </c>
      <c r="G16" s="11">
        <v>883</v>
      </c>
    </row>
    <row r="21" spans="7:7" x14ac:dyDescent="0.3">
      <c r="G21" s="12"/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E5548-F8CC-426B-BF72-21E59575CB18}">
  <sheetPr>
    <tabColor theme="7" tint="0.79998168889431442"/>
  </sheetPr>
  <dimension ref="A1:F12"/>
  <sheetViews>
    <sheetView workbookViewId="0">
      <selection activeCell="G20" sqref="G20"/>
    </sheetView>
  </sheetViews>
  <sheetFormatPr defaultColWidth="9.21875" defaultRowHeight="15.6" x14ac:dyDescent="0.3"/>
  <cols>
    <col min="1" max="1" width="17.109375" style="8" customWidth="1"/>
    <col min="2" max="16384" width="9.21875" style="1"/>
  </cols>
  <sheetData>
    <row r="1" spans="1:6" ht="16.2" thickBot="1" x14ac:dyDescent="0.35">
      <c r="A1" s="35" t="str">
        <f>_xlfn.CONCAT( "Table of Production Rate Forecasts by Pads"," [",VLOOKUP("volume", Units!$A$2:$B$9, 2, FALSE),"/", VLOOKUP("time", Units!$A$2:$B$9, 2, FALSE),"]")</f>
        <v>Table of Production Rate Forecasts by Pads [bbl/day]</v>
      </c>
    </row>
    <row r="2" spans="1:6" s="8" customFormat="1" x14ac:dyDescent="0.3">
      <c r="A2" s="6" t="s">
        <v>91</v>
      </c>
      <c r="B2" s="7" t="s">
        <v>56</v>
      </c>
      <c r="C2" s="7" t="s">
        <v>57</v>
      </c>
      <c r="D2" s="7" t="s">
        <v>58</v>
      </c>
      <c r="E2" s="7" t="s">
        <v>59</v>
      </c>
      <c r="F2" s="27" t="s">
        <v>60</v>
      </c>
    </row>
    <row r="3" spans="1:6" s="8" customFormat="1" x14ac:dyDescent="0.3">
      <c r="A3" s="31" t="s">
        <v>3</v>
      </c>
      <c r="B3" s="9">
        <v>2116</v>
      </c>
      <c r="C3" s="9">
        <v>2058</v>
      </c>
      <c r="D3" s="9">
        <v>1998</v>
      </c>
      <c r="E3" s="9">
        <v>1996</v>
      </c>
      <c r="F3" s="36">
        <v>1992</v>
      </c>
    </row>
    <row r="4" spans="1:6" s="8" customFormat="1" x14ac:dyDescent="0.3">
      <c r="A4" s="29" t="s">
        <v>4</v>
      </c>
      <c r="B4" s="9">
        <v>1398</v>
      </c>
      <c r="C4" s="9">
        <v>1380</v>
      </c>
      <c r="D4" s="9">
        <v>1374</v>
      </c>
      <c r="E4" s="9">
        <v>1371</v>
      </c>
      <c r="F4" s="36">
        <v>1365</v>
      </c>
    </row>
    <row r="5" spans="1:6" s="8" customFormat="1" x14ac:dyDescent="0.3">
      <c r="A5" s="29" t="s">
        <v>5</v>
      </c>
      <c r="B5" s="9">
        <v>800</v>
      </c>
      <c r="C5" s="9">
        <v>796</v>
      </c>
      <c r="D5" s="9">
        <v>792</v>
      </c>
      <c r="E5" s="9">
        <v>784</v>
      </c>
      <c r="F5" s="36">
        <v>780</v>
      </c>
    </row>
    <row r="6" spans="1:6" s="8" customFormat="1" x14ac:dyDescent="0.3">
      <c r="A6" s="29" t="s">
        <v>6</v>
      </c>
      <c r="B6" s="9">
        <v>993</v>
      </c>
      <c r="C6" s="9">
        <v>990</v>
      </c>
      <c r="D6" s="9">
        <v>990</v>
      </c>
      <c r="E6" s="9">
        <v>987</v>
      </c>
      <c r="F6" s="36">
        <v>987</v>
      </c>
    </row>
    <row r="7" spans="1:6" s="8" customFormat="1" ht="16.2" thickBot="1" x14ac:dyDescent="0.35">
      <c r="A7" s="33" t="s">
        <v>7</v>
      </c>
      <c r="B7" s="10">
        <v>1790</v>
      </c>
      <c r="C7" s="10">
        <v>1776</v>
      </c>
      <c r="D7" s="10">
        <v>1774</v>
      </c>
      <c r="E7" s="10">
        <v>1770</v>
      </c>
      <c r="F7" s="11">
        <v>1766</v>
      </c>
    </row>
    <row r="12" spans="1:6" x14ac:dyDescent="0.3">
      <c r="F12" s="12"/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A47F7-A2FF-4DEE-B278-2DA8AB93D602}">
  <sheetPr>
    <tabColor theme="7" tint="0.79998168889431442"/>
  </sheetPr>
  <dimension ref="A1:F8"/>
  <sheetViews>
    <sheetView workbookViewId="0">
      <selection activeCell="A2" sqref="A2"/>
    </sheetView>
  </sheetViews>
  <sheetFormatPr defaultColWidth="9.21875" defaultRowHeight="15.6" x14ac:dyDescent="0.3"/>
  <cols>
    <col min="1" max="1" width="9.21875" style="8"/>
    <col min="2" max="16384" width="9.21875" style="1"/>
  </cols>
  <sheetData>
    <row r="1" spans="1:6" ht="16.2" thickBot="1" x14ac:dyDescent="0.35">
      <c r="A1" s="35" t="str">
        <f>_xlfn.CONCAT( "Table of Flowback Rate Forecasts by Pads"," [",VLOOKUP("volume", Units!$A$2:$B$9, 2, FALSE),"/", VLOOKUP("time", Units!$A$2:$B$9, 2, FALSE),"]")</f>
        <v>Table of Flowback Rate Forecasts by Pads [bbl/day]</v>
      </c>
    </row>
    <row r="2" spans="1:6" s="8" customFormat="1" x14ac:dyDescent="0.3">
      <c r="A2" s="6" t="s">
        <v>94</v>
      </c>
      <c r="B2" s="7" t="s">
        <v>56</v>
      </c>
      <c r="C2" s="7" t="s">
        <v>57</v>
      </c>
      <c r="D2" s="7" t="s">
        <v>58</v>
      </c>
      <c r="E2" s="7" t="s">
        <v>59</v>
      </c>
      <c r="F2" s="27" t="s">
        <v>60</v>
      </c>
    </row>
    <row r="3" spans="1:6" s="8" customFormat="1" ht="16.2" thickBot="1" x14ac:dyDescent="0.35">
      <c r="A3" s="33" t="s">
        <v>8</v>
      </c>
      <c r="B3" s="10">
        <v>500</v>
      </c>
      <c r="C3" s="10">
        <v>500</v>
      </c>
      <c r="D3" s="10">
        <v>500</v>
      </c>
      <c r="E3" s="10">
        <v>500</v>
      </c>
      <c r="F3" s="11">
        <v>500</v>
      </c>
    </row>
    <row r="8" spans="1:6" x14ac:dyDescent="0.3">
      <c r="F8" s="12"/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65BC4-7454-4A45-AA93-771B11A13108}">
  <sheetPr>
    <tabColor rgb="FFD9C6FE"/>
  </sheetPr>
  <dimension ref="A1:D6"/>
  <sheetViews>
    <sheetView workbookViewId="0"/>
  </sheetViews>
  <sheetFormatPr defaultColWidth="9.21875" defaultRowHeight="15.6" x14ac:dyDescent="0.3"/>
  <cols>
    <col min="1" max="16384" width="9.21875" style="1"/>
  </cols>
  <sheetData>
    <row r="1" spans="1:4" ht="16.2" thickBot="1" x14ac:dyDescent="0.35">
      <c r="A1" s="1" t="str">
        <f>_xlfn.CONCAT( "Table of Initial Disposal Capacity"," [",VLOOKUP("volume", Units!$A$2:$B$9, 2, FALSE),"/", VLOOKUP("time", Units!$A$2:$B$9, 2, FALSE),"]")</f>
        <v>Table of Initial Disposal Capacity [bbl/day]</v>
      </c>
      <c r="B1" s="39"/>
      <c r="D1" s="39"/>
    </row>
    <row r="2" spans="1:4" s="8" customFormat="1" x14ac:dyDescent="0.3">
      <c r="A2" s="6" t="s">
        <v>95</v>
      </c>
      <c r="B2" s="27" t="s">
        <v>98</v>
      </c>
      <c r="D2" s="39"/>
    </row>
    <row r="3" spans="1:4" s="8" customFormat="1" x14ac:dyDescent="0.3">
      <c r="A3" s="29" t="s">
        <v>54</v>
      </c>
      <c r="B3" s="36">
        <v>5000</v>
      </c>
    </row>
    <row r="4" spans="1:4" ht="16.2" thickBot="1" x14ac:dyDescent="0.35">
      <c r="A4" s="33" t="s">
        <v>55</v>
      </c>
      <c r="B4" s="11">
        <v>10000</v>
      </c>
      <c r="D4" s="39"/>
    </row>
    <row r="6" spans="1:4" x14ac:dyDescent="0.3">
      <c r="A6" s="39"/>
      <c r="B6" s="39"/>
      <c r="D6" s="39"/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65970-D83F-46CB-8781-62CE35DBF4B5}">
  <sheetPr>
    <tabColor rgb="FFD9C6FE"/>
  </sheetPr>
  <dimension ref="A1"/>
  <sheetViews>
    <sheetView workbookViewId="0"/>
  </sheetViews>
  <sheetFormatPr defaultRowHeight="14.4" x14ac:dyDescent="0.3"/>
  <sheetData>
    <row r="1" spans="1:1" x14ac:dyDescent="0.3">
      <c r="A1" t="str">
        <f>_xlfn.CONCAT( "Table of Reuse Capacity"," [",VLOOKUP("volume", Units!$A$2:$B$9, 2, FALSE),"/", VLOOKUP("time", Units!$A$2:$B$9, 2, FALSE),"]")</f>
        <v>Table of Reuse Capacity [bbl/day]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2DBF7-A8C0-4CE1-BE66-F8E077B6F0F1}">
  <sheetPr>
    <tabColor rgb="FFD9C6FE"/>
  </sheetPr>
  <dimension ref="A1:F9"/>
  <sheetViews>
    <sheetView workbookViewId="0"/>
  </sheetViews>
  <sheetFormatPr defaultColWidth="9.21875" defaultRowHeight="15.6" x14ac:dyDescent="0.3"/>
  <cols>
    <col min="1" max="1" width="18" style="1" customWidth="1"/>
    <col min="2" max="16384" width="9.21875" style="1"/>
  </cols>
  <sheetData>
    <row r="1" spans="1:6" ht="16.2" thickBot="1" x14ac:dyDescent="0.35">
      <c r="A1" s="1" t="str">
        <f>_xlfn.CONCAT( "Table of Freshwater Sourcing Availability"," [",VLOOKUP("volume", Units!$A$2:$B$9, 2, FALSE),"/", VLOOKUP("time", Units!$A$2:$B$9, 2, FALSE),"]")</f>
        <v>Table of Freshwater Sourcing Availability [bbl/day]</v>
      </c>
    </row>
    <row r="2" spans="1:6" s="8" customFormat="1" x14ac:dyDescent="0.3">
      <c r="A2" s="6" t="s">
        <v>96</v>
      </c>
      <c r="B2" s="7" t="s">
        <v>56</v>
      </c>
      <c r="C2" s="7" t="s">
        <v>57</v>
      </c>
      <c r="D2" s="7" t="s">
        <v>58</v>
      </c>
      <c r="E2" s="7" t="s">
        <v>59</v>
      </c>
      <c r="F2" s="27" t="s">
        <v>60</v>
      </c>
    </row>
    <row r="3" spans="1:6" s="8" customFormat="1" x14ac:dyDescent="0.3">
      <c r="A3" s="29" t="s">
        <v>75</v>
      </c>
      <c r="B3" s="9">
        <v>30000</v>
      </c>
      <c r="C3" s="9">
        <v>30000</v>
      </c>
      <c r="D3" s="9">
        <v>30000</v>
      </c>
      <c r="E3" s="9">
        <v>30000</v>
      </c>
      <c r="F3" s="36">
        <v>30000</v>
      </c>
    </row>
    <row r="4" spans="1:6" ht="16.2" thickBot="1" x14ac:dyDescent="0.35">
      <c r="A4" s="33" t="s">
        <v>76</v>
      </c>
      <c r="B4" s="10">
        <v>20000</v>
      </c>
      <c r="C4" s="10">
        <v>20000</v>
      </c>
      <c r="D4" s="10">
        <v>20000</v>
      </c>
      <c r="E4" s="10">
        <v>20000</v>
      </c>
      <c r="F4" s="11">
        <v>20000</v>
      </c>
    </row>
    <row r="9" spans="1:6" x14ac:dyDescent="0.3">
      <c r="F9" s="12"/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8CF8D-5373-4539-A55F-3258FEB20DFB}">
  <sheetPr>
    <tabColor rgb="FFD9C6FE"/>
  </sheetPr>
  <dimension ref="A1:F3"/>
  <sheetViews>
    <sheetView workbookViewId="0"/>
  </sheetViews>
  <sheetFormatPr defaultColWidth="9.21875" defaultRowHeight="15.6" x14ac:dyDescent="0.3"/>
  <cols>
    <col min="1" max="1" width="15.109375" style="1" customWidth="1"/>
    <col min="2" max="16384" width="9.21875" style="1"/>
  </cols>
  <sheetData>
    <row r="1" spans="1:6" ht="16.2" thickBot="1" x14ac:dyDescent="0.35">
      <c r="A1" s="1" t="str">
        <f>_xlfn.CONCAT( "Table of Completions Pad Storage Capacity"," [",VLOOKUP("volume", Units!$A$2:$B$9, 2, FALSE),"]")</f>
        <v>Table of Completions Pad Storage Capacity [bbl]</v>
      </c>
    </row>
    <row r="2" spans="1:6" s="8" customFormat="1" x14ac:dyDescent="0.3">
      <c r="A2" s="6" t="s">
        <v>94</v>
      </c>
      <c r="B2" s="40" t="s">
        <v>56</v>
      </c>
      <c r="C2" s="7" t="s">
        <v>57</v>
      </c>
      <c r="D2" s="7" t="s">
        <v>58</v>
      </c>
      <c r="E2" s="7" t="s">
        <v>59</v>
      </c>
      <c r="F2" s="27" t="s">
        <v>60</v>
      </c>
    </row>
    <row r="3" spans="1:6" ht="16.2" thickBot="1" x14ac:dyDescent="0.35">
      <c r="A3" s="33" t="s">
        <v>8</v>
      </c>
      <c r="B3" s="41">
        <v>10000</v>
      </c>
      <c r="C3" s="41">
        <v>10000</v>
      </c>
      <c r="D3" s="41">
        <v>10000</v>
      </c>
      <c r="E3" s="41">
        <v>10000</v>
      </c>
      <c r="F3" s="42">
        <v>10000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A76A8-5CE6-4878-A6D7-FB5DF8BDAFB4}">
  <sheetPr>
    <tabColor theme="9" tint="0.79998168889431442"/>
  </sheetPr>
  <dimension ref="A1:L10"/>
  <sheetViews>
    <sheetView workbookViewId="0">
      <selection activeCell="F12" sqref="F12"/>
    </sheetView>
  </sheetViews>
  <sheetFormatPr defaultColWidth="9.21875" defaultRowHeight="15.6" x14ac:dyDescent="0.3"/>
  <cols>
    <col min="1" max="9" width="9.21875" style="1"/>
    <col min="10" max="10" width="11.21875" style="1" customWidth="1"/>
    <col min="11" max="11" width="10.6640625" style="1" customWidth="1"/>
    <col min="12" max="12" width="12.88671875" style="1" customWidth="1"/>
    <col min="13" max="13" width="4.5546875" style="1" customWidth="1"/>
    <col min="14" max="16384" width="9.21875" style="1"/>
  </cols>
  <sheetData>
    <row r="1" spans="1:12" x14ac:dyDescent="0.3">
      <c r="A1" s="1" t="s">
        <v>0</v>
      </c>
      <c r="B1" s="39"/>
    </row>
    <row r="2" spans="1:12" x14ac:dyDescent="0.3">
      <c r="A2" s="4" t="s">
        <v>3</v>
      </c>
    </row>
    <row r="3" spans="1:12" x14ac:dyDescent="0.3">
      <c r="A3" s="4" t="s">
        <v>4</v>
      </c>
    </row>
    <row r="4" spans="1:12" x14ac:dyDescent="0.3">
      <c r="A4" s="4" t="s">
        <v>5</v>
      </c>
      <c r="B4" s="39"/>
    </row>
    <row r="5" spans="1:12" x14ac:dyDescent="0.3">
      <c r="A5" s="4" t="s">
        <v>6</v>
      </c>
      <c r="J5" s="13"/>
      <c r="K5" s="13"/>
      <c r="L5" s="13"/>
    </row>
    <row r="6" spans="1:12" x14ac:dyDescent="0.3">
      <c r="A6" s="4" t="s">
        <v>7</v>
      </c>
    </row>
    <row r="10" spans="1:12" x14ac:dyDescent="0.3">
      <c r="A10" s="39"/>
      <c r="C10" s="39"/>
    </row>
  </sheetData>
  <phoneticPr fontId="2" type="noConversion"/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6C6A0-7BAD-498F-AAE7-F43EE79415DD}">
  <sheetPr>
    <tabColor rgb="FFD9C6FE"/>
  </sheetPr>
  <dimension ref="A1:B3"/>
  <sheetViews>
    <sheetView workbookViewId="0"/>
  </sheetViews>
  <sheetFormatPr defaultColWidth="9.21875" defaultRowHeight="15.6" x14ac:dyDescent="0.3"/>
  <cols>
    <col min="1" max="1" width="16.77734375" style="1" customWidth="1"/>
    <col min="2" max="16384" width="9.21875" style="1"/>
  </cols>
  <sheetData>
    <row r="1" spans="1:2" ht="16.2" thickBot="1" x14ac:dyDescent="0.35">
      <c r="A1" s="1" t="str">
        <f>_xlfn.CONCAT( "Table of Pad Offloading Capacity"," [",VLOOKUP("volume", Units!$A$2:$B$9, 2, FALSE),"/", VLOOKUP("time", Units!$A$2:$B$9, 2, FALSE),"]")</f>
        <v>Table of Pad Offloading Capacity [bbl/day]</v>
      </c>
    </row>
    <row r="2" spans="1:2" s="8" customFormat="1" x14ac:dyDescent="0.3">
      <c r="A2" s="6" t="s">
        <v>94</v>
      </c>
      <c r="B2" s="27" t="s">
        <v>98</v>
      </c>
    </row>
    <row r="3" spans="1:2" ht="16.2" thickBot="1" x14ac:dyDescent="0.35">
      <c r="A3" s="33" t="s">
        <v>8</v>
      </c>
      <c r="B3" s="11">
        <v>50000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B27A2-91E8-4B14-8B2B-D8903B8CA8E8}">
  <sheetPr>
    <tabColor rgb="FFD9C6FE"/>
  </sheetPr>
  <dimension ref="A1"/>
  <sheetViews>
    <sheetView workbookViewId="0"/>
  </sheetViews>
  <sheetFormatPr defaultRowHeight="14.4" x14ac:dyDescent="0.3"/>
  <sheetData>
    <row r="1" spans="1:1" x14ac:dyDescent="0.3">
      <c r="A1" t="str">
        <f>_xlfn.CONCAT( "Production Tank Capacity"," [",VLOOKUP("volume", Units!$A$2:$B$9, 2, FALSE),"]")</f>
        <v>Production Tank Capacity [bbl]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D9A13-6613-4A4D-92BC-DD0B79B273AD}">
  <sheetPr>
    <tabColor theme="5" tint="0.79998168889431442"/>
  </sheetPr>
  <dimension ref="A1:B4"/>
  <sheetViews>
    <sheetView workbookViewId="0">
      <selection activeCell="A2" sqref="A2"/>
    </sheetView>
  </sheetViews>
  <sheetFormatPr defaultColWidth="9.21875" defaultRowHeight="15.6" x14ac:dyDescent="0.3"/>
  <cols>
    <col min="1" max="16384" width="9.21875" style="1"/>
  </cols>
  <sheetData>
    <row r="1" spans="1:2" ht="16.2" thickBot="1" x14ac:dyDescent="0.35">
      <c r="A1" s="1" t="str">
        <f>_xlfn.CONCAT( "Table of Disposal Operational Cost [",VLOOKUP("currency", Units!$A$2:$B$9, 2, FALSE),"/", VLOOKUP("volume", Units!$A$2:$B$9, 2, FALSE),"]")</f>
        <v>Table of Disposal Operational Cost [USD/bbl]</v>
      </c>
    </row>
    <row r="2" spans="1:2" s="8" customFormat="1" x14ac:dyDescent="0.3">
      <c r="A2" s="6" t="s">
        <v>95</v>
      </c>
      <c r="B2" s="27" t="s">
        <v>98</v>
      </c>
    </row>
    <row r="3" spans="1:2" s="8" customFormat="1" x14ac:dyDescent="0.3">
      <c r="A3" s="29" t="s">
        <v>54</v>
      </c>
      <c r="B3" s="36">
        <v>9</v>
      </c>
    </row>
    <row r="4" spans="1:2" ht="16.2" thickBot="1" x14ac:dyDescent="0.35">
      <c r="A4" s="33" t="s">
        <v>55</v>
      </c>
      <c r="B4" s="11">
        <v>8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13BD9-1426-4BFB-8D02-5A2A33597048}">
  <sheetPr>
    <tabColor theme="5" tint="0.79998168889431442"/>
  </sheetPr>
  <dimension ref="A1"/>
  <sheetViews>
    <sheetView workbookViewId="0">
      <selection activeCell="F10" sqref="F10"/>
    </sheetView>
  </sheetViews>
  <sheetFormatPr defaultRowHeight="14.4" x14ac:dyDescent="0.3"/>
  <sheetData/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5D225-B5AF-4E75-9547-7AC1A8034351}">
  <sheetPr>
    <tabColor theme="5" tint="0.79998168889431442"/>
  </sheetPr>
  <dimension ref="A1:B3"/>
  <sheetViews>
    <sheetView workbookViewId="0">
      <selection activeCell="F10" sqref="F10"/>
    </sheetView>
  </sheetViews>
  <sheetFormatPr defaultColWidth="9.21875" defaultRowHeight="15.6" x14ac:dyDescent="0.3"/>
  <cols>
    <col min="1" max="1" width="17.88671875" style="1" customWidth="1"/>
    <col min="2" max="16384" width="9.21875" style="1"/>
  </cols>
  <sheetData>
    <row r="1" spans="1:2" ht="16.2" thickBot="1" x14ac:dyDescent="0.35">
      <c r="A1" s="1" t="str">
        <f>_xlfn.CONCAT( "Table of Reuse Operational Cost [",VLOOKUP("currency", Units!$A$2:$B$9, 2, FALSE),"/", VLOOKUP("volume", Units!$A$2:$B$9, 2, FALSE),"]")</f>
        <v>Table of Reuse Operational Cost [USD/bbl]</v>
      </c>
    </row>
    <row r="2" spans="1:2" s="8" customFormat="1" x14ac:dyDescent="0.3">
      <c r="A2" s="6" t="s">
        <v>94</v>
      </c>
      <c r="B2" s="27" t="s">
        <v>98</v>
      </c>
    </row>
    <row r="3" spans="1:2" ht="16.2" thickBot="1" x14ac:dyDescent="0.35">
      <c r="A3" s="33" t="s">
        <v>8</v>
      </c>
      <c r="B3" s="11">
        <v>1.2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F3D68-9420-4DF5-8A14-DD803657C7A5}">
  <sheetPr>
    <tabColor theme="5" tint="0.79998168889431442"/>
  </sheetPr>
  <dimension ref="A1:B4"/>
  <sheetViews>
    <sheetView workbookViewId="0">
      <selection activeCell="F10" sqref="F10"/>
    </sheetView>
  </sheetViews>
  <sheetFormatPr defaultColWidth="9.21875" defaultRowHeight="15.6" x14ac:dyDescent="0.3"/>
  <cols>
    <col min="1" max="16384" width="9.21875" style="1"/>
  </cols>
  <sheetData>
    <row r="1" spans="1:2" ht="16.2" thickBot="1" x14ac:dyDescent="0.35">
      <c r="A1" s="1" t="str">
        <f>_xlfn.CONCAT( "Piping Operational Costs [",VLOOKUP("currency", Units!$A$2:$B$9, 2, FALSE),"/", VLOOKUP("volume", Units!$A$2:$B$9, 2, FALSE),"]")</f>
        <v>Piping Operational Costs [USD/bbl]</v>
      </c>
    </row>
    <row r="2" spans="1:2" s="8" customFormat="1" x14ac:dyDescent="0.3">
      <c r="A2" s="6" t="s">
        <v>96</v>
      </c>
      <c r="B2" s="27" t="s">
        <v>8</v>
      </c>
    </row>
    <row r="3" spans="1:2" s="8" customFormat="1" x14ac:dyDescent="0.3">
      <c r="A3" s="29" t="s">
        <v>75</v>
      </c>
      <c r="B3" s="36">
        <v>0.75</v>
      </c>
    </row>
    <row r="4" spans="1:2" ht="16.2" thickBot="1" x14ac:dyDescent="0.35">
      <c r="A4" s="33" t="s">
        <v>76</v>
      </c>
      <c r="B4" s="11">
        <v>0.85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9AF2E-9304-4DC1-ABFA-7D5DAA6BA0BC}">
  <sheetPr>
    <tabColor theme="5" tint="0.79998168889431442"/>
  </sheetPr>
  <dimension ref="A1:B4"/>
  <sheetViews>
    <sheetView workbookViewId="0">
      <selection activeCell="F10" sqref="F10"/>
    </sheetView>
  </sheetViews>
  <sheetFormatPr defaultColWidth="9.21875" defaultRowHeight="15.6" x14ac:dyDescent="0.3"/>
  <cols>
    <col min="1" max="1" width="17.5546875" style="1" customWidth="1"/>
    <col min="2" max="16384" width="9.21875" style="1"/>
  </cols>
  <sheetData>
    <row r="1" spans="1:2" ht="16.2" thickBot="1" x14ac:dyDescent="0.35">
      <c r="A1" s="1" t="str">
        <f>_xlfn.CONCAT( "Table of Freshwater Sourcing Cost [",VLOOKUP("currency", Units!$A$2:$B$9, 2, FALSE),"/", VLOOKUP("volume", Units!$A$2:$B$9, 2, FALSE),"]")</f>
        <v>Table of Freshwater Sourcing Cost [USD/bbl]</v>
      </c>
    </row>
    <row r="2" spans="1:2" s="8" customFormat="1" x14ac:dyDescent="0.3">
      <c r="A2" s="6" t="s">
        <v>96</v>
      </c>
      <c r="B2" s="27" t="s">
        <v>97</v>
      </c>
    </row>
    <row r="3" spans="1:2" s="8" customFormat="1" x14ac:dyDescent="0.3">
      <c r="A3" s="29" t="s">
        <v>75</v>
      </c>
      <c r="B3" s="36">
        <v>0.25</v>
      </c>
    </row>
    <row r="4" spans="1:2" ht="16.2" thickBot="1" x14ac:dyDescent="0.35">
      <c r="A4" s="33" t="s">
        <v>76</v>
      </c>
      <c r="B4" s="11">
        <v>0.5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5391D-1D4E-446C-B6C1-F25D75A5D98F}">
  <sheetPr>
    <tabColor theme="5" tint="0.79998168889431442"/>
  </sheetPr>
  <dimension ref="A1:F3"/>
  <sheetViews>
    <sheetView workbookViewId="0">
      <selection activeCell="F10" sqref="F10"/>
    </sheetView>
  </sheetViews>
  <sheetFormatPr defaultColWidth="9.33203125" defaultRowHeight="15.6" x14ac:dyDescent="0.3"/>
  <cols>
    <col min="1" max="1" width="25" style="1" customWidth="1"/>
    <col min="2" max="16384" width="9.33203125" style="1"/>
  </cols>
  <sheetData>
    <row r="1" spans="1:6" ht="16.2" thickBot="1" x14ac:dyDescent="0.35">
      <c r="A1" s="1" t="str">
        <f>_xlfn.CONCAT( "Table of Completions Pad Storage Capacity over Time [",VLOOKUP("volume", Units!$A$2:$B$9, 2, FALSE),"]")</f>
        <v>Table of Completions Pad Storage Capacity over Time [bbl]</v>
      </c>
    </row>
    <row r="2" spans="1:6" s="8" customFormat="1" x14ac:dyDescent="0.3">
      <c r="A2" s="6" t="s">
        <v>94</v>
      </c>
      <c r="B2" s="40" t="s">
        <v>56</v>
      </c>
      <c r="C2" s="7" t="s">
        <v>57</v>
      </c>
      <c r="D2" s="7" t="s">
        <v>58</v>
      </c>
      <c r="E2" s="7" t="s">
        <v>59</v>
      </c>
      <c r="F2" s="27" t="s">
        <v>60</v>
      </c>
    </row>
    <row r="3" spans="1:6" ht="16.2" thickBot="1" x14ac:dyDescent="0.35">
      <c r="A3" s="3" t="s">
        <v>8</v>
      </c>
      <c r="B3" s="41">
        <v>250</v>
      </c>
      <c r="C3" s="41">
        <v>250</v>
      </c>
      <c r="D3" s="41">
        <v>250</v>
      </c>
      <c r="E3" s="41">
        <v>250</v>
      </c>
      <c r="F3" s="42">
        <v>250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CCB21-1375-4BFB-9F09-24B2AEEBDEA4}">
  <sheetPr>
    <tabColor theme="5" tint="0.79998168889431442"/>
  </sheetPr>
  <dimension ref="A1:B10"/>
  <sheetViews>
    <sheetView workbookViewId="0">
      <selection activeCell="A2" sqref="A2"/>
    </sheetView>
  </sheetViews>
  <sheetFormatPr defaultColWidth="9.21875" defaultRowHeight="15.6" x14ac:dyDescent="0.3"/>
  <cols>
    <col min="1" max="16384" width="9.21875" style="1"/>
  </cols>
  <sheetData>
    <row r="1" spans="1:2" ht="16.2" thickBot="1" x14ac:dyDescent="0.35">
      <c r="A1" s="1" t="str">
        <f>_xlfn.CONCAT( "Table of Trucking Hourly Cost [",VLOOKUP("currency", Units!$A$2:$B$9, 2, FALSE),"/", "hour","]")</f>
        <v>Table of Trucking Hourly Cost [USD/hour]</v>
      </c>
    </row>
    <row r="2" spans="1:2" s="8" customFormat="1" x14ac:dyDescent="0.3">
      <c r="A2" s="6" t="s">
        <v>92</v>
      </c>
      <c r="B2" s="27" t="s">
        <v>98</v>
      </c>
    </row>
    <row r="3" spans="1:2" s="8" customFormat="1" x14ac:dyDescent="0.3">
      <c r="A3" s="29" t="s">
        <v>8</v>
      </c>
      <c r="B3" s="36">
        <v>90</v>
      </c>
    </row>
    <row r="4" spans="1:2" s="8" customFormat="1" x14ac:dyDescent="0.3">
      <c r="A4" s="29" t="s">
        <v>75</v>
      </c>
      <c r="B4" s="36">
        <v>88</v>
      </c>
    </row>
    <row r="5" spans="1:2" s="8" customFormat="1" x14ac:dyDescent="0.3">
      <c r="A5" s="29" t="s">
        <v>76</v>
      </c>
      <c r="B5" s="36">
        <v>89</v>
      </c>
    </row>
    <row r="6" spans="1:2" s="8" customFormat="1" x14ac:dyDescent="0.3">
      <c r="A6" s="29" t="s">
        <v>3</v>
      </c>
      <c r="B6" s="36">
        <v>95</v>
      </c>
    </row>
    <row r="7" spans="1:2" s="8" customFormat="1" x14ac:dyDescent="0.3">
      <c r="A7" s="29" t="s">
        <v>4</v>
      </c>
      <c r="B7" s="36">
        <v>93</v>
      </c>
    </row>
    <row r="8" spans="1:2" s="8" customFormat="1" x14ac:dyDescent="0.3">
      <c r="A8" s="29" t="s">
        <v>5</v>
      </c>
      <c r="B8" s="36">
        <v>98</v>
      </c>
    </row>
    <row r="9" spans="1:2" s="8" customFormat="1" x14ac:dyDescent="0.3">
      <c r="A9" s="29" t="s">
        <v>6</v>
      </c>
      <c r="B9" s="36">
        <v>99</v>
      </c>
    </row>
    <row r="10" spans="1:2" ht="16.2" thickBot="1" x14ac:dyDescent="0.35">
      <c r="A10" s="33" t="s">
        <v>7</v>
      </c>
      <c r="B10" s="11">
        <v>92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57926-ED56-4D32-9A5B-F7129B221F36}">
  <sheetPr>
    <tabColor theme="5" tint="0.79998168889431442"/>
  </sheetPr>
  <dimension ref="A1:I17"/>
  <sheetViews>
    <sheetView workbookViewId="0">
      <selection activeCell="F10" sqref="F10"/>
    </sheetView>
  </sheetViews>
  <sheetFormatPr defaultColWidth="9.21875" defaultRowHeight="15.6" x14ac:dyDescent="0.3"/>
  <cols>
    <col min="1" max="1" width="15.77734375" style="1" customWidth="1"/>
    <col min="2" max="6" width="9.21875" style="1"/>
    <col min="7" max="8" width="13.6640625" style="1" bestFit="1" customWidth="1"/>
    <col min="9" max="16384" width="9.21875" style="1"/>
  </cols>
  <sheetData>
    <row r="1" spans="1:9" ht="16.2" thickBot="1" x14ac:dyDescent="0.35">
      <c r="A1" s="1" t="s">
        <v>9</v>
      </c>
    </row>
    <row r="2" spans="1:9" x14ac:dyDescent="0.3">
      <c r="A2" s="5" t="s">
        <v>99</v>
      </c>
      <c r="B2" s="7" t="s">
        <v>3</v>
      </c>
      <c r="C2" s="7" t="s">
        <v>4</v>
      </c>
      <c r="D2" s="7" t="s">
        <v>5</v>
      </c>
      <c r="E2" s="7" t="s">
        <v>6</v>
      </c>
      <c r="F2" s="7" t="s">
        <v>7</v>
      </c>
      <c r="G2" s="7" t="s">
        <v>8</v>
      </c>
      <c r="H2" s="7" t="s">
        <v>54</v>
      </c>
      <c r="I2" s="27" t="s">
        <v>55</v>
      </c>
    </row>
    <row r="3" spans="1:9" x14ac:dyDescent="0.3">
      <c r="A3" s="2" t="s">
        <v>3</v>
      </c>
      <c r="B3" s="9"/>
      <c r="C3" s="9"/>
      <c r="D3" s="9"/>
      <c r="E3" s="9"/>
      <c r="F3" s="9"/>
      <c r="G3" s="9">
        <v>1</v>
      </c>
      <c r="H3" s="9">
        <v>1.5</v>
      </c>
      <c r="I3" s="36"/>
    </row>
    <row r="4" spans="1:9" x14ac:dyDescent="0.3">
      <c r="A4" s="2" t="s">
        <v>4</v>
      </c>
      <c r="B4" s="9"/>
      <c r="C4" s="9"/>
      <c r="D4" s="9"/>
      <c r="E4" s="9"/>
      <c r="F4" s="9"/>
      <c r="G4" s="9">
        <v>1.5</v>
      </c>
      <c r="H4" s="9">
        <v>1</v>
      </c>
      <c r="I4" s="36">
        <v>1.5</v>
      </c>
    </row>
    <row r="5" spans="1:9" x14ac:dyDescent="0.3">
      <c r="A5" s="2" t="s">
        <v>5</v>
      </c>
      <c r="B5" s="9"/>
      <c r="C5" s="9"/>
      <c r="D5" s="9"/>
      <c r="E5" s="9"/>
      <c r="F5" s="9"/>
      <c r="G5" s="9">
        <v>2</v>
      </c>
      <c r="H5" s="9"/>
      <c r="I5" s="36">
        <v>0.5</v>
      </c>
    </row>
    <row r="6" spans="1:9" x14ac:dyDescent="0.3">
      <c r="A6" s="2" t="s">
        <v>6</v>
      </c>
      <c r="B6" s="9"/>
      <c r="C6" s="9"/>
      <c r="D6" s="9"/>
      <c r="E6" s="9"/>
      <c r="F6" s="9"/>
      <c r="G6" s="9">
        <v>2.5</v>
      </c>
      <c r="H6" s="9"/>
      <c r="I6" s="36">
        <v>1.5</v>
      </c>
    </row>
    <row r="7" spans="1:9" x14ac:dyDescent="0.3">
      <c r="A7" s="2" t="s">
        <v>7</v>
      </c>
      <c r="B7" s="9"/>
      <c r="C7" s="9"/>
      <c r="D7" s="9"/>
      <c r="E7" s="9"/>
      <c r="F7" s="9"/>
      <c r="G7" s="9">
        <v>3</v>
      </c>
      <c r="H7" s="9"/>
      <c r="I7" s="36">
        <v>2</v>
      </c>
    </row>
    <row r="8" spans="1:9" x14ac:dyDescent="0.3">
      <c r="A8" s="2" t="s">
        <v>8</v>
      </c>
      <c r="B8" s="9"/>
      <c r="C8" s="9"/>
      <c r="D8" s="9"/>
      <c r="E8" s="9"/>
      <c r="F8" s="9"/>
      <c r="G8" s="9">
        <v>1.0000000000000001E-9</v>
      </c>
      <c r="H8" s="9">
        <v>2</v>
      </c>
      <c r="I8" s="36"/>
    </row>
    <row r="9" spans="1:9" x14ac:dyDescent="0.3">
      <c r="A9" s="2" t="s">
        <v>75</v>
      </c>
      <c r="B9" s="9"/>
      <c r="C9" s="9"/>
      <c r="D9" s="9"/>
      <c r="E9" s="9"/>
      <c r="F9" s="9"/>
      <c r="G9" s="9">
        <v>2</v>
      </c>
      <c r="H9" s="9"/>
      <c r="I9" s="36"/>
    </row>
    <row r="10" spans="1:9" ht="17.399999999999999" customHeight="1" x14ac:dyDescent="0.3">
      <c r="A10" s="2" t="s">
        <v>76</v>
      </c>
      <c r="B10" s="9"/>
      <c r="C10" s="9"/>
      <c r="D10" s="9"/>
      <c r="E10" s="9"/>
      <c r="F10" s="9"/>
      <c r="G10" s="9">
        <v>2.5</v>
      </c>
      <c r="H10" s="9"/>
      <c r="I10" s="36"/>
    </row>
    <row r="11" spans="1:9" x14ac:dyDescent="0.3">
      <c r="A11" s="2" t="s">
        <v>54</v>
      </c>
      <c r="B11" s="9"/>
      <c r="C11" s="9"/>
      <c r="D11" s="9"/>
      <c r="E11" s="9"/>
      <c r="F11" s="9"/>
      <c r="G11" s="9"/>
      <c r="H11" s="9"/>
      <c r="I11" s="36"/>
    </row>
    <row r="12" spans="1:9" ht="16.2" thickBot="1" x14ac:dyDescent="0.35">
      <c r="A12" s="3" t="s">
        <v>55</v>
      </c>
      <c r="B12" s="10"/>
      <c r="C12" s="10"/>
      <c r="D12" s="10"/>
      <c r="E12" s="10"/>
      <c r="F12" s="10"/>
      <c r="G12" s="10"/>
      <c r="H12" s="10"/>
      <c r="I12" s="11"/>
    </row>
    <row r="17" spans="7:7" x14ac:dyDescent="0.3">
      <c r="G17" s="13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FE18E-3C30-49FC-B6A0-0A6D3F02EBB0}">
  <sheetPr>
    <tabColor theme="9" tint="0.79998168889431442"/>
  </sheetPr>
  <dimension ref="A1:O15"/>
  <sheetViews>
    <sheetView workbookViewId="0">
      <selection activeCell="A2" sqref="A2"/>
    </sheetView>
  </sheetViews>
  <sheetFormatPr defaultColWidth="9.21875" defaultRowHeight="15.6" x14ac:dyDescent="0.3"/>
  <cols>
    <col min="1" max="2" width="9.21875" style="1"/>
    <col min="3" max="3" width="3.5546875" style="1" customWidth="1"/>
    <col min="4" max="12" width="9.21875" style="1"/>
    <col min="13" max="13" width="11.21875" style="1" customWidth="1"/>
    <col min="14" max="14" width="10.6640625" style="1" customWidth="1"/>
    <col min="15" max="15" width="12.88671875" style="1" customWidth="1"/>
    <col min="16" max="16" width="4.5546875" style="1" customWidth="1"/>
    <col min="17" max="16384" width="9.21875" style="1"/>
  </cols>
  <sheetData>
    <row r="1" spans="1:15" x14ac:dyDescent="0.3">
      <c r="A1" s="1" t="s">
        <v>77</v>
      </c>
    </row>
    <row r="2" spans="1:15" x14ac:dyDescent="0.3">
      <c r="A2" s="4" t="s">
        <v>61</v>
      </c>
    </row>
    <row r="3" spans="1:15" x14ac:dyDescent="0.3">
      <c r="A3" s="4" t="s">
        <v>62</v>
      </c>
    </row>
    <row r="4" spans="1:15" x14ac:dyDescent="0.3">
      <c r="A4" s="4" t="s">
        <v>63</v>
      </c>
      <c r="D4" s="12"/>
    </row>
    <row r="5" spans="1:15" x14ac:dyDescent="0.3">
      <c r="A5" s="4" t="s">
        <v>64</v>
      </c>
      <c r="M5" s="13"/>
      <c r="N5" s="13"/>
      <c r="O5" s="13"/>
    </row>
    <row r="6" spans="1:15" x14ac:dyDescent="0.3">
      <c r="A6" s="4" t="s">
        <v>65</v>
      </c>
    </row>
    <row r="7" spans="1:15" x14ac:dyDescent="0.3">
      <c r="A7" s="4" t="s">
        <v>66</v>
      </c>
    </row>
    <row r="8" spans="1:15" x14ac:dyDescent="0.3">
      <c r="A8" s="4" t="s">
        <v>67</v>
      </c>
    </row>
    <row r="9" spans="1:15" x14ac:dyDescent="0.3">
      <c r="A9" s="4" t="s">
        <v>68</v>
      </c>
    </row>
    <row r="10" spans="1:15" x14ac:dyDescent="0.3">
      <c r="A10" s="4" t="s">
        <v>69</v>
      </c>
    </row>
    <row r="11" spans="1:15" x14ac:dyDescent="0.3">
      <c r="A11" s="4" t="s">
        <v>70</v>
      </c>
    </row>
    <row r="12" spans="1:15" x14ac:dyDescent="0.3">
      <c r="A12" s="4" t="s">
        <v>71</v>
      </c>
    </row>
    <row r="13" spans="1:15" x14ac:dyDescent="0.3">
      <c r="A13" s="4" t="s">
        <v>72</v>
      </c>
    </row>
    <row r="14" spans="1:15" x14ac:dyDescent="0.3">
      <c r="A14" s="4" t="s">
        <v>73</v>
      </c>
    </row>
    <row r="15" spans="1:15" x14ac:dyDescent="0.3">
      <c r="A15" s="4" t="s">
        <v>74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E39D9-E2B5-4E92-A460-6BB588CED0C5}">
  <sheetPr>
    <tabColor rgb="FFAFF3DE"/>
  </sheetPr>
  <dimension ref="A1:B4"/>
  <sheetViews>
    <sheetView workbookViewId="0">
      <selection activeCell="K19" sqref="K19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104</v>
      </c>
    </row>
    <row r="2" spans="1:2" s="8" customFormat="1" x14ac:dyDescent="0.3">
      <c r="A2" s="6" t="s">
        <v>101</v>
      </c>
      <c r="B2" s="27" t="s">
        <v>105</v>
      </c>
    </row>
    <row r="3" spans="1:2" s="8" customFormat="1" x14ac:dyDescent="0.3">
      <c r="A3" s="29" t="s">
        <v>102</v>
      </c>
      <c r="B3" s="36">
        <v>1</v>
      </c>
    </row>
    <row r="4" spans="1:2" ht="16.2" thickBot="1" x14ac:dyDescent="0.35">
      <c r="A4" s="33" t="s">
        <v>103</v>
      </c>
      <c r="B4" s="11">
        <v>1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E2031-E70C-46E6-B55F-07206AFEE600}">
  <sheetPr>
    <tabColor theme="8" tint="0.79998168889431442"/>
  </sheetPr>
  <dimension ref="A1:B8"/>
  <sheetViews>
    <sheetView workbookViewId="0">
      <selection activeCell="A2" sqref="A2"/>
    </sheetView>
  </sheetViews>
  <sheetFormatPr defaultRowHeight="14.4" x14ac:dyDescent="0.3"/>
  <cols>
    <col min="1" max="1" width="34.33203125" bestFit="1" customWidth="1"/>
    <col min="2" max="2" width="12.5546875" bestFit="1" customWidth="1"/>
  </cols>
  <sheetData>
    <row r="1" spans="1:2" ht="15" thickBot="1" x14ac:dyDescent="0.35">
      <c r="A1" t="str">
        <f>_xlfn.CONCAT( "Table of Water Quality of Produced Water and Flowback Water [",VLOOKUP("concentration", Units!$A$2:$B$9, 2, FALSE),"]")</f>
        <v>Table of Water Quality of Produced Water and Flowback Water [mg/liter]</v>
      </c>
    </row>
    <row r="2" spans="1:2" ht="15.6" x14ac:dyDescent="0.3">
      <c r="A2" s="6" t="s">
        <v>106</v>
      </c>
      <c r="B2" s="43" t="s">
        <v>105</v>
      </c>
    </row>
    <row r="3" spans="1:2" ht="15.6" x14ac:dyDescent="0.3">
      <c r="A3" s="31" t="s">
        <v>3</v>
      </c>
      <c r="B3" s="66">
        <v>142277</v>
      </c>
    </row>
    <row r="4" spans="1:2" ht="15.6" x14ac:dyDescent="0.3">
      <c r="A4" s="29" t="s">
        <v>4</v>
      </c>
      <c r="B4" s="67">
        <v>140998</v>
      </c>
    </row>
    <row r="5" spans="1:2" ht="15.6" x14ac:dyDescent="0.3">
      <c r="A5" s="29" t="s">
        <v>5</v>
      </c>
      <c r="B5" s="67">
        <v>172490.2</v>
      </c>
    </row>
    <row r="6" spans="1:2" ht="15.6" x14ac:dyDescent="0.3">
      <c r="A6" s="29" t="s">
        <v>6</v>
      </c>
      <c r="B6" s="67">
        <v>257547</v>
      </c>
    </row>
    <row r="7" spans="1:2" ht="15.6" x14ac:dyDescent="0.3">
      <c r="A7" s="29" t="s">
        <v>7</v>
      </c>
      <c r="B7" s="67">
        <v>241833.8</v>
      </c>
    </row>
    <row r="8" spans="1:2" ht="16.2" thickBot="1" x14ac:dyDescent="0.35">
      <c r="A8" s="33" t="s">
        <v>8</v>
      </c>
      <c r="B8" s="68">
        <v>188503.7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369F7-E9A8-4A2B-BBBA-6F1C07C7C51F}">
  <sheetPr>
    <tabColor theme="8" tint="0.79998168889431442"/>
  </sheetPr>
  <dimension ref="A1:B3"/>
  <sheetViews>
    <sheetView workbookViewId="0">
      <selection activeCell="A2" sqref="A2"/>
    </sheetView>
  </sheetViews>
  <sheetFormatPr defaultRowHeight="14.4" x14ac:dyDescent="0.3"/>
  <cols>
    <col min="1" max="1" width="34.33203125" bestFit="1" customWidth="1"/>
    <col min="2" max="2" width="12.5546875" bestFit="1" customWidth="1"/>
  </cols>
  <sheetData>
    <row r="1" spans="1:2" ht="15" thickBot="1" x14ac:dyDescent="0.35">
      <c r="A1" t="str">
        <f>_xlfn.CONCAT( "Table of Initial Water Quality at Storage [",VLOOKUP("concentration", Units!$A$2:$B$9, 2, FALSE),"]")</f>
        <v>Table of Initial Water Quality at Storage [mg/liter]</v>
      </c>
    </row>
    <row r="2" spans="1:2" ht="15.6" x14ac:dyDescent="0.3">
      <c r="A2" s="6" t="s">
        <v>107</v>
      </c>
      <c r="B2" s="43" t="s">
        <v>105</v>
      </c>
    </row>
    <row r="3" spans="1:2" ht="16.2" thickBot="1" x14ac:dyDescent="0.35">
      <c r="A3" s="44"/>
      <c r="B3" s="45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83BC5-D620-4970-8035-9A1157B6300D}">
  <sheetPr>
    <tabColor theme="9" tint="0.79998168889431442"/>
  </sheetPr>
  <dimension ref="A1:P3"/>
  <sheetViews>
    <sheetView workbookViewId="0">
      <selection activeCell="A2" sqref="A2"/>
    </sheetView>
  </sheetViews>
  <sheetFormatPr defaultColWidth="9.21875" defaultRowHeight="15.6" x14ac:dyDescent="0.3"/>
  <cols>
    <col min="1" max="3" width="9.21875" style="1"/>
    <col min="4" max="4" width="3.5546875" style="1" customWidth="1"/>
    <col min="5" max="5" width="32" style="1" customWidth="1"/>
    <col min="6" max="13" width="9.21875" style="1"/>
    <col min="14" max="14" width="12.6640625" style="1" customWidth="1"/>
    <col min="15" max="15" width="11.21875" style="1" customWidth="1"/>
    <col min="16" max="16" width="12.21875" style="1" customWidth="1"/>
    <col min="17" max="17" width="4.44140625" style="1" customWidth="1"/>
    <col min="18" max="16384" width="9.21875" style="1"/>
  </cols>
  <sheetData>
    <row r="1" spans="1:16" x14ac:dyDescent="0.3">
      <c r="A1" s="1" t="s">
        <v>1</v>
      </c>
    </row>
    <row r="2" spans="1:16" x14ac:dyDescent="0.3">
      <c r="A2" s="4" t="s">
        <v>8</v>
      </c>
    </row>
    <row r="3" spans="1:16" x14ac:dyDescent="0.3">
      <c r="N3" s="13"/>
      <c r="O3" s="13"/>
      <c r="P3" s="13"/>
    </row>
  </sheetData>
  <phoneticPr fontId="2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B6341-94DE-401B-89F3-66EA9EB6DBB9}">
  <sheetPr>
    <tabColor theme="9" tint="0.79998168889431442"/>
  </sheetPr>
  <dimension ref="A1:A3"/>
  <sheetViews>
    <sheetView workbookViewId="0">
      <selection activeCell="A2" sqref="A2"/>
    </sheetView>
  </sheetViews>
  <sheetFormatPr defaultColWidth="9.21875" defaultRowHeight="15.6" x14ac:dyDescent="0.3"/>
  <cols>
    <col min="1" max="3" width="9.21875" style="1"/>
    <col min="4" max="4" width="4.44140625" style="1" customWidth="1"/>
    <col min="5" max="14" width="9.21875" style="1"/>
    <col min="15" max="15" width="12.109375" style="1" customWidth="1"/>
    <col min="16" max="16" width="12.21875" style="1" customWidth="1"/>
    <col min="17" max="17" width="4.5546875" style="1" customWidth="1"/>
    <col min="18" max="16384" width="9.21875" style="1"/>
  </cols>
  <sheetData>
    <row r="1" spans="1:1" x14ac:dyDescent="0.3">
      <c r="A1" s="1" t="s">
        <v>2</v>
      </c>
    </row>
    <row r="2" spans="1:1" x14ac:dyDescent="0.3">
      <c r="A2" s="4" t="s">
        <v>54</v>
      </c>
    </row>
    <row r="3" spans="1:1" x14ac:dyDescent="0.3">
      <c r="A3" s="4" t="s">
        <v>55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FF4F0-1521-4984-985F-ECB7FE3DE71E}">
  <sheetPr>
    <tabColor theme="9" tint="0.79998168889431442"/>
  </sheetPr>
  <dimension ref="A1:P3"/>
  <sheetViews>
    <sheetView workbookViewId="0">
      <selection activeCell="A2" sqref="A2"/>
    </sheetView>
  </sheetViews>
  <sheetFormatPr defaultColWidth="9.21875" defaultRowHeight="15.6" x14ac:dyDescent="0.3"/>
  <cols>
    <col min="1" max="3" width="9.21875" style="1"/>
    <col min="4" max="4" width="3.5546875" style="1" customWidth="1"/>
    <col min="5" max="5" width="32" style="1" customWidth="1"/>
    <col min="6" max="13" width="9.21875" style="1"/>
    <col min="14" max="14" width="12.6640625" style="1" customWidth="1"/>
    <col min="15" max="15" width="11.21875" style="1" customWidth="1"/>
    <col min="16" max="16" width="12.21875" style="1" customWidth="1"/>
    <col min="17" max="17" width="4.44140625" style="1" customWidth="1"/>
    <col min="18" max="16384" width="9.21875" style="1"/>
  </cols>
  <sheetData>
    <row r="1" spans="1:16" x14ac:dyDescent="0.3">
      <c r="A1" s="1" t="s">
        <v>78</v>
      </c>
    </row>
    <row r="2" spans="1:16" x14ac:dyDescent="0.3">
      <c r="A2" s="4" t="s">
        <v>75</v>
      </c>
    </row>
    <row r="3" spans="1:16" x14ac:dyDescent="0.3">
      <c r="A3" s="4" t="s">
        <v>76</v>
      </c>
      <c r="N3" s="13"/>
      <c r="O3" s="13"/>
      <c r="P3" s="13"/>
    </row>
  </sheetData>
  <phoneticPr fontId="2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D7E5C-CD82-4DB8-A226-3E1C788BA0DC}">
  <sheetPr>
    <tabColor theme="9" tint="0.79998168889431442"/>
  </sheetPr>
  <dimension ref="A1:P3"/>
  <sheetViews>
    <sheetView workbookViewId="0">
      <selection activeCell="A2" sqref="A2"/>
    </sheetView>
  </sheetViews>
  <sheetFormatPr defaultColWidth="9.21875" defaultRowHeight="15.6" x14ac:dyDescent="0.3"/>
  <cols>
    <col min="1" max="3" width="9.21875" style="1"/>
    <col min="4" max="4" width="3.5546875" style="1" customWidth="1"/>
    <col min="5" max="5" width="32" style="1" customWidth="1"/>
    <col min="6" max="13" width="9.21875" style="1"/>
    <col min="14" max="14" width="12.6640625" style="1" customWidth="1"/>
    <col min="15" max="15" width="11.21875" style="1" customWidth="1"/>
    <col min="16" max="16" width="12.21875" style="1" customWidth="1"/>
    <col min="17" max="17" width="4.44140625" style="1" customWidth="1"/>
    <col min="18" max="16384" width="9.21875" style="1"/>
  </cols>
  <sheetData>
    <row r="1" spans="1:16" x14ac:dyDescent="0.3">
      <c r="A1" s="1" t="s">
        <v>79</v>
      </c>
    </row>
    <row r="2" spans="1:16" x14ac:dyDescent="0.3">
      <c r="A2" s="4"/>
    </row>
    <row r="3" spans="1:16" x14ac:dyDescent="0.3">
      <c r="A3" s="4"/>
      <c r="N3" s="13"/>
      <c r="O3" s="13"/>
      <c r="P3" s="13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9D0FC-C70F-430B-9882-945A087A2D92}">
  <sheetPr>
    <tabColor theme="9" tint="0.79998168889431442"/>
  </sheetPr>
  <dimension ref="A1:P3"/>
  <sheetViews>
    <sheetView workbookViewId="0">
      <selection activeCell="A2" sqref="A2"/>
    </sheetView>
  </sheetViews>
  <sheetFormatPr defaultColWidth="9.21875" defaultRowHeight="15.6" x14ac:dyDescent="0.3"/>
  <cols>
    <col min="1" max="3" width="9.21875" style="1"/>
    <col min="4" max="4" width="3.5546875" style="1" customWidth="1"/>
    <col min="5" max="5" width="32" style="1" customWidth="1"/>
    <col min="6" max="13" width="9.21875" style="1"/>
    <col min="14" max="14" width="12.6640625" style="1" customWidth="1"/>
    <col min="15" max="15" width="11.21875" style="1" customWidth="1"/>
    <col min="16" max="16" width="12.21875" style="1" customWidth="1"/>
    <col min="17" max="17" width="4.44140625" style="1" customWidth="1"/>
    <col min="18" max="16384" width="9.21875" style="1"/>
  </cols>
  <sheetData>
    <row r="1" spans="1:16" x14ac:dyDescent="0.3">
      <c r="A1" s="1" t="s">
        <v>80</v>
      </c>
    </row>
    <row r="2" spans="1:16" x14ac:dyDescent="0.3">
      <c r="A2" s="4" t="s">
        <v>102</v>
      </c>
    </row>
    <row r="3" spans="1:16" x14ac:dyDescent="0.3">
      <c r="A3" s="4" t="s">
        <v>103</v>
      </c>
      <c r="N3" s="13"/>
      <c r="O3" s="13"/>
      <c r="P3" s="1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42</vt:i4>
      </vt:variant>
    </vt:vector>
  </HeadingPairs>
  <TitlesOfParts>
    <vt:vector size="42" baseType="lpstr">
      <vt:lpstr>Overview</vt:lpstr>
      <vt:lpstr>Units</vt:lpstr>
      <vt:lpstr>ProductionPads</vt:lpstr>
      <vt:lpstr>ProductionTanks</vt:lpstr>
      <vt:lpstr>CompletionsPads</vt:lpstr>
      <vt:lpstr>SWDSites</vt:lpstr>
      <vt:lpstr>FreshwaterSources</vt:lpstr>
      <vt:lpstr>StorageSites</vt:lpstr>
      <vt:lpstr>TreatmentSites</vt:lpstr>
      <vt:lpstr>ReuseOptions</vt:lpstr>
      <vt:lpstr>NetworkNodes</vt:lpstr>
      <vt:lpstr>RCA</vt:lpstr>
      <vt:lpstr>FCA</vt:lpstr>
      <vt:lpstr>PRT</vt:lpstr>
      <vt:lpstr>CRT</vt:lpstr>
      <vt:lpstr>PCT</vt:lpstr>
      <vt:lpstr>FCT</vt:lpstr>
      <vt:lpstr>CCT</vt:lpstr>
      <vt:lpstr>PKT</vt:lpstr>
      <vt:lpstr>CKT</vt:lpstr>
      <vt:lpstr>PAL</vt:lpstr>
      <vt:lpstr>CompletionsDemand</vt:lpstr>
      <vt:lpstr>ProductionRates</vt:lpstr>
      <vt:lpstr>PadRates</vt:lpstr>
      <vt:lpstr>FlowbackRates</vt:lpstr>
      <vt:lpstr>DisposalCapacity</vt:lpstr>
      <vt:lpstr>TreatmentCapacity</vt:lpstr>
      <vt:lpstr>FreshwaterSourcingAvailability</vt:lpstr>
      <vt:lpstr>CompletionsPadStorage</vt:lpstr>
      <vt:lpstr>PadOffloadingCapacity</vt:lpstr>
      <vt:lpstr>ProductionTankCapacity</vt:lpstr>
      <vt:lpstr>DisposalOperationalCost</vt:lpstr>
      <vt:lpstr>TreatmentOperationalCost</vt:lpstr>
      <vt:lpstr>ReuseOperationalCost</vt:lpstr>
      <vt:lpstr>PipelineOperationalCost</vt:lpstr>
      <vt:lpstr>FreshSourcingCost</vt:lpstr>
      <vt:lpstr>PadStorageCost</vt:lpstr>
      <vt:lpstr>TruckingHourlyCost</vt:lpstr>
      <vt:lpstr>TruckingTime</vt:lpstr>
      <vt:lpstr>TreatmentEfficiency</vt:lpstr>
      <vt:lpstr>PadWaterQuality</vt:lpstr>
      <vt:lpstr>StorageInitialWaterQuality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Drouven, Markus G.</dc:creator>
  <cp:lastModifiedBy>Melody Shellman</cp:lastModifiedBy>
  <dcterms:created xsi:type="dcterms:W3CDTF">2021-03-26T14:51:49Z</dcterms:created>
  <dcterms:modified xsi:type="dcterms:W3CDTF">2023-05-11T13:19:13Z</dcterms:modified>
</cp:coreProperties>
</file>