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shb11/main/Grad_Research/CM/project-pareto/pareto/models_extra/CM_module/case_studies/"/>
    </mc:Choice>
  </mc:AlternateContent>
  <xr:revisionPtr revIDLastSave="0" documentId="13_ncr:1_{F4102CFD-2034-FC41-9E6A-B55228A7AA08}" xr6:coauthVersionLast="47" xr6:coauthVersionMax="47" xr10:uidLastSave="{00000000-0000-0000-0000-000000000000}"/>
  <bookViews>
    <workbookView xWindow="3480" yWindow="2040" windowWidth="30240" windowHeight="17620" tabRatio="834" firstSheet="21" activeTab="36" xr2:uid="{FB8C51AB-905F-4544-9E4B-1F4384FA855C}"/>
  </bookViews>
  <sheets>
    <sheet name="Overview" sheetId="33" r:id="rId1"/>
    <sheet name="Schematic" sheetId="82" r:id="rId2"/>
    <sheet name="Units" sheetId="127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WaterQualityComponents" sheetId="123" r:id="rId9"/>
    <sheet name="StorageSites" sheetId="36" r:id="rId10"/>
    <sheet name="TreatmentSites" sheetId="37" r:id="rId11"/>
    <sheet name="NetworkNodes" sheetId="39" r:id="rId12"/>
    <sheet name="PNA" sheetId="56" r:id="rId13"/>
    <sheet name="CNA" sheetId="57" r:id="rId14"/>
    <sheet name="CCA" sheetId="73" r:id="rId15"/>
    <sheet name="NNA" sheetId="58" r:id="rId16"/>
    <sheet name="NCA" sheetId="59" r:id="rId17"/>
    <sheet name="NKA" sheetId="60" r:id="rId18"/>
    <sheet name="NRA" sheetId="61" r:id="rId19"/>
    <sheet name="NSA" sheetId="76" r:id="rId20"/>
    <sheet name="SNA" sheetId="77" r:id="rId21"/>
    <sheet name="FCA" sheetId="41" r:id="rId22"/>
    <sheet name="FNA" sheetId="122" r:id="rId23"/>
    <sheet name="RCA" sheetId="83" r:id="rId24"/>
    <sheet name="RSA" sheetId="105" r:id="rId25"/>
    <sheet name="SCA" sheetId="108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InitialStorageLevel" sheetId="119" r:id="rId37"/>
    <sheet name="InitialStorageCapacity" sheetId="80" r:id="rId38"/>
    <sheet name="InitialPipelineCapacity" sheetId="109" r:id="rId39"/>
    <sheet name="InitialDisposalCapacity" sheetId="46" r:id="rId40"/>
    <sheet name="InitialTreatmentCapacity" sheetId="67" r:id="rId41"/>
    <sheet name="FreshwaterSourcingAvailability" sheetId="47" r:id="rId42"/>
    <sheet name="DisposalOperationalCost" sheetId="49" r:id="rId43"/>
    <sheet name="TreatmentOperationalCost" sheetId="68" r:id="rId44"/>
    <sheet name="PipelineOperationalCost" sheetId="69" r:id="rId45"/>
    <sheet name="StorageCost" sheetId="120" r:id="rId46"/>
    <sheet name="StorageWithdrawalRevenue" sheetId="121" r:id="rId47"/>
    <sheet name="FreshSourcingCost" sheetId="52" r:id="rId48"/>
    <sheet name="BeneficialReuseCost" sheetId="124" r:id="rId49"/>
    <sheet name="BeneficialReuseRevenue" sheetId="125" r:id="rId50"/>
    <sheet name="TruckingHourlyCost" sheetId="71" r:id="rId51"/>
    <sheet name="TruckingTime" sheetId="7" r:id="rId52"/>
    <sheet name="TreatmentEfficiency" sheetId="107" r:id="rId53"/>
    <sheet name="RemovalEfficiency" sheetId="114" r:id="rId54"/>
    <sheet name="DesalinationTechnologies" sheetId="111" r:id="rId55"/>
    <sheet name="DesalinationSites" sheetId="113" r:id="rId56"/>
    <sheet name="PadWaterQuality" sheetId="99" r:id="rId57"/>
    <sheet name="StorageInitialWaterQuality" sheetId="100" r:id="rId58"/>
    <sheet name="MinTreatmentFlow" sheetId="126" r:id="rId59"/>
    <sheet name="MinResidualQuality" sheetId="115" r:id="rId60"/>
    <sheet name="ComponentPrice" sheetId="116" r:id="rId61"/>
    <sheet name="ComponentTreatment" sheetId="117" r:id="rId6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71"/>
  <c r="A1" i="125"/>
  <c r="A1" i="124"/>
  <c r="A1" i="52"/>
  <c r="A1" i="121"/>
  <c r="A1" i="120"/>
  <c r="A1" i="69"/>
  <c r="A1" i="68"/>
  <c r="A1" i="49"/>
  <c r="A1" i="47"/>
  <c r="A1" i="67"/>
  <c r="A1" i="46"/>
  <c r="A1" i="109"/>
  <c r="A1" i="80"/>
  <c r="A1" i="75"/>
  <c r="A1" i="65"/>
  <c r="O3" i="75" l="1"/>
  <c r="AL4" i="7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Y3" i="65"/>
  <c r="AN3" i="65"/>
  <c r="AW3" i="65"/>
  <c r="AX3" i="65"/>
  <c r="AY3" i="65"/>
  <c r="P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S11" i="65"/>
  <c r="T11" i="65"/>
  <c r="U11" i="65"/>
  <c r="AA11" i="65"/>
  <c r="AS11" i="65"/>
  <c r="AX11" i="65"/>
  <c r="AY11" i="65"/>
  <c r="H12" i="65"/>
  <c r="G12" i="65"/>
  <c r="AX12" i="65"/>
  <c r="K13" i="65"/>
  <c r="AN13" i="65"/>
  <c r="AA14" i="65"/>
  <c r="AH14" i="65"/>
  <c r="AM14" i="65"/>
  <c r="K15" i="65"/>
  <c r="M15" i="65"/>
  <c r="Q15" i="65"/>
  <c r="S15" i="65"/>
  <c r="AE15" i="65"/>
  <c r="AF15" i="65"/>
  <c r="AG15" i="65"/>
  <c r="AI15" i="65"/>
  <c r="AU15" i="65"/>
  <c r="AW15" i="65"/>
  <c r="E16" i="65"/>
  <c r="H16" i="65"/>
  <c r="AE16" i="65"/>
  <c r="AQ16" i="65"/>
  <c r="AR16" i="65"/>
  <c r="AS16" i="65"/>
  <c r="AT16" i="65"/>
  <c r="AZ16" i="65"/>
  <c r="BA10" i="65"/>
  <c r="AZ10" i="65"/>
  <c r="BA9" i="65"/>
  <c r="BA4" i="65"/>
  <c r="AZ4" i="65"/>
  <c r="AZ3" i="65"/>
  <c r="AT13" i="65" l="1"/>
  <c r="Q13" i="65"/>
  <c r="BA16" i="65"/>
  <c r="F16" i="65"/>
  <c r="AH15" i="65"/>
  <c r="R15" i="65"/>
  <c r="AL14" i="65"/>
  <c r="AO13" i="65"/>
  <c r="P13" i="65"/>
  <c r="Z11" i="65"/>
  <c r="O4" i="65"/>
  <c r="P3" i="65"/>
  <c r="Z14" i="65"/>
  <c r="E13" i="65"/>
  <c r="AD15" i="65"/>
  <c r="V14" i="65"/>
  <c r="D13" i="65"/>
  <c r="P11" i="65"/>
  <c r="AZ11" i="65"/>
  <c r="AS15" i="65"/>
  <c r="H15" i="65"/>
  <c r="AB13" i="65"/>
  <c r="N11" i="65"/>
  <c r="AR15" i="65"/>
  <c r="Y15" i="65"/>
  <c r="N14" i="65"/>
  <c r="AA13" i="65"/>
  <c r="H11" i="65"/>
  <c r="AL3" i="65"/>
  <c r="BA13" i="65"/>
  <c r="W15" i="65"/>
  <c r="AY13" i="65"/>
  <c r="AL11" i="65"/>
  <c r="U16" i="65"/>
  <c r="E15" i="65"/>
  <c r="AX13" i="65"/>
  <c r="X13" i="65"/>
  <c r="AQ12" i="65"/>
  <c r="AF11" i="65"/>
  <c r="D11" i="65"/>
  <c r="AM4" i="65"/>
  <c r="AB3" i="65"/>
  <c r="AM13" i="65"/>
  <c r="J15" i="65"/>
  <c r="AC15" i="65"/>
  <c r="C13" i="65"/>
  <c r="AM3" i="65"/>
  <c r="AZ13" i="65"/>
  <c r="G15" i="65"/>
  <c r="F13" i="65"/>
  <c r="AN11" i="65"/>
  <c r="AY4" i="65"/>
  <c r="G11" i="65"/>
  <c r="BA15" i="65"/>
  <c r="W13" i="65"/>
  <c r="AE11" i="65"/>
  <c r="C11" i="65"/>
  <c r="AB4" i="65"/>
  <c r="AA3" i="65"/>
  <c r="M6" i="65"/>
  <c r="J13" i="65"/>
  <c r="AL13" i="65"/>
  <c r="AT15" i="65"/>
  <c r="AC13" i="65"/>
  <c r="AR11" i="65"/>
  <c r="AG16" i="65"/>
  <c r="O14" i="65"/>
  <c r="AQ11" i="65"/>
  <c r="AF16" i="65"/>
  <c r="AQ15" i="65"/>
  <c r="F15" i="65"/>
  <c r="Z13" i="65"/>
  <c r="AN4" i="65"/>
  <c r="AK3" i="65"/>
  <c r="BA14" i="65"/>
  <c r="AP15" i="65"/>
  <c r="V15" i="65"/>
  <c r="T16" i="65"/>
  <c r="AO15" i="65"/>
  <c r="U15" i="65"/>
  <c r="C15" i="65"/>
  <c r="AV13" i="65"/>
  <c r="AL12" i="65"/>
  <c r="BA3" i="65"/>
  <c r="AZ15" i="65"/>
  <c r="S16" i="65"/>
  <c r="AK15" i="65"/>
  <c r="T15" i="65"/>
  <c r="AT14" i="65"/>
  <c r="AU13" i="65"/>
  <c r="V13" i="65"/>
  <c r="N12" i="65"/>
  <c r="AB11" i="65"/>
  <c r="J11" i="65"/>
  <c r="AA4" i="65"/>
  <c r="Z3" i="65"/>
  <c r="R3" i="75"/>
  <c r="T3" i="75"/>
  <c r="AC3" i="75"/>
  <c r="Q3" i="75"/>
  <c r="AD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P4" i="75"/>
  <c r="AZ4" i="75"/>
  <c r="W3" i="75"/>
  <c r="AI3" i="75"/>
  <c r="AQ4" i="75"/>
  <c r="AN4" i="75"/>
  <c r="X3" i="75"/>
  <c r="AJ3" i="75"/>
  <c r="AR4" i="75"/>
  <c r="Y3" i="75"/>
  <c r="AK3" i="75"/>
  <c r="AS4" i="75"/>
  <c r="Z3" i="75"/>
  <c r="AL3" i="75"/>
  <c r="AT4" i="75"/>
  <c r="AA3" i="75"/>
  <c r="AM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<sst xmlns="http://schemas.openxmlformats.org/spreadsheetml/2006/main" count="1199" uniqueCount="266">
  <si>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</si>
  <si>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</si>
  <si>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</si>
  <si>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</si>
  <si>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</si>
  <si>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</si>
  <si>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</si>
  <si>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</si>
  <si>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</si>
  <si>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</si>
  <si>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</si>
  <si>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</si>
  <si>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</si>
  <si>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</si>
  <si>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</si>
  <si>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</si>
  <si>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</si>
  <si>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</si>
  <si>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</si>
  <si>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</si>
  <si>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</si>
  <si>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</si>
  <si>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</si>
  <si>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</si>
  <si>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</si>
  <si>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</si>
  <si>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</si>
  <si>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</si>
  <si>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</si>
  <si>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</si>
  <si>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</si>
  <si>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</si>
  <si>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</si>
  <si>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</si>
  <si>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</si>
  <si>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</si>
  <si>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</si>
  <si>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</si>
  <si>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</si>
  <si>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</si>
  <si>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</si>
  <si>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</si>
  <si>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</si>
  <si>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</si>
  <si>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VALUE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</si>
  <si>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</si>
  <si>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</si>
  <si>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</si>
  <si>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</si>
  <si>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</si>
  <si>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</si>
  <si>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</si>
  <si>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</si>
  <si>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</si>
  <si>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</si>
  <si>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</si>
  <si>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</si>
  <si>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</si>
  <si>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</si>
  <si>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</si>
  <si>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</si>
  <si>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</si>
  <si>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</si>
  <si>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</si>
  <si>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</si>
  <si>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</si>
  <si>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</si>
  <si>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</si>
  <si>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</si>
  <si>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</si>
  <si>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</si>
  <si>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</si>
  <si>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</si>
  <si>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</si>
  <si>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</si>
  <si>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</si>
  <si>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</si>
  <si>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</si>
  <si>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</si>
  <si>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</si>
  <si>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</si>
  <si>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</si>
  <si>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</si>
  <si>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</si>
  <si>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</si>
  <si>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</si>
  <si>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</si>
  <si>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</si>
  <si>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</si>
  <si>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</si>
  <si>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</si>
  <si>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</si>
  <si>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</si>
  <si>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</si>
  <si>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</si>
  <si>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R04</t>
  </si>
  <si>
    <t>R05</t>
  </si>
  <si>
    <t>CB</t>
  </si>
  <si>
    <t>CB-EV</t>
  </si>
  <si>
    <t>FF</t>
  </si>
  <si>
    <t>HDH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</si>
  <si>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</si>
  <si>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</si>
  <si>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</si>
  <si>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</si>
  <si>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</si>
  <si>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</si>
  <si>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</si>
  <si>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</si>
  <si>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</si>
  <si>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</si>
  <si>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</si>
  <si>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</si>
  <si>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</si>
  <si>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</si>
  <si>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</si>
  <si>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</si>
  <si>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</si>
  <si>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</si>
  <si>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</si>
  <si>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</si>
  <si>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</si>
  <si>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</si>
  <si>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</si>
  <si>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</si>
  <si>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</si>
  <si>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</si>
  <si>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</si>
  <si>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</si>
  <si>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</si>
  <si>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</si>
  <si>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</si>
  <si>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</si>
  <si>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</si>
  <si>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</si>
  <si>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</si>
  <si>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</si>
  <si>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</si>
  <si>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</si>
  <si>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</si>
  <si>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</si>
  <si>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</si>
  <si>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</si>
  <si>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</si>
  <si>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</si>
  <si>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</si>
  <si>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</si>
  <si>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</si>
  <si>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</si>
  <si>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</si>
  <si>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</si>
  <si>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</si>
  <si>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</si>
  <si>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</si>
  <si>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</si>
  <si>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</si>
  <si>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</si>
  <si>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</si>
  <si>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</si>
  <si>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</si>
  <si>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</si>
  <si>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</si>
  <si>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</si>
  <si>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</si>
  <si>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</si>
  <si>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</si>
  <si>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</si>
  <si>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</si>
  <si>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</si>
  <si>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</si>
  <si>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</si>
  <si>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</si>
  <si>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</si>
  <si>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</si>
  <si>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</si>
  <si>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</si>
  <si>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</si>
  <si>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</si>
  <si>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</si>
  <si>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</si>
  <si>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</si>
  <si>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</si>
  <si>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</si>
  <si>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</si>
  <si>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</si>
  <si>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</si>
  <si>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</si>
  <si>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</si>
  <si>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</si>
  <si>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</si>
  <si>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</si>
  <si>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</si>
  <si>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</si>
  <si>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</si>
  <si>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</si>
  <si>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</si>
  <si>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</si>
  <si>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</si>
  <si>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</si>
  <si>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</si>
  <si>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</si>
  <si>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</si>
  <si>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</si>
  <si>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</si>
  <si>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</si>
  <si>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</si>
  <si>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</si>
  <si>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</si>
  <si>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</si>
  <si>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</si>
  <si>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</si>
  <si>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</si>
  <si>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Table of Treatment Efficiency [%]</t>
  </si>
  <si>
    <t>TDS</t>
  </si>
  <si>
    <t>Pads</t>
  </si>
  <si>
    <t xml:space="preserve">Multiplier </t>
  </si>
  <si>
    <t>Table with Indication if the treatment site is for desalination technologies (1) or non-desalination technologies (0)</t>
  </si>
  <si>
    <t>Table with indication if the treatment technology is for desalination</t>
  </si>
  <si>
    <t>Table of Removal Efficiency [%]</t>
  </si>
  <si>
    <t>Li</t>
  </si>
  <si>
    <t>Choice on whether the site will treat that componenet or not</t>
  </si>
  <si>
    <t>Table of Initial Storage Level [bbl]</t>
  </si>
  <si>
    <t>List of all Water Quality Components [-]</t>
  </si>
  <si>
    <t>Price earned based on each residuual treatment node [USD/bbl]</t>
  </si>
  <si>
    <t>Units</t>
  </si>
  <si>
    <t>INDEX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</si>
  <si>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</si>
  <si>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</si>
  <si>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</si>
  <si>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</si>
  <si>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</si>
  <si>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</si>
  <si>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</si>
  <si>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</si>
  <si>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</si>
  <si>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</si>
  <si>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</si>
  <si>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</si>
  <si>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</si>
  <si>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</si>
  <si>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</si>
  <si>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</si>
  <si>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</si>
  <si>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</si>
  <si>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</si>
  <si>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</si>
  <si>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</si>
  <si>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</si>
  <si>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</si>
  <si>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</si>
  <si>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</si>
  <si>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</si>
  <si>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</si>
  <si>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</si>
  <si>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</si>
  <si>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</si>
  <si>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</si>
  <si>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</si>
  <si>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</si>
  <si>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</si>
  <si>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</si>
  <si>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</si>
  <si>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Table of production pad water quality [mg/L]</t>
  </si>
  <si>
    <t>Table of Initial Storage Water Quality [mg/L]</t>
  </si>
  <si>
    <t>Minimum Water Quality out of Residual Stream [mg/L]</t>
  </si>
  <si>
    <t>Minimum inlet flow required at each treatment site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</si>
</sst>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0" tint="-4.9989318521683403E-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03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15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1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26" xfId="0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3" borderId="22" xfId="0" applyNumberFormat="1" applyFont="1" applyFill="1" applyBorder="1" applyAlignment="1">
      <alignment horizontal="center"/>
    </xf>
    <xf numFmtId="0" fontId="3" fillId="3" borderId="30" xfId="0" applyFont="1" applyFill="1" applyBorder="1" applyAlignment="1">
      <alignment horizontal="center"/>
    </xf>
    <xf numFmtId="164" fontId="1" fillId="0" borderId="0" xfId="2" applyNumberFormat="1" applyFont="1"/>
    <xf numFmtId="164" fontId="1" fillId="0" borderId="0" xfId="2" applyNumberFormat="1" applyFont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3" fillId="3" borderId="26" xfId="0" applyFont="1" applyFill="1" applyBorder="1"/>
    <xf numFmtId="3" fontId="3" fillId="3" borderId="4" xfId="0" applyNumberFormat="1" applyFont="1" applyFill="1" applyBorder="1" applyAlignment="1">
      <alignment horizontal="center"/>
    </xf>
    <xf numFmtId="11" fontId="1" fillId="3" borderId="21" xfId="2" applyNumberFormat="1" applyFont="1" applyFill="1" applyBorder="1" applyAlignment="1">
      <alignment horizontal="center"/>
    </xf>
    <xf numFmtId="0" fontId="9" fillId="0" borderId="0" xfId="0" applyFont="1"/>
    <xf numFmtId="0" fontId="10" fillId="4" borderId="6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3" fontId="9" fillId="4" borderId="1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3" fontId="9" fillId="4" borderId="3" xfId="0" applyNumberFormat="1" applyFont="1" applyFill="1" applyBorder="1" applyAlignment="1">
      <alignment horizontal="center"/>
    </xf>
    <xf numFmtId="11" fontId="9" fillId="4" borderId="21" xfId="0" applyNumberFormat="1" applyFont="1" applyFill="1" applyBorder="1" applyAlignment="1">
      <alignment horizontal="center"/>
    </xf>
    <xf numFmtId="0" fontId="3" fillId="5" borderId="33" xfId="0" applyFont="1" applyFill="1" applyBorder="1" applyAlignment="1">
      <alignment horizontal="left"/>
    </xf>
    <xf numFmtId="0" fontId="3" fillId="5" borderId="34" xfId="0" applyFont="1" applyFill="1" applyBorder="1" applyAlignment="1">
      <alignment horizontal="left"/>
    </xf>
    <xf numFmtId="0" fontId="1" fillId="5" borderId="35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5" borderId="37" xfId="0" applyFont="1" applyFill="1" applyBorder="1"/>
    <xf numFmtId="0" fontId="1" fillId="5" borderId="22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2" xfId="0" applyFont="1" applyFill="1" applyBorder="1"/>
    <xf numFmtId="0" fontId="1" fillId="5" borderId="0" xfId="0" applyFont="1" applyFill="1"/>
    <xf numFmtId="0" fontId="1" fillId="5" borderId="18" xfId="0" applyFont="1" applyFill="1" applyBorder="1"/>
    <xf numFmtId="0" fontId="1" fillId="5" borderId="38" xfId="0" applyFont="1" applyFill="1" applyBorder="1"/>
    <xf numFmtId="0" fontId="1" fillId="5" borderId="23" xfId="0" applyFont="1" applyFill="1" applyBorder="1" applyAlignment="1">
      <alignment horizontal="center"/>
    </xf>
    <xf numFmtId="0" fontId="1" fillId="5" borderId="24" xfId="0" quotePrefix="1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241300</xdr:colOff>
      <xdr:row>38</xdr:row>
      <xdr:rowOff>155378</xdr:rowOff>
    </xdr:to>
    <xdr:pic>
      <xdr:nvPicPr>
        <xdr:cNvPr id="3" name="Picture 2" descr="A diagram of a building&#10;&#10;Description automatically generated">
          <a:extLst>
            <a:ext uri="{FF2B5EF4-FFF2-40B4-BE49-F238E27FC236}">
              <a16:creationId xmlns:a16="http://schemas.microsoft.com/office/drawing/2014/main" id="{CCFB3CE4-ABBD-2356-64A1-C36DF015B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7119600" cy="7394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2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2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2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2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2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2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2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2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2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2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2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2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2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2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2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2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2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2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2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2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2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2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2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2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2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2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2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2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2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2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2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2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2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2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6" thickBot="1" x14ac:dyDescent="0.2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E22" sqref="E22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88</v>
      </c>
    </row>
    <row r="2" spans="1:16" x14ac:dyDescent="0.2">
      <c r="A2" s="4" t="s">
        <v>89</v>
      </c>
    </row>
    <row r="3" spans="1:16" x14ac:dyDescent="0.2">
      <c r="A3" s="4" t="s">
        <v>90</v>
      </c>
      <c r="N3" s="13"/>
      <c r="O3" s="13"/>
      <c r="P3" s="13"/>
    </row>
    <row r="4" spans="1:16" x14ac:dyDescent="0.2">
      <c r="A4" s="4" t="s">
        <v>91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6" sqref="A6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92</v>
      </c>
    </row>
    <row r="2" spans="1:16" x14ac:dyDescent="0.2">
      <c r="A2" s="4" t="s">
        <v>93</v>
      </c>
    </row>
    <row r="3" spans="1:16" x14ac:dyDescent="0.2">
      <c r="A3" s="4" t="s">
        <v>94</v>
      </c>
      <c r="N3" s="13"/>
      <c r="O3" s="13"/>
      <c r="P3" s="13"/>
    </row>
    <row r="4" spans="1:16" x14ac:dyDescent="0.2">
      <c r="A4" s="4" t="s">
        <v>95</v>
      </c>
    </row>
    <row r="5" spans="1:16" x14ac:dyDescent="0.2">
      <c r="A5" s="4" t="s">
        <v>96</v>
      </c>
    </row>
    <row r="6" spans="1:16" x14ac:dyDescent="0.2">
      <c r="A6" s="4"/>
    </row>
    <row r="7" spans="1:16" x14ac:dyDescent="0.2">
      <c r="A7" s="4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J19" sqref="J19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101</v>
      </c>
    </row>
    <row r="2" spans="1:16" x14ac:dyDescent="0.2">
      <c r="A2" s="4" t="s">
        <v>102</v>
      </c>
    </row>
    <row r="3" spans="1:16" x14ac:dyDescent="0.2">
      <c r="A3" s="4" t="s">
        <v>103</v>
      </c>
      <c r="N3" s="13"/>
      <c r="O3" s="13"/>
      <c r="P3" s="13"/>
    </row>
    <row r="4" spans="1:16" x14ac:dyDescent="0.2">
      <c r="A4" s="4" t="s">
        <v>104</v>
      </c>
    </row>
    <row r="5" spans="1:16" x14ac:dyDescent="0.2">
      <c r="A5" s="4" t="s">
        <v>105</v>
      </c>
    </row>
    <row r="6" spans="1:16" x14ac:dyDescent="0.2">
      <c r="A6" s="4" t="s">
        <v>106</v>
      </c>
    </row>
    <row r="7" spans="1:16" x14ac:dyDescent="0.2">
      <c r="A7" s="4" t="s">
        <v>107</v>
      </c>
    </row>
    <row r="8" spans="1:16" x14ac:dyDescent="0.2">
      <c r="A8" s="4" t="s">
        <v>108</v>
      </c>
    </row>
    <row r="9" spans="1:16" x14ac:dyDescent="0.2">
      <c r="A9" s="4" t="s">
        <v>109</v>
      </c>
    </row>
    <row r="10" spans="1:16" x14ac:dyDescent="0.2">
      <c r="A10" s="4" t="s">
        <v>110</v>
      </c>
    </row>
    <row r="11" spans="1:16" x14ac:dyDescent="0.2">
      <c r="A11" s="4" t="s">
        <v>111</v>
      </c>
    </row>
    <row r="12" spans="1:16" x14ac:dyDescent="0.2">
      <c r="A12" s="4" t="s">
        <v>112</v>
      </c>
    </row>
    <row r="13" spans="1:16" x14ac:dyDescent="0.2">
      <c r="A13" s="4" t="s">
        <v>113</v>
      </c>
    </row>
    <row r="14" spans="1:16" x14ac:dyDescent="0.2">
      <c r="A14" s="4" t="s">
        <v>114</v>
      </c>
    </row>
    <row r="15" spans="1:16" x14ac:dyDescent="0.2">
      <c r="A15" s="4" t="s">
        <v>115</v>
      </c>
    </row>
    <row r="16" spans="1:16" x14ac:dyDescent="0.2">
      <c r="A16" s="4" t="s">
        <v>116</v>
      </c>
    </row>
    <row r="17" spans="1:1" x14ac:dyDescent="0.2">
      <c r="A17" s="4" t="s">
        <v>117</v>
      </c>
    </row>
    <row r="18" spans="1:1" x14ac:dyDescent="0.2">
      <c r="A18" s="4" t="s">
        <v>118</v>
      </c>
    </row>
    <row r="19" spans="1:1" x14ac:dyDescent="0.2">
      <c r="A19" s="4" t="s">
        <v>119</v>
      </c>
    </row>
    <row r="20" spans="1:1" x14ac:dyDescent="0.2">
      <c r="A20" s="4" t="s">
        <v>120</v>
      </c>
    </row>
    <row r="21" spans="1:1" x14ac:dyDescent="0.2">
      <c r="A21" s="4" t="s">
        <v>121</v>
      </c>
    </row>
    <row r="22" spans="1:1" x14ac:dyDescent="0.2">
      <c r="A22" s="4" t="s">
        <v>122</v>
      </c>
    </row>
    <row r="23" spans="1:1" x14ac:dyDescent="0.2">
      <c r="A23" s="4" t="s">
        <v>123</v>
      </c>
    </row>
    <row r="24" spans="1:1" x14ac:dyDescent="0.2">
      <c r="A24" s="4" t="s">
        <v>124</v>
      </c>
    </row>
    <row r="25" spans="1:1" x14ac:dyDescent="0.2">
      <c r="A25" s="4" t="s">
        <v>125</v>
      </c>
    </row>
    <row r="26" spans="1:1" x14ac:dyDescent="0.2">
      <c r="A26" s="4" t="s">
        <v>126</v>
      </c>
    </row>
    <row r="27" spans="1:1" x14ac:dyDescent="0.2">
      <c r="A27" s="4" t="s">
        <v>127</v>
      </c>
    </row>
    <row r="28" spans="1:1" x14ac:dyDescent="0.2">
      <c r="A28" s="4" t="s">
        <v>128</v>
      </c>
    </row>
    <row r="29" spans="1:1" x14ac:dyDescent="0.2">
      <c r="A29" s="4" t="s">
        <v>129</v>
      </c>
    </row>
    <row r="30" spans="1:1" x14ac:dyDescent="0.2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E19" sqref="E19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0" ht="17" thickBot="1" x14ac:dyDescent="0.25">
      <c r="A1" s="1" t="s">
        <v>130</v>
      </c>
    </row>
    <row r="2" spans="1:30" s="8" customFormat="1" x14ac:dyDescent="0.2">
      <c r="A2" s="6" t="s">
        <v>131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46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47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48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49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50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s="8" customFormat="1" x14ac:dyDescent="0.2">
      <c r="A8" s="28" t="s">
        <v>51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</row>
    <row r="9" spans="1:30" s="8" customFormat="1" x14ac:dyDescent="0.2">
      <c r="A9" s="28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</row>
    <row r="10" spans="1:30" s="8" customFormat="1" x14ac:dyDescent="0.2">
      <c r="A10" s="28" t="s">
        <v>53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0"/>
    </row>
    <row r="11" spans="1:30" s="8" customFormat="1" x14ac:dyDescent="0.2">
      <c r="A11" s="28" t="s">
        <v>54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0"/>
    </row>
    <row r="12" spans="1:30" s="8" customFormat="1" x14ac:dyDescent="0.2">
      <c r="A12" s="28" t="s">
        <v>55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0"/>
    </row>
    <row r="13" spans="1:30" s="8" customFormat="1" x14ac:dyDescent="0.2">
      <c r="A13" s="28" t="s">
        <v>56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0"/>
    </row>
    <row r="14" spans="1:30" s="8" customFormat="1" x14ac:dyDescent="0.2">
      <c r="A14" s="28" t="s">
        <v>57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0"/>
    </row>
    <row r="15" spans="1:30" s="8" customFormat="1" x14ac:dyDescent="0.2">
      <c r="A15" s="28" t="s">
        <v>58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0"/>
    </row>
    <row r="16" spans="1:30" ht="17" thickBot="1" x14ac:dyDescent="0.25">
      <c r="A16" s="29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6.83203125" style="1" customWidth="1"/>
    <col min="2" max="16384" width="9.33203125" style="1"/>
  </cols>
  <sheetData>
    <row r="1" spans="1:30" ht="17" thickBot="1" x14ac:dyDescent="0.25">
      <c r="A1" s="1" t="s">
        <v>132</v>
      </c>
    </row>
    <row r="2" spans="1:30" s="8" customFormat="1" x14ac:dyDescent="0.2">
      <c r="A2" s="6" t="s">
        <v>133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76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1"/>
      <c r="AA3" s="31"/>
      <c r="AB3" s="31"/>
      <c r="AC3" s="33"/>
      <c r="AD3" s="13"/>
    </row>
    <row r="4" spans="1:30" s="8" customFormat="1" x14ac:dyDescent="0.2">
      <c r="A4" s="28" t="s">
        <v>77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1"/>
      <c r="AA4" s="31"/>
      <c r="AB4" s="31"/>
      <c r="AC4" s="33"/>
      <c r="AD4" s="13"/>
    </row>
    <row r="5" spans="1:30" ht="17" thickBot="1" x14ac:dyDescent="0.25">
      <c r="A5" s="29" t="s">
        <v>78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2"/>
      <c r="AA5" s="32"/>
      <c r="AB5" s="32"/>
      <c r="AC5" s="34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5" style="1" customWidth="1"/>
    <col min="2" max="16384" width="9.33203125" style="1"/>
  </cols>
  <sheetData>
    <row r="1" spans="1:4" ht="17" thickBot="1" x14ac:dyDescent="0.25">
      <c r="A1" s="1" t="s">
        <v>134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76</v>
      </c>
      <c r="B3" s="9"/>
      <c r="C3" s="9"/>
      <c r="D3" s="30"/>
    </row>
    <row r="4" spans="1:4" x14ac:dyDescent="0.2">
      <c r="A4" s="28" t="s">
        <v>77</v>
      </c>
      <c r="B4" s="9"/>
      <c r="C4" s="9"/>
      <c r="D4" s="30"/>
    </row>
    <row r="5" spans="1:4" ht="17" thickBot="1" x14ac:dyDescent="0.25">
      <c r="A5" s="29" t="s">
        <v>78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sqref="A1:AC3"/>
    </sheetView>
  </sheetViews>
  <sheetFormatPr baseColWidth="10" defaultColWidth="9.33203125" defaultRowHeight="16" x14ac:dyDescent="0.2"/>
  <cols>
    <col min="1" max="1" width="15.33203125" style="1" customWidth="1"/>
    <col min="2" max="16384" width="9.33203125" style="1"/>
  </cols>
  <sheetData>
    <row r="1" spans="1:30" ht="17" thickBot="1" x14ac:dyDescent="0.25">
      <c r="A1" s="1" t="s">
        <v>135</v>
      </c>
    </row>
    <row r="2" spans="1:30" s="8" customFormat="1" x14ac:dyDescent="0.2">
      <c r="A2" s="6" t="s">
        <v>136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  <c r="AD2" s="13"/>
    </row>
    <row r="3" spans="1:30" s="8" customFormat="1" x14ac:dyDescent="0.2">
      <c r="A3" s="28" t="s">
        <v>102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30" s="8" customFormat="1" x14ac:dyDescent="0.2">
      <c r="A4" s="28" t="s">
        <v>103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  <row r="5" spans="1:30" s="8" customFormat="1" x14ac:dyDescent="0.2">
      <c r="A5" s="28" t="s">
        <v>104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0"/>
    </row>
    <row r="6" spans="1:30" s="8" customFormat="1" x14ac:dyDescent="0.2">
      <c r="A6" s="28" t="s">
        <v>105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0"/>
    </row>
    <row r="7" spans="1:30" s="8" customFormat="1" x14ac:dyDescent="0.2">
      <c r="A7" s="28" t="s">
        <v>106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0"/>
    </row>
    <row r="8" spans="1:30" x14ac:dyDescent="0.2">
      <c r="A8" s="28" t="s">
        <v>107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0"/>
      <c r="AD8" s="8"/>
    </row>
    <row r="9" spans="1:30" ht="15" customHeight="1" x14ac:dyDescent="0.2">
      <c r="A9" s="28" t="s">
        <v>108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0"/>
      <c r="AD9" s="8"/>
    </row>
    <row r="10" spans="1:30" x14ac:dyDescent="0.2">
      <c r="A10" s="28" t="s">
        <v>109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0"/>
      <c r="AD10" s="8"/>
    </row>
    <row r="11" spans="1:30" x14ac:dyDescent="0.2">
      <c r="A11" s="28" t="s">
        <v>110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0"/>
      <c r="AD11" s="8"/>
    </row>
    <row r="12" spans="1:30" x14ac:dyDescent="0.2">
      <c r="A12" s="28" t="s">
        <v>111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0"/>
      <c r="AD12" s="8"/>
    </row>
    <row r="13" spans="1:30" x14ac:dyDescent="0.2">
      <c r="A13" s="28" t="s">
        <v>112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0"/>
      <c r="AD13" s="8"/>
    </row>
    <row r="14" spans="1:30" x14ac:dyDescent="0.2">
      <c r="A14" s="28" t="s">
        <v>113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0"/>
      <c r="AD14" s="8"/>
    </row>
    <row r="15" spans="1:30" x14ac:dyDescent="0.2">
      <c r="A15" s="28" t="s">
        <v>114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0"/>
      <c r="AD15" s="8"/>
    </row>
    <row r="16" spans="1:30" x14ac:dyDescent="0.2">
      <c r="A16" s="28" t="s">
        <v>115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0">
        <v>1</v>
      </c>
      <c r="AD16" s="8"/>
    </row>
    <row r="17" spans="1:30" x14ac:dyDescent="0.2">
      <c r="A17" s="28" t="s">
        <v>116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0">
        <v>1</v>
      </c>
      <c r="AD17" s="8"/>
    </row>
    <row r="18" spans="1:30" x14ac:dyDescent="0.2">
      <c r="A18" s="28" t="s">
        <v>117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0"/>
      <c r="AD18" s="8"/>
    </row>
    <row r="19" spans="1:30" x14ac:dyDescent="0.2">
      <c r="A19" s="28" t="s">
        <v>118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0"/>
      <c r="AD19" s="8"/>
    </row>
    <row r="20" spans="1:30" x14ac:dyDescent="0.2">
      <c r="A20" s="28" t="s">
        <v>119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0"/>
      <c r="AD20" s="8"/>
    </row>
    <row r="21" spans="1:30" x14ac:dyDescent="0.2">
      <c r="A21" s="28" t="s">
        <v>120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0"/>
      <c r="AD21" s="8"/>
    </row>
    <row r="22" spans="1:30" x14ac:dyDescent="0.2">
      <c r="A22" s="28" t="s">
        <v>121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0">
        <v>1</v>
      </c>
      <c r="AD22" s="8"/>
    </row>
    <row r="23" spans="1:30" x14ac:dyDescent="0.2">
      <c r="A23" s="28" t="s">
        <v>122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0"/>
      <c r="AD23" s="8"/>
    </row>
    <row r="24" spans="1:30" x14ac:dyDescent="0.2">
      <c r="A24" s="28" t="s">
        <v>123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0"/>
      <c r="AD24" s="8"/>
    </row>
    <row r="25" spans="1:30" x14ac:dyDescent="0.2">
      <c r="A25" s="28" t="s">
        <v>124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0"/>
      <c r="AD25" s="8"/>
    </row>
    <row r="26" spans="1:30" x14ac:dyDescent="0.2">
      <c r="A26" s="28" t="s">
        <v>125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0"/>
      <c r="AD26" s="8"/>
    </row>
    <row r="27" spans="1:30" x14ac:dyDescent="0.2">
      <c r="A27" s="28" t="s">
        <v>126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0"/>
      <c r="AD27" s="8"/>
    </row>
    <row r="28" spans="1:30" x14ac:dyDescent="0.2">
      <c r="A28" s="28" t="s">
        <v>127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0"/>
      <c r="AD28" s="8"/>
    </row>
    <row r="29" spans="1:30" x14ac:dyDescent="0.2">
      <c r="A29" s="28" t="s">
        <v>128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0"/>
      <c r="AD29" s="8"/>
    </row>
    <row r="30" spans="1:30" ht="17" thickBot="1" x14ac:dyDescent="0.25">
      <c r="A30" s="29" t="s">
        <v>129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2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4" ht="17" thickBot="1" x14ac:dyDescent="0.25">
      <c r="A1" s="1" t="s">
        <v>137</v>
      </c>
    </row>
    <row r="2" spans="1:4" s="8" customFormat="1" x14ac:dyDescent="0.2">
      <c r="A2" s="6" t="s">
        <v>136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102</v>
      </c>
      <c r="B3" s="9"/>
      <c r="C3" s="9"/>
      <c r="D3" s="30"/>
    </row>
    <row r="4" spans="1:4" x14ac:dyDescent="0.2">
      <c r="A4" s="28" t="s">
        <v>103</v>
      </c>
      <c r="B4" s="9"/>
      <c r="C4" s="9"/>
      <c r="D4" s="30"/>
    </row>
    <row r="5" spans="1:4" x14ac:dyDescent="0.2">
      <c r="A5" s="28" t="s">
        <v>104</v>
      </c>
      <c r="B5" s="9"/>
      <c r="C5" s="9"/>
      <c r="D5" s="30"/>
    </row>
    <row r="6" spans="1:4" x14ac:dyDescent="0.2">
      <c r="A6" s="28" t="s">
        <v>105</v>
      </c>
      <c r="B6" s="9"/>
      <c r="C6" s="9"/>
      <c r="D6" s="30"/>
    </row>
    <row r="7" spans="1:4" x14ac:dyDescent="0.2">
      <c r="A7" s="28" t="s">
        <v>106</v>
      </c>
      <c r="B7" s="9"/>
      <c r="C7" s="9"/>
      <c r="D7" s="30"/>
    </row>
    <row r="8" spans="1:4" x14ac:dyDescent="0.2">
      <c r="A8" s="28" t="s">
        <v>107</v>
      </c>
      <c r="B8" s="9"/>
      <c r="C8" s="9"/>
      <c r="D8" s="30"/>
    </row>
    <row r="9" spans="1:4" x14ac:dyDescent="0.2">
      <c r="A9" s="28" t="s">
        <v>108</v>
      </c>
      <c r="B9" s="9"/>
      <c r="C9" s="9"/>
      <c r="D9" s="30"/>
    </row>
    <row r="10" spans="1:4" x14ac:dyDescent="0.2">
      <c r="A10" s="28" t="s">
        <v>109</v>
      </c>
      <c r="B10" s="9"/>
      <c r="C10" s="9"/>
      <c r="D10" s="30"/>
    </row>
    <row r="11" spans="1:4" x14ac:dyDescent="0.2">
      <c r="A11" s="28" t="s">
        <v>110</v>
      </c>
      <c r="B11" s="9"/>
      <c r="C11" s="9"/>
      <c r="D11" s="30"/>
    </row>
    <row r="12" spans="1:4" x14ac:dyDescent="0.2">
      <c r="A12" s="28" t="s">
        <v>111</v>
      </c>
      <c r="B12" s="9"/>
      <c r="C12" s="9"/>
      <c r="D12" s="30"/>
    </row>
    <row r="13" spans="1:4" x14ac:dyDescent="0.2">
      <c r="A13" s="28" t="s">
        <v>112</v>
      </c>
      <c r="B13" s="9"/>
      <c r="C13" s="9"/>
      <c r="D13" s="30"/>
    </row>
    <row r="14" spans="1:4" x14ac:dyDescent="0.2">
      <c r="A14" s="28" t="s">
        <v>113</v>
      </c>
      <c r="B14" s="9"/>
      <c r="C14" s="9"/>
      <c r="D14" s="30"/>
    </row>
    <row r="15" spans="1:4" x14ac:dyDescent="0.2">
      <c r="A15" s="28" t="s">
        <v>114</v>
      </c>
      <c r="B15" s="9"/>
      <c r="C15" s="9"/>
      <c r="D15" s="30"/>
    </row>
    <row r="16" spans="1:4" x14ac:dyDescent="0.2">
      <c r="A16" s="28" t="s">
        <v>115</v>
      </c>
      <c r="B16" s="9"/>
      <c r="C16" s="9"/>
      <c r="D16" s="30"/>
    </row>
    <row r="17" spans="1:4" x14ac:dyDescent="0.2">
      <c r="A17" s="28" t="s">
        <v>116</v>
      </c>
      <c r="B17" s="9"/>
      <c r="C17" s="9"/>
      <c r="D17" s="30"/>
    </row>
    <row r="18" spans="1:4" x14ac:dyDescent="0.2">
      <c r="A18" s="28" t="s">
        <v>117</v>
      </c>
      <c r="B18" s="9"/>
      <c r="C18" s="9"/>
      <c r="D18" s="30"/>
    </row>
    <row r="19" spans="1:4" x14ac:dyDescent="0.2">
      <c r="A19" s="28" t="s">
        <v>118</v>
      </c>
      <c r="B19" s="9"/>
      <c r="C19" s="9"/>
      <c r="D19" s="30"/>
    </row>
    <row r="20" spans="1:4" x14ac:dyDescent="0.2">
      <c r="A20" s="28" t="s">
        <v>119</v>
      </c>
      <c r="B20" s="9"/>
      <c r="C20" s="9"/>
      <c r="D20" s="30"/>
    </row>
    <row r="21" spans="1:4" x14ac:dyDescent="0.2">
      <c r="A21" s="28" t="s">
        <v>120</v>
      </c>
      <c r="B21" s="9"/>
      <c r="C21" s="9"/>
      <c r="D21" s="30"/>
    </row>
    <row r="22" spans="1:4" x14ac:dyDescent="0.2">
      <c r="A22" s="28" t="s">
        <v>121</v>
      </c>
      <c r="B22" s="9"/>
      <c r="C22" s="9"/>
      <c r="D22" s="30"/>
    </row>
    <row r="23" spans="1:4" x14ac:dyDescent="0.2">
      <c r="A23" s="28" t="s">
        <v>122</v>
      </c>
      <c r="B23" s="9"/>
      <c r="C23" s="9"/>
      <c r="D23" s="30"/>
    </row>
    <row r="24" spans="1:4" x14ac:dyDescent="0.2">
      <c r="A24" s="28" t="s">
        <v>123</v>
      </c>
      <c r="B24" s="9"/>
      <c r="C24" s="9"/>
      <c r="D24" s="30"/>
    </row>
    <row r="25" spans="1:4" x14ac:dyDescent="0.2">
      <c r="A25" s="28" t="s">
        <v>124</v>
      </c>
      <c r="B25" s="9"/>
      <c r="C25" s="9"/>
      <c r="D25" s="30"/>
    </row>
    <row r="26" spans="1:4" x14ac:dyDescent="0.2">
      <c r="A26" s="28" t="s">
        <v>125</v>
      </c>
      <c r="B26" s="9"/>
      <c r="C26" s="9"/>
      <c r="D26" s="30"/>
    </row>
    <row r="27" spans="1:4" x14ac:dyDescent="0.2">
      <c r="A27" s="28" t="s">
        <v>126</v>
      </c>
      <c r="B27" s="9"/>
      <c r="C27" s="9"/>
      <c r="D27" s="30"/>
    </row>
    <row r="28" spans="1:4" x14ac:dyDescent="0.2">
      <c r="A28" s="28" t="s">
        <v>127</v>
      </c>
      <c r="B28" s="9"/>
      <c r="C28" s="9"/>
      <c r="D28" s="30"/>
    </row>
    <row r="29" spans="1:4" x14ac:dyDescent="0.2">
      <c r="A29" s="28" t="s">
        <v>128</v>
      </c>
      <c r="B29" s="9"/>
      <c r="C29" s="9"/>
      <c r="D29" s="30"/>
    </row>
    <row r="30" spans="1:4" ht="17" thickBot="1" x14ac:dyDescent="0.25">
      <c r="A30" s="29" t="s">
        <v>129</v>
      </c>
      <c r="B30" s="10"/>
      <c r="C30" s="10"/>
      <c r="D30" s="11"/>
    </row>
    <row r="31" spans="1:4" x14ac:dyDescent="0.2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baseColWidth="10" defaultColWidth="9.33203125" defaultRowHeight="16" x14ac:dyDescent="0.2"/>
  <cols>
    <col min="1" max="1" width="14.6640625" style="1" customWidth="1"/>
    <col min="2" max="16384" width="9.33203125" style="1"/>
  </cols>
  <sheetData>
    <row r="1" spans="1:6" ht="17" thickBot="1" x14ac:dyDescent="0.25">
      <c r="A1" s="1" t="s">
        <v>138</v>
      </c>
    </row>
    <row r="2" spans="1:6" s="8" customFormat="1" x14ac:dyDescent="0.2">
      <c r="A2" s="6" t="s">
        <v>136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8" t="s">
        <v>102</v>
      </c>
      <c r="B3" s="9">
        <v>1</v>
      </c>
      <c r="C3" s="9"/>
      <c r="D3" s="9"/>
      <c r="E3" s="9"/>
      <c r="F3" s="30"/>
    </row>
    <row r="4" spans="1:6" x14ac:dyDescent="0.2">
      <c r="A4" s="28" t="s">
        <v>103</v>
      </c>
      <c r="B4" s="9"/>
      <c r="C4" s="9"/>
      <c r="D4" s="9"/>
      <c r="E4" s="9"/>
      <c r="F4" s="30"/>
    </row>
    <row r="5" spans="1:6" x14ac:dyDescent="0.2">
      <c r="A5" s="28" t="s">
        <v>104</v>
      </c>
      <c r="B5" s="9"/>
      <c r="C5" s="9"/>
      <c r="D5" s="9"/>
      <c r="E5" s="9"/>
      <c r="F5" s="30"/>
    </row>
    <row r="6" spans="1:6" x14ac:dyDescent="0.2">
      <c r="A6" s="28" t="s">
        <v>105</v>
      </c>
      <c r="B6" s="9"/>
      <c r="C6" s="9">
        <v>1</v>
      </c>
      <c r="D6" s="9"/>
      <c r="E6" s="9"/>
      <c r="F6" s="30"/>
    </row>
    <row r="7" spans="1:6" x14ac:dyDescent="0.2">
      <c r="A7" s="28" t="s">
        <v>106</v>
      </c>
      <c r="B7" s="9"/>
      <c r="C7" s="9"/>
      <c r="D7" s="9"/>
      <c r="E7" s="9"/>
      <c r="F7" s="30"/>
    </row>
    <row r="8" spans="1:6" x14ac:dyDescent="0.2">
      <c r="A8" s="28" t="s">
        <v>107</v>
      </c>
      <c r="B8" s="9"/>
      <c r="C8" s="9"/>
      <c r="D8" s="9"/>
      <c r="E8" s="9"/>
      <c r="F8" s="30"/>
    </row>
    <row r="9" spans="1:6" x14ac:dyDescent="0.2">
      <c r="A9" s="28" t="s">
        <v>108</v>
      </c>
      <c r="B9" s="9"/>
      <c r="C9" s="9"/>
      <c r="D9" s="9"/>
      <c r="E9" s="9"/>
      <c r="F9" s="30"/>
    </row>
    <row r="10" spans="1:6" x14ac:dyDescent="0.2">
      <c r="A10" s="28" t="s">
        <v>109</v>
      </c>
      <c r="B10" s="9"/>
      <c r="C10" s="9"/>
      <c r="D10" s="9"/>
      <c r="E10" s="9"/>
      <c r="F10" s="30"/>
    </row>
    <row r="11" spans="1:6" x14ac:dyDescent="0.2">
      <c r="A11" s="28" t="s">
        <v>110</v>
      </c>
      <c r="B11" s="9"/>
      <c r="C11" s="9"/>
      <c r="D11" s="9"/>
      <c r="E11" s="9"/>
      <c r="F11" s="30"/>
    </row>
    <row r="12" spans="1:6" x14ac:dyDescent="0.2">
      <c r="A12" s="28" t="s">
        <v>111</v>
      </c>
      <c r="B12" s="9"/>
      <c r="C12" s="9"/>
      <c r="D12" s="9"/>
      <c r="E12" s="9"/>
      <c r="F12" s="30"/>
    </row>
    <row r="13" spans="1:6" x14ac:dyDescent="0.2">
      <c r="A13" s="28" t="s">
        <v>112</v>
      </c>
      <c r="B13" s="9"/>
      <c r="C13" s="9"/>
      <c r="D13" s="9"/>
      <c r="E13" s="9"/>
      <c r="F13" s="30"/>
    </row>
    <row r="14" spans="1:6" x14ac:dyDescent="0.2">
      <c r="A14" s="28" t="s">
        <v>113</v>
      </c>
      <c r="B14" s="9"/>
      <c r="C14" s="9"/>
      <c r="D14" s="9"/>
      <c r="E14" s="9"/>
      <c r="F14" s="30"/>
    </row>
    <row r="15" spans="1:6" x14ac:dyDescent="0.2">
      <c r="A15" s="28" t="s">
        <v>114</v>
      </c>
      <c r="B15" s="9"/>
      <c r="C15" s="9"/>
      <c r="D15" s="9">
        <v>1</v>
      </c>
      <c r="E15" s="9"/>
      <c r="F15" s="30"/>
    </row>
    <row r="16" spans="1:6" x14ac:dyDescent="0.2">
      <c r="A16" s="28" t="s">
        <v>115</v>
      </c>
      <c r="B16" s="9"/>
      <c r="C16" s="9"/>
      <c r="D16" s="9"/>
      <c r="E16" s="9"/>
      <c r="F16" s="30"/>
    </row>
    <row r="17" spans="1:6" x14ac:dyDescent="0.2">
      <c r="A17" s="28" t="s">
        <v>116</v>
      </c>
      <c r="B17" s="9"/>
      <c r="C17" s="9"/>
      <c r="D17" s="9"/>
      <c r="E17" s="9"/>
      <c r="F17" s="30"/>
    </row>
    <row r="18" spans="1:6" x14ac:dyDescent="0.2">
      <c r="A18" s="28" t="s">
        <v>117</v>
      </c>
      <c r="B18" s="9"/>
      <c r="C18" s="9"/>
      <c r="D18" s="9"/>
      <c r="E18" s="9"/>
      <c r="F18" s="30"/>
    </row>
    <row r="19" spans="1:6" x14ac:dyDescent="0.2">
      <c r="A19" s="28" t="s">
        <v>118</v>
      </c>
      <c r="B19" s="9"/>
      <c r="C19" s="9"/>
      <c r="D19" s="9"/>
      <c r="E19" s="9">
        <v>1</v>
      </c>
      <c r="F19" s="30"/>
    </row>
    <row r="20" spans="1:6" x14ac:dyDescent="0.2">
      <c r="A20" s="28" t="s">
        <v>119</v>
      </c>
      <c r="B20" s="9"/>
      <c r="C20" s="9"/>
      <c r="D20" s="9"/>
      <c r="E20" s="9">
        <v>1</v>
      </c>
      <c r="F20" s="30"/>
    </row>
    <row r="21" spans="1:6" x14ac:dyDescent="0.2">
      <c r="A21" s="28" t="s">
        <v>120</v>
      </c>
      <c r="B21" s="9"/>
      <c r="C21" s="9"/>
      <c r="D21" s="9"/>
      <c r="E21" s="9"/>
      <c r="F21" s="30"/>
    </row>
    <row r="22" spans="1:6" x14ac:dyDescent="0.2">
      <c r="A22" s="28" t="s">
        <v>121</v>
      </c>
      <c r="B22" s="9"/>
      <c r="C22" s="9"/>
      <c r="D22" s="9"/>
      <c r="E22" s="9"/>
      <c r="F22" s="30"/>
    </row>
    <row r="23" spans="1:6" x14ac:dyDescent="0.2">
      <c r="A23" s="28" t="s">
        <v>122</v>
      </c>
      <c r="B23" s="9"/>
      <c r="C23" s="9"/>
      <c r="D23" s="9"/>
      <c r="E23" s="9"/>
      <c r="F23" s="30"/>
    </row>
    <row r="24" spans="1:6" x14ac:dyDescent="0.2">
      <c r="A24" s="28" t="s">
        <v>123</v>
      </c>
      <c r="B24" s="9"/>
      <c r="C24" s="9"/>
      <c r="D24" s="9">
        <v>1</v>
      </c>
      <c r="E24" s="9"/>
      <c r="F24" s="30"/>
    </row>
    <row r="25" spans="1:6" x14ac:dyDescent="0.2">
      <c r="A25" s="28" t="s">
        <v>124</v>
      </c>
      <c r="B25" s="9"/>
      <c r="C25" s="9"/>
      <c r="D25" s="9"/>
      <c r="E25" s="9"/>
      <c r="F25" s="30"/>
    </row>
    <row r="26" spans="1:6" x14ac:dyDescent="0.2">
      <c r="A26" s="28" t="s">
        <v>125</v>
      </c>
      <c r="B26" s="9"/>
      <c r="C26" s="9"/>
      <c r="D26" s="9"/>
      <c r="E26" s="9"/>
      <c r="F26" s="30"/>
    </row>
    <row r="27" spans="1:6" x14ac:dyDescent="0.2">
      <c r="A27" s="28" t="s">
        <v>126</v>
      </c>
      <c r="B27" s="9"/>
      <c r="C27" s="9"/>
      <c r="D27" s="9"/>
      <c r="E27" s="9"/>
      <c r="F27" s="30"/>
    </row>
    <row r="28" spans="1:6" x14ac:dyDescent="0.2">
      <c r="A28" s="28" t="s">
        <v>127</v>
      </c>
      <c r="B28" s="9"/>
      <c r="C28" s="9"/>
      <c r="D28" s="9"/>
      <c r="E28" s="9"/>
      <c r="F28" s="30">
        <v>1</v>
      </c>
    </row>
    <row r="29" spans="1:6" x14ac:dyDescent="0.2">
      <c r="A29" s="28" t="s">
        <v>128</v>
      </c>
      <c r="B29" s="9"/>
      <c r="C29" s="9"/>
      <c r="D29" s="9"/>
      <c r="E29" s="9"/>
      <c r="F29" s="30"/>
    </row>
    <row r="30" spans="1:6" ht="17" thickBot="1" x14ac:dyDescent="0.25">
      <c r="A30" s="29" t="s">
        <v>129</v>
      </c>
      <c r="B30" s="10"/>
      <c r="C30" s="10"/>
      <c r="D30" s="10"/>
      <c r="E30" s="10"/>
      <c r="F30" s="11"/>
    </row>
    <row r="31" spans="1:6" x14ac:dyDescent="0.2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I25" sqref="I25"/>
    </sheetView>
  </sheetViews>
  <sheetFormatPr baseColWidth="10" defaultColWidth="9.33203125" defaultRowHeight="16" x14ac:dyDescent="0.2"/>
  <cols>
    <col min="1" max="1" width="15" style="1" customWidth="1"/>
    <col min="2" max="16384" width="9.33203125" style="1"/>
  </cols>
  <sheetData>
    <row r="1" spans="1:5" ht="17" thickBot="1" x14ac:dyDescent="0.25">
      <c r="A1" s="1" t="s">
        <v>139</v>
      </c>
    </row>
    <row r="2" spans="1:5" s="8" customFormat="1" x14ac:dyDescent="0.2">
      <c r="A2" s="6" t="s">
        <v>136</v>
      </c>
      <c r="B2" s="7" t="s">
        <v>93</v>
      </c>
      <c r="C2" s="7" t="s">
        <v>94</v>
      </c>
      <c r="D2" s="7" t="s">
        <v>95</v>
      </c>
      <c r="E2" s="7" t="s">
        <v>96</v>
      </c>
    </row>
    <row r="3" spans="1:5" x14ac:dyDescent="0.2">
      <c r="A3" s="28" t="s">
        <v>102</v>
      </c>
      <c r="B3" s="9"/>
      <c r="C3" s="9"/>
      <c r="D3" s="9"/>
      <c r="E3" s="9"/>
    </row>
    <row r="4" spans="1:5" x14ac:dyDescent="0.2">
      <c r="A4" s="28" t="s">
        <v>103</v>
      </c>
      <c r="B4" s="9"/>
      <c r="C4" s="9"/>
      <c r="D4" s="9"/>
      <c r="E4" s="9"/>
    </row>
    <row r="5" spans="1:5" x14ac:dyDescent="0.2">
      <c r="A5" s="28" t="s">
        <v>104</v>
      </c>
      <c r="B5" s="9">
        <v>1</v>
      </c>
      <c r="C5" s="9"/>
      <c r="D5" s="9"/>
      <c r="E5" s="9"/>
    </row>
    <row r="6" spans="1:5" x14ac:dyDescent="0.2">
      <c r="A6" s="28" t="s">
        <v>105</v>
      </c>
      <c r="B6" s="9"/>
      <c r="C6" s="9"/>
      <c r="D6" s="9"/>
      <c r="E6" s="9"/>
    </row>
    <row r="7" spans="1:5" x14ac:dyDescent="0.2">
      <c r="A7" s="28" t="s">
        <v>106</v>
      </c>
      <c r="B7" s="9"/>
      <c r="C7" s="9"/>
      <c r="D7" s="9"/>
      <c r="E7" s="9"/>
    </row>
    <row r="8" spans="1:5" x14ac:dyDescent="0.2">
      <c r="A8" s="28" t="s">
        <v>107</v>
      </c>
      <c r="B8" s="9"/>
      <c r="C8" s="9"/>
      <c r="D8" s="9"/>
      <c r="E8" s="9"/>
    </row>
    <row r="9" spans="1:5" x14ac:dyDescent="0.2">
      <c r="A9" s="28" t="s">
        <v>108</v>
      </c>
      <c r="B9" s="9"/>
      <c r="C9" s="9"/>
      <c r="D9" s="9"/>
      <c r="E9" s="9"/>
    </row>
    <row r="10" spans="1:5" x14ac:dyDescent="0.2">
      <c r="A10" s="28" t="s">
        <v>109</v>
      </c>
      <c r="B10" s="9"/>
      <c r="C10" s="9"/>
      <c r="D10" s="9"/>
      <c r="E10" s="9"/>
    </row>
    <row r="11" spans="1:5" x14ac:dyDescent="0.2">
      <c r="A11" s="28" t="s">
        <v>110</v>
      </c>
      <c r="B11" s="9"/>
      <c r="C11" s="9"/>
      <c r="D11" s="9"/>
      <c r="E11" s="9"/>
    </row>
    <row r="12" spans="1:5" x14ac:dyDescent="0.2">
      <c r="A12" s="28" t="s">
        <v>111</v>
      </c>
      <c r="B12" s="9"/>
      <c r="C12" s="9">
        <v>1</v>
      </c>
      <c r="D12" s="9"/>
      <c r="E12" s="9"/>
    </row>
    <row r="13" spans="1:5" x14ac:dyDescent="0.2">
      <c r="A13" s="28" t="s">
        <v>112</v>
      </c>
      <c r="B13" s="9"/>
      <c r="C13" s="9"/>
      <c r="D13" s="9"/>
      <c r="E13" s="9"/>
    </row>
    <row r="14" spans="1:5" x14ac:dyDescent="0.2">
      <c r="A14" s="28" t="s">
        <v>113</v>
      </c>
      <c r="B14" s="9"/>
      <c r="C14" s="9"/>
      <c r="D14" s="9"/>
      <c r="E14" s="9"/>
    </row>
    <row r="15" spans="1:5" x14ac:dyDescent="0.2">
      <c r="A15" s="28" t="s">
        <v>114</v>
      </c>
      <c r="B15" s="9"/>
      <c r="C15" s="9"/>
      <c r="D15" s="9"/>
      <c r="E15" s="9"/>
    </row>
    <row r="16" spans="1:5" x14ac:dyDescent="0.2">
      <c r="A16" s="28" t="s">
        <v>115</v>
      </c>
      <c r="B16" s="9"/>
      <c r="C16" s="9"/>
      <c r="D16" s="9"/>
      <c r="E16" s="9"/>
    </row>
    <row r="17" spans="1:5" x14ac:dyDescent="0.2">
      <c r="A17" s="28" t="s">
        <v>116</v>
      </c>
      <c r="B17" s="9"/>
      <c r="C17" s="9"/>
      <c r="D17" s="9"/>
      <c r="E17" s="9"/>
    </row>
    <row r="18" spans="1:5" x14ac:dyDescent="0.2">
      <c r="A18" s="28" t="s">
        <v>117</v>
      </c>
      <c r="B18" s="9"/>
      <c r="C18" s="9"/>
      <c r="D18" s="9"/>
      <c r="E18" s="9"/>
    </row>
    <row r="19" spans="1:5" x14ac:dyDescent="0.2">
      <c r="A19" s="28" t="s">
        <v>118</v>
      </c>
      <c r="B19" s="9"/>
      <c r="C19" s="9"/>
      <c r="D19" s="9"/>
      <c r="E19" s="9"/>
    </row>
    <row r="20" spans="1:5" x14ac:dyDescent="0.2">
      <c r="A20" s="28" t="s">
        <v>119</v>
      </c>
      <c r="B20" s="9"/>
      <c r="C20" s="9"/>
      <c r="D20" s="9"/>
      <c r="E20" s="9"/>
    </row>
    <row r="21" spans="1:5" x14ac:dyDescent="0.2">
      <c r="A21" s="28" t="s">
        <v>120</v>
      </c>
      <c r="B21" s="9"/>
      <c r="C21" s="9"/>
      <c r="D21" s="9"/>
      <c r="E21" s="9"/>
    </row>
    <row r="22" spans="1:5" x14ac:dyDescent="0.2">
      <c r="A22" s="28" t="s">
        <v>121</v>
      </c>
      <c r="B22" s="9"/>
      <c r="C22" s="9"/>
      <c r="D22" s="9">
        <v>1</v>
      </c>
      <c r="E22" s="9"/>
    </row>
    <row r="23" spans="1:5" x14ac:dyDescent="0.2">
      <c r="A23" s="28" t="s">
        <v>122</v>
      </c>
      <c r="B23" s="9"/>
      <c r="C23" s="9"/>
      <c r="D23" s="9"/>
      <c r="E23" s="9"/>
    </row>
    <row r="24" spans="1:5" x14ac:dyDescent="0.2">
      <c r="A24" s="28" t="s">
        <v>123</v>
      </c>
      <c r="B24" s="9"/>
      <c r="C24" s="9"/>
      <c r="D24" s="9"/>
      <c r="E24" s="9"/>
    </row>
    <row r="25" spans="1:5" x14ac:dyDescent="0.2">
      <c r="A25" s="28" t="s">
        <v>124</v>
      </c>
      <c r="B25" s="9"/>
      <c r="C25" s="9"/>
      <c r="D25" s="9"/>
      <c r="E25" s="9">
        <v>1</v>
      </c>
    </row>
    <row r="26" spans="1:5" x14ac:dyDescent="0.2">
      <c r="A26" s="28" t="s">
        <v>125</v>
      </c>
      <c r="B26" s="9"/>
      <c r="C26" s="9"/>
      <c r="D26" s="9"/>
      <c r="E26" s="9"/>
    </row>
    <row r="27" spans="1:5" x14ac:dyDescent="0.2">
      <c r="A27" s="28" t="s">
        <v>126</v>
      </c>
      <c r="B27" s="9"/>
      <c r="C27" s="9"/>
      <c r="D27" s="9"/>
      <c r="E27" s="9"/>
    </row>
    <row r="28" spans="1:5" x14ac:dyDescent="0.2">
      <c r="A28" s="28" t="s">
        <v>127</v>
      </c>
      <c r="B28" s="9"/>
      <c r="C28" s="9"/>
      <c r="D28" s="9"/>
      <c r="E28" s="9"/>
    </row>
    <row r="29" spans="1:5" x14ac:dyDescent="0.2">
      <c r="A29" s="28" t="s">
        <v>128</v>
      </c>
      <c r="B29" s="9"/>
      <c r="C29" s="9"/>
      <c r="D29" s="9"/>
      <c r="E29" s="9"/>
    </row>
    <row r="30" spans="1:5" ht="17" thickBot="1" x14ac:dyDescent="0.25">
      <c r="A30" s="29" t="s">
        <v>129</v>
      </c>
      <c r="B30" s="10"/>
      <c r="C30" s="10"/>
      <c r="D30" s="10"/>
      <c r="E30" s="10"/>
    </row>
    <row r="31" spans="1:5" x14ac:dyDescent="0.2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baseColWidth="10" defaultColWidth="8.83203125" defaultRowHeight="15" x14ac:dyDescent="0.2"/>
  <cols>
    <col min="2" max="2" width="4.33203125" customWidth="1"/>
    <col min="10" max="10" width="4.5" customWidth="1"/>
    <col min="11" max="11" width="9.5" customWidth="1"/>
  </cols>
  <sheetData>
    <row r="3" spans="3:3" x14ac:dyDescent="0.2">
      <c r="C3" s="39"/>
    </row>
    <row r="21" spans="3:13" x14ac:dyDescent="0.2">
      <c r="C21" s="40"/>
      <c r="F21" s="40"/>
    </row>
    <row r="23" spans="3:13" x14ac:dyDescent="0.2">
      <c r="C23" s="41"/>
    </row>
    <row r="24" spans="3:13" x14ac:dyDescent="0.2">
      <c r="C24" s="41"/>
    </row>
    <row r="25" spans="3:13" x14ac:dyDescent="0.2">
      <c r="C25" s="41"/>
    </row>
    <row r="26" spans="3:13" x14ac:dyDescent="0.2">
      <c r="C26" s="41"/>
    </row>
    <row r="27" spans="3:13" x14ac:dyDescent="0.2">
      <c r="C27" s="41"/>
    </row>
    <row r="28" spans="3:13" x14ac:dyDescent="0.2">
      <c r="C28" s="41"/>
    </row>
    <row r="29" spans="3:13" x14ac:dyDescent="0.2">
      <c r="C29" s="41"/>
    </row>
    <row r="30" spans="3:13" x14ac:dyDescent="0.2">
      <c r="C30" s="41"/>
    </row>
    <row r="31" spans="3:13" x14ac:dyDescent="0.2">
      <c r="C31" s="41"/>
      <c r="M31" s="26"/>
    </row>
    <row r="32" spans="3:13" x14ac:dyDescent="0.2">
      <c r="C32" s="41"/>
    </row>
    <row r="33" spans="3:3" x14ac:dyDescent="0.2">
      <c r="C33" s="41"/>
    </row>
    <row r="34" spans="3:3" x14ac:dyDescent="0.2">
      <c r="C34" s="41"/>
    </row>
    <row r="35" spans="3:3" x14ac:dyDescent="0.2">
      <c r="C35" s="41"/>
    </row>
    <row r="36" spans="3:3" x14ac:dyDescent="0.2">
      <c r="C36" s="4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6" style="1" customWidth="1"/>
    <col min="2" max="16384" width="9.33203125" style="1"/>
  </cols>
  <sheetData>
    <row r="1" spans="1:4" ht="17" thickBot="1" x14ac:dyDescent="0.25">
      <c r="A1" s="1" t="s">
        <v>140</v>
      </c>
    </row>
    <row r="2" spans="1:4" s="8" customFormat="1" x14ac:dyDescent="0.2">
      <c r="A2" s="6" t="s">
        <v>136</v>
      </c>
      <c r="B2" s="7" t="s">
        <v>89</v>
      </c>
      <c r="C2" s="7" t="s">
        <v>90</v>
      </c>
      <c r="D2" s="27" t="s">
        <v>91</v>
      </c>
    </row>
    <row r="3" spans="1:4" ht="17" thickBot="1" x14ac:dyDescent="0.25">
      <c r="A3" s="3" t="s">
        <v>113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3.33203125" style="1" customWidth="1"/>
    <col min="2" max="16384" width="9.33203125" style="1"/>
  </cols>
  <sheetData>
    <row r="1" spans="1:2" ht="17" thickBot="1" x14ac:dyDescent="0.25">
      <c r="A1" s="1" t="s">
        <v>141</v>
      </c>
    </row>
    <row r="2" spans="1:2" s="8" customFormat="1" x14ac:dyDescent="0.2">
      <c r="A2" s="6" t="s">
        <v>148</v>
      </c>
      <c r="B2" s="27" t="s">
        <v>113</v>
      </c>
    </row>
    <row r="3" spans="1:2" x14ac:dyDescent="0.2">
      <c r="A3" s="2" t="s">
        <v>89</v>
      </c>
      <c r="B3" s="30"/>
    </row>
    <row r="4" spans="1:2" x14ac:dyDescent="0.2">
      <c r="A4" s="2" t="s">
        <v>90</v>
      </c>
      <c r="B4" s="30"/>
    </row>
    <row r="5" spans="1:2" ht="17" thickBot="1" x14ac:dyDescent="0.25">
      <c r="A5" s="3" t="s">
        <v>91</v>
      </c>
      <c r="B5" s="11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6640625" style="1" customWidth="1"/>
    <col min="2" max="16384" width="9.33203125" style="1"/>
  </cols>
  <sheetData>
    <row r="1" spans="1:3" ht="17" thickBot="1" x14ac:dyDescent="0.25">
      <c r="A1" s="1" t="s">
        <v>142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BF6C-4043-9D46-A91E-AD748ADB33A5}">
  <sheetPr>
    <tabColor theme="9" tint="0.79998168889431442"/>
  </sheetPr>
  <dimension ref="A1:AC4"/>
  <sheetViews>
    <sheetView workbookViewId="0">
      <selection activeCell="D5" sqref="D5"/>
    </sheetView>
  </sheetViews>
  <sheetFormatPr baseColWidth="10" defaultRowHeight="15" x14ac:dyDescent="0.2"/>
  <sheetData>
    <row r="1" spans="1:29" ht="17" thickBot="1" x14ac:dyDescent="0.25">
      <c r="A1" s="1" t="s">
        <v>135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6" x14ac:dyDescent="0.2">
      <c r="A2" s="6" t="s">
        <v>143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27" t="s">
        <v>129</v>
      </c>
    </row>
    <row r="3" spans="1:29" ht="16" x14ac:dyDescent="0.2">
      <c r="A3" s="28" t="s">
        <v>86</v>
      </c>
      <c r="B3" s="9"/>
      <c r="C3" s="9"/>
      <c r="D3" s="9">
        <v>1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0"/>
    </row>
    <row r="4" spans="1:29" ht="16" x14ac:dyDescent="0.2">
      <c r="A4" s="28" t="s">
        <v>87</v>
      </c>
      <c r="B4" s="9"/>
      <c r="C4" s="9"/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144</v>
      </c>
    </row>
    <row r="2" spans="1:4" s="8" customFormat="1" x14ac:dyDescent="0.2">
      <c r="A2" s="6" t="s">
        <v>145</v>
      </c>
      <c r="B2" s="7" t="s">
        <v>76</v>
      </c>
      <c r="C2" s="7" t="s">
        <v>77</v>
      </c>
      <c r="D2" s="27" t="s">
        <v>78</v>
      </c>
    </row>
    <row r="3" spans="1:4" x14ac:dyDescent="0.2">
      <c r="A3" s="28" t="s">
        <v>93</v>
      </c>
      <c r="B3" s="9"/>
      <c r="C3" s="9"/>
      <c r="D3" s="30"/>
    </row>
    <row r="4" spans="1:4" x14ac:dyDescent="0.2">
      <c r="A4" s="28" t="s">
        <v>94</v>
      </c>
      <c r="B4" s="9"/>
      <c r="C4" s="9"/>
      <c r="D4" s="30"/>
    </row>
    <row r="5" spans="1:4" x14ac:dyDescent="0.2">
      <c r="A5" s="28" t="s">
        <v>95</v>
      </c>
      <c r="B5" s="9"/>
      <c r="C5" s="9"/>
      <c r="D5" s="30"/>
    </row>
    <row r="6" spans="1:4" x14ac:dyDescent="0.2">
      <c r="A6" s="28" t="s">
        <v>96</v>
      </c>
      <c r="B6" s="9"/>
      <c r="C6" s="9"/>
      <c r="D6" s="30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6.5" customWidth="1"/>
  </cols>
  <sheetData>
    <row r="1" spans="1:4" ht="17" thickBot="1" x14ac:dyDescent="0.25">
      <c r="A1" s="1" t="s">
        <v>146</v>
      </c>
      <c r="B1" s="1"/>
      <c r="C1" s="1"/>
      <c r="D1" s="1"/>
    </row>
    <row r="2" spans="1:4" ht="16" x14ac:dyDescent="0.2">
      <c r="A2" s="6" t="s">
        <v>145</v>
      </c>
      <c r="B2" s="7" t="s">
        <v>89</v>
      </c>
      <c r="C2" s="7" t="s">
        <v>90</v>
      </c>
      <c r="D2" s="27" t="s">
        <v>91</v>
      </c>
    </row>
    <row r="3" spans="1:4" ht="16" x14ac:dyDescent="0.2">
      <c r="A3" s="28" t="s">
        <v>93</v>
      </c>
      <c r="B3" s="9"/>
      <c r="C3" s="9"/>
      <c r="D3" s="30"/>
    </row>
    <row r="4" spans="1:4" ht="16" x14ac:dyDescent="0.2">
      <c r="A4" s="28" t="s">
        <v>94</v>
      </c>
      <c r="B4" s="9">
        <v>1</v>
      </c>
      <c r="C4" s="9"/>
      <c r="D4" s="30"/>
    </row>
    <row r="5" spans="1:4" ht="16" x14ac:dyDescent="0.2">
      <c r="A5" s="28" t="s">
        <v>95</v>
      </c>
      <c r="B5" s="9"/>
      <c r="C5" s="9">
        <v>1</v>
      </c>
      <c r="D5" s="30"/>
    </row>
    <row r="6" spans="1:4" ht="16" x14ac:dyDescent="0.2">
      <c r="A6" s="28" t="s">
        <v>96</v>
      </c>
      <c r="B6" s="9"/>
      <c r="C6" s="9"/>
      <c r="D6" s="3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4.6640625" customWidth="1"/>
  </cols>
  <sheetData>
    <row r="1" spans="1:4" ht="17" thickBot="1" x14ac:dyDescent="0.25">
      <c r="A1" s="1" t="s">
        <v>147</v>
      </c>
    </row>
    <row r="2" spans="1:4" ht="16" x14ac:dyDescent="0.2">
      <c r="A2" s="6" t="s">
        <v>148</v>
      </c>
      <c r="B2" s="7" t="s">
        <v>76</v>
      </c>
      <c r="C2" s="7" t="s">
        <v>77</v>
      </c>
      <c r="D2" s="27" t="s">
        <v>78</v>
      </c>
    </row>
    <row r="3" spans="1:4" ht="16" x14ac:dyDescent="0.2">
      <c r="A3" s="2" t="s">
        <v>89</v>
      </c>
      <c r="B3" s="9">
        <v>1</v>
      </c>
      <c r="C3" s="9"/>
      <c r="D3" s="30"/>
    </row>
    <row r="4" spans="1:4" ht="16" x14ac:dyDescent="0.2">
      <c r="A4" s="2" t="s">
        <v>90</v>
      </c>
      <c r="B4" s="9"/>
      <c r="C4" s="9">
        <v>1</v>
      </c>
      <c r="D4" s="30"/>
    </row>
    <row r="5" spans="1:4" ht="17" thickBot="1" x14ac:dyDescent="0.25">
      <c r="A5" s="3" t="s">
        <v>91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J27" sqref="J27"/>
    </sheetView>
  </sheetViews>
  <sheetFormatPr baseColWidth="10" defaultColWidth="9.33203125" defaultRowHeight="16" x14ac:dyDescent="0.2"/>
  <cols>
    <col min="1" max="1" width="15.6640625" style="1" customWidth="1"/>
    <col min="2" max="16384" width="9.33203125" style="1"/>
  </cols>
  <sheetData>
    <row r="1" spans="1:7" ht="17" thickBot="1" x14ac:dyDescent="0.25">
      <c r="A1" s="1" t="s">
        <v>149</v>
      </c>
    </row>
    <row r="2" spans="1:7" s="8" customFormat="1" x14ac:dyDescent="0.2">
      <c r="A2" s="6" t="s">
        <v>145</v>
      </c>
      <c r="B2" s="7" t="s">
        <v>104</v>
      </c>
      <c r="C2" s="7" t="s">
        <v>111</v>
      </c>
      <c r="D2" s="7" t="s">
        <v>113</v>
      </c>
      <c r="E2" s="7" t="s">
        <v>121</v>
      </c>
      <c r="F2" s="7" t="s">
        <v>124</v>
      </c>
      <c r="G2" s="27" t="s">
        <v>125</v>
      </c>
    </row>
    <row r="3" spans="1:7" x14ac:dyDescent="0.2">
      <c r="A3" s="28" t="s">
        <v>93</v>
      </c>
      <c r="B3" s="9"/>
      <c r="C3" s="9"/>
      <c r="D3" s="9"/>
      <c r="E3" s="9"/>
      <c r="F3" s="9"/>
      <c r="G3" s="30"/>
    </row>
    <row r="4" spans="1:7" x14ac:dyDescent="0.2">
      <c r="A4" s="28" t="s">
        <v>94</v>
      </c>
      <c r="B4" s="9"/>
      <c r="C4" s="9"/>
      <c r="D4" s="9"/>
      <c r="E4" s="9"/>
      <c r="F4" s="9"/>
      <c r="G4" s="30"/>
    </row>
    <row r="5" spans="1:7" x14ac:dyDescent="0.2">
      <c r="A5" s="28" t="s">
        <v>95</v>
      </c>
      <c r="B5" s="9"/>
      <c r="C5" s="9"/>
      <c r="D5" s="9"/>
      <c r="E5" s="9"/>
      <c r="F5" s="9"/>
      <c r="G5" s="30"/>
    </row>
    <row r="6" spans="1:7" x14ac:dyDescent="0.2">
      <c r="A6" s="28" t="s">
        <v>96</v>
      </c>
      <c r="B6" s="9"/>
      <c r="C6" s="9"/>
      <c r="D6" s="9"/>
      <c r="E6" s="9"/>
      <c r="F6" s="9"/>
      <c r="G6" s="30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4" ht="17" thickBot="1" x14ac:dyDescent="0.25">
      <c r="A1" s="1" t="s">
        <v>150</v>
      </c>
    </row>
    <row r="2" spans="1:4" s="8" customFormat="1" x14ac:dyDescent="0.2">
      <c r="A2" s="6" t="s">
        <v>131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46</v>
      </c>
      <c r="B3" s="9"/>
      <c r="C3" s="9"/>
      <c r="D3" s="30"/>
    </row>
    <row r="4" spans="1:4" x14ac:dyDescent="0.2">
      <c r="A4" s="28" t="s">
        <v>47</v>
      </c>
      <c r="B4" s="9"/>
      <c r="C4" s="9"/>
      <c r="D4" s="30"/>
    </row>
    <row r="5" spans="1:4" x14ac:dyDescent="0.2">
      <c r="A5" s="28" t="s">
        <v>48</v>
      </c>
      <c r="B5" s="9"/>
      <c r="C5" s="9"/>
      <c r="D5" s="30"/>
    </row>
    <row r="6" spans="1:4" x14ac:dyDescent="0.2">
      <c r="A6" s="28" t="s">
        <v>49</v>
      </c>
      <c r="B6" s="9"/>
      <c r="C6" s="9"/>
      <c r="D6" s="30"/>
    </row>
    <row r="7" spans="1:4" x14ac:dyDescent="0.2">
      <c r="A7" s="28" t="s">
        <v>50</v>
      </c>
      <c r="B7" s="9"/>
      <c r="C7" s="9"/>
      <c r="D7" s="30"/>
    </row>
    <row r="8" spans="1:4" x14ac:dyDescent="0.2">
      <c r="A8" s="28" t="s">
        <v>51</v>
      </c>
      <c r="B8" s="9"/>
      <c r="C8" s="9"/>
      <c r="D8" s="30"/>
    </row>
    <row r="9" spans="1:4" x14ac:dyDescent="0.2">
      <c r="A9" s="28" t="s">
        <v>52</v>
      </c>
      <c r="B9" s="9"/>
      <c r="C9" s="9"/>
      <c r="D9" s="30"/>
    </row>
    <row r="10" spans="1:4" x14ac:dyDescent="0.2">
      <c r="A10" s="28" t="s">
        <v>53</v>
      </c>
      <c r="B10" s="9"/>
      <c r="C10" s="9"/>
      <c r="D10" s="30"/>
    </row>
    <row r="11" spans="1:4" x14ac:dyDescent="0.2">
      <c r="A11" s="28" t="s">
        <v>54</v>
      </c>
      <c r="B11" s="9"/>
      <c r="C11" s="9"/>
      <c r="D11" s="30"/>
    </row>
    <row r="12" spans="1:4" x14ac:dyDescent="0.2">
      <c r="A12" s="28" t="s">
        <v>55</v>
      </c>
      <c r="B12" s="9"/>
      <c r="C12" s="9"/>
      <c r="D12" s="30"/>
    </row>
    <row r="13" spans="1:4" x14ac:dyDescent="0.2">
      <c r="A13" s="28" t="s">
        <v>56</v>
      </c>
      <c r="B13" s="9"/>
      <c r="C13" s="9"/>
      <c r="D13" s="30"/>
    </row>
    <row r="14" spans="1:4" x14ac:dyDescent="0.2">
      <c r="A14" s="28" t="s">
        <v>57</v>
      </c>
      <c r="B14" s="9"/>
      <c r="C14" s="9"/>
      <c r="D14" s="30"/>
    </row>
    <row r="15" spans="1:4" x14ac:dyDescent="0.2">
      <c r="A15" s="28" t="s">
        <v>58</v>
      </c>
      <c r="B15" s="9"/>
      <c r="C15" s="9"/>
      <c r="D15" s="30"/>
    </row>
    <row r="16" spans="1:4" ht="17" thickBot="1" x14ac:dyDescent="0.25">
      <c r="A16" s="29" t="s">
        <v>59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baseColWidth="10" defaultColWidth="9.33203125" defaultRowHeight="16" x14ac:dyDescent="0.2"/>
  <cols>
    <col min="1" max="1" width="19.83203125" style="1" customWidth="1"/>
    <col min="2" max="16384" width="9.33203125" style="1"/>
  </cols>
  <sheetData>
    <row r="1" spans="1:3" ht="17" thickBot="1" x14ac:dyDescent="0.25">
      <c r="A1" s="1" t="s">
        <v>151</v>
      </c>
    </row>
    <row r="2" spans="1:3" s="8" customFormat="1" x14ac:dyDescent="0.2">
      <c r="A2" s="6" t="s">
        <v>143</v>
      </c>
      <c r="B2" s="7" t="s">
        <v>76</v>
      </c>
      <c r="C2" s="27" t="s">
        <v>77</v>
      </c>
    </row>
    <row r="3" spans="1:3" x14ac:dyDescent="0.2">
      <c r="A3" s="2" t="s">
        <v>86</v>
      </c>
      <c r="B3" s="9">
        <v>1</v>
      </c>
      <c r="C3" s="30">
        <v>1</v>
      </c>
    </row>
    <row r="4" spans="1:3" ht="17" thickBot="1" x14ac:dyDescent="0.25">
      <c r="A4" s="3" t="s">
        <v>87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A71F9-446F-184C-BF48-E6936258562F}">
  <sheetPr>
    <tabColor theme="2" tint="-9.9978637043366805E-2"/>
  </sheetPr>
  <dimension ref="A1:K9"/>
  <sheetViews>
    <sheetView workbookViewId="0"/>
  </sheetViews>
  <sheetFormatPr baseColWidth="10" defaultRowHeight="15" x14ac:dyDescent="0.2"/>
  <sheetData>
    <row r="1" spans="1:11" ht="17" thickBot="1" x14ac:dyDescent="0.25">
      <c r="A1" s="1" t="s">
        <v>224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6" x14ac:dyDescent="0.2">
      <c r="A2" s="6" t="s">
        <v>225</v>
      </c>
      <c r="B2" s="27" t="s">
        <v>44</v>
      </c>
      <c r="C2" s="8"/>
      <c r="D2" s="83" t="s">
        <v>226</v>
      </c>
      <c r="E2" s="84" t="s">
        <v>227</v>
      </c>
      <c r="F2" s="85"/>
      <c r="G2" s="85"/>
      <c r="H2" s="86"/>
      <c r="I2" s="85"/>
      <c r="J2" s="85"/>
      <c r="K2" s="87"/>
    </row>
    <row r="3" spans="1:11" ht="16" x14ac:dyDescent="0.2">
      <c r="A3" s="28" t="s">
        <v>228</v>
      </c>
      <c r="B3" s="88" t="s">
        <v>229</v>
      </c>
      <c r="C3" s="1"/>
      <c r="D3" s="89" t="s">
        <v>230</v>
      </c>
      <c r="E3" s="90" t="s">
        <v>229</v>
      </c>
      <c r="F3" s="91" t="s">
        <v>231</v>
      </c>
      <c r="G3" s="92" t="s">
        <v>232</v>
      </c>
      <c r="H3" s="93"/>
      <c r="I3" s="92" t="s">
        <v>233</v>
      </c>
      <c r="J3" s="91" t="s">
        <v>231</v>
      </c>
      <c r="K3" s="94" t="s">
        <v>234</v>
      </c>
    </row>
    <row r="4" spans="1:11" ht="16" x14ac:dyDescent="0.2">
      <c r="A4" s="28" t="s">
        <v>235</v>
      </c>
      <c r="B4" s="88" t="s">
        <v>236</v>
      </c>
      <c r="C4" s="1"/>
      <c r="D4" s="89" t="s">
        <v>237</v>
      </c>
      <c r="E4" s="90" t="s">
        <v>238</v>
      </c>
      <c r="F4" s="91" t="s">
        <v>231</v>
      </c>
      <c r="G4" s="92" t="s">
        <v>239</v>
      </c>
      <c r="H4" s="93"/>
      <c r="I4" s="92"/>
      <c r="J4" s="92"/>
      <c r="K4" s="94"/>
    </row>
    <row r="5" spans="1:11" ht="16" x14ac:dyDescent="0.2">
      <c r="A5" s="28" t="s">
        <v>240</v>
      </c>
      <c r="B5" s="88" t="s">
        <v>241</v>
      </c>
      <c r="C5" s="1"/>
      <c r="D5" s="89" t="s">
        <v>242</v>
      </c>
      <c r="E5" s="95"/>
      <c r="F5" s="96"/>
      <c r="G5" s="96"/>
      <c r="H5" s="89"/>
      <c r="I5" s="96"/>
      <c r="J5" s="96"/>
      <c r="K5" s="97"/>
    </row>
    <row r="6" spans="1:11" ht="16" x14ac:dyDescent="0.2">
      <c r="A6" s="28" t="s">
        <v>243</v>
      </c>
      <c r="B6" s="88" t="s">
        <v>244</v>
      </c>
      <c r="C6" s="1"/>
      <c r="D6" s="89" t="s">
        <v>245</v>
      </c>
      <c r="E6" s="90" t="s">
        <v>244</v>
      </c>
      <c r="F6" s="91" t="s">
        <v>231</v>
      </c>
      <c r="G6" s="92" t="s">
        <v>246</v>
      </c>
      <c r="H6" s="89"/>
      <c r="I6" s="96"/>
      <c r="J6" s="96"/>
      <c r="K6" s="97"/>
    </row>
    <row r="7" spans="1:11" ht="16" x14ac:dyDescent="0.2">
      <c r="A7" s="28" t="s">
        <v>247</v>
      </c>
      <c r="B7" s="88" t="s">
        <v>248</v>
      </c>
      <c r="C7" s="1"/>
      <c r="D7" s="89" t="s">
        <v>249</v>
      </c>
      <c r="E7" s="90" t="s">
        <v>250</v>
      </c>
      <c r="F7" s="91" t="s">
        <v>231</v>
      </c>
      <c r="G7" s="92" t="s">
        <v>251</v>
      </c>
      <c r="H7" s="89"/>
      <c r="I7" s="96"/>
      <c r="J7" s="96"/>
      <c r="K7" s="97"/>
    </row>
    <row r="8" spans="1:11" ht="16" x14ac:dyDescent="0.2">
      <c r="A8" s="28" t="s">
        <v>252</v>
      </c>
      <c r="B8" s="88" t="s">
        <v>253</v>
      </c>
      <c r="C8" s="1"/>
      <c r="D8" s="89" t="s">
        <v>254</v>
      </c>
      <c r="E8" s="95"/>
      <c r="F8" s="96"/>
      <c r="G8" s="96"/>
      <c r="H8" s="89"/>
      <c r="I8" s="96"/>
      <c r="J8" s="96"/>
      <c r="K8" s="97"/>
    </row>
    <row r="9" spans="1:11" ht="17" thickBot="1" x14ac:dyDescent="0.25">
      <c r="A9" s="29" t="s">
        <v>255</v>
      </c>
      <c r="B9" s="38" t="s">
        <v>256</v>
      </c>
      <c r="C9" s="1"/>
      <c r="D9" s="98" t="s">
        <v>257</v>
      </c>
      <c r="E9" s="99" t="s">
        <v>258</v>
      </c>
      <c r="F9" s="100" t="s">
        <v>231</v>
      </c>
      <c r="G9" s="101" t="s">
        <v>259</v>
      </c>
      <c r="H9" s="98"/>
      <c r="I9" s="102" t="s">
        <v>260</v>
      </c>
      <c r="J9" s="100" t="s">
        <v>231</v>
      </c>
      <c r="K9" s="101" t="s">
        <v>261</v>
      </c>
    </row>
  </sheetData>
  <dataValidations count="7">
    <dataValidation type="list" allowBlank="1" showInputMessage="1" showErrorMessage="1" sqref="B5" xr:uid="{179844E6-00F3-0A49-9DD2-4B9DCD2DA003}">
      <formula1>$AV$9:$AV$10</formula1>
    </dataValidation>
    <dataValidation type="list" allowBlank="1" showInputMessage="1" showErrorMessage="1" sqref="B9" xr:uid="{B6276C63-8ED1-174D-AFF0-E55A9DAB34EE}">
      <formula1>$AZ$9:$AZ$12</formula1>
    </dataValidation>
    <dataValidation type="list" allowBlank="1" showInputMessage="1" showErrorMessage="1" sqref="B8" xr:uid="{AC14992F-CE02-1C47-952F-9B2687DC33A7}">
      <formula1>$AY$9:$AY$10</formula1>
    </dataValidation>
    <dataValidation type="list" allowBlank="1" showInputMessage="1" showErrorMessage="1" sqref="B7" xr:uid="{494730D8-8AE3-DA4B-95A2-68C29CE90C32}">
      <formula1>$AX$9:$AX$10</formula1>
    </dataValidation>
    <dataValidation type="list" allowBlank="1" showInputMessage="1" showErrorMessage="1" sqref="B6" xr:uid="{0C965A97-992E-114C-A9F1-8804C07F2F2D}">
      <formula1>$AW$9:$AW$10</formula1>
    </dataValidation>
    <dataValidation type="list" allowBlank="1" showInputMessage="1" showErrorMessage="1" sqref="B4" xr:uid="{9280373F-B7D4-1948-8B11-E7D2F79BB1D2}">
      <formula1>$AU$9:$AU$12</formula1>
    </dataValidation>
    <dataValidation type="list" allowBlank="1" showInputMessage="1" showErrorMessage="1" sqref="B3" xr:uid="{E4454207-7C0B-B744-AE1F-C76CAF47F02C}">
      <formula1>$AT$9:$AT$10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6" ht="17" thickBot="1" x14ac:dyDescent="0.25">
      <c r="A1" s="1" t="s">
        <v>152</v>
      </c>
    </row>
    <row r="2" spans="1:6" s="8" customFormat="1" x14ac:dyDescent="0.2">
      <c r="A2" s="6" t="s">
        <v>131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46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s="8" customFormat="1" x14ac:dyDescent="0.2">
      <c r="A4" s="28" t="s">
        <v>47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s="8" customFormat="1" x14ac:dyDescent="0.2">
      <c r="A5" s="28" t="s">
        <v>48</v>
      </c>
      <c r="B5" s="9">
        <v>1</v>
      </c>
      <c r="C5" s="9">
        <v>1</v>
      </c>
      <c r="D5" s="9">
        <v>1</v>
      </c>
      <c r="E5" s="9">
        <v>1</v>
      </c>
      <c r="F5" s="30">
        <v>1</v>
      </c>
    </row>
    <row r="6" spans="1:6" x14ac:dyDescent="0.2">
      <c r="A6" s="28" t="s">
        <v>49</v>
      </c>
      <c r="B6" s="9">
        <v>1</v>
      </c>
      <c r="C6" s="9">
        <v>1</v>
      </c>
      <c r="D6" s="9">
        <v>1</v>
      </c>
      <c r="E6" s="9">
        <v>1</v>
      </c>
      <c r="F6" s="30">
        <v>1</v>
      </c>
    </row>
    <row r="7" spans="1:6" x14ac:dyDescent="0.2">
      <c r="A7" s="28" t="s">
        <v>50</v>
      </c>
      <c r="B7" s="9">
        <v>1</v>
      </c>
      <c r="C7" s="9">
        <v>1</v>
      </c>
      <c r="D7" s="9">
        <v>1</v>
      </c>
      <c r="E7" s="9">
        <v>1</v>
      </c>
      <c r="F7" s="30">
        <v>1</v>
      </c>
    </row>
    <row r="8" spans="1:6" x14ac:dyDescent="0.2">
      <c r="A8" s="28" t="s">
        <v>51</v>
      </c>
      <c r="B8" s="9">
        <v>1</v>
      </c>
      <c r="C8" s="9">
        <v>1</v>
      </c>
      <c r="D8" s="9">
        <v>1</v>
      </c>
      <c r="E8" s="9">
        <v>1</v>
      </c>
      <c r="F8" s="30">
        <v>1</v>
      </c>
    </row>
    <row r="9" spans="1:6" x14ac:dyDescent="0.2">
      <c r="A9" s="28" t="s">
        <v>52</v>
      </c>
      <c r="B9" s="9">
        <v>1</v>
      </c>
      <c r="C9" s="9">
        <v>1</v>
      </c>
      <c r="D9" s="9">
        <v>1</v>
      </c>
      <c r="E9" s="9">
        <v>1</v>
      </c>
      <c r="F9" s="30">
        <v>1</v>
      </c>
    </row>
    <row r="10" spans="1:6" x14ac:dyDescent="0.2">
      <c r="A10" s="28" t="s">
        <v>53</v>
      </c>
      <c r="B10" s="9">
        <v>1</v>
      </c>
      <c r="C10" s="9">
        <v>1</v>
      </c>
      <c r="D10" s="9">
        <v>1</v>
      </c>
      <c r="E10" s="9">
        <v>1</v>
      </c>
      <c r="F10" s="30">
        <v>1</v>
      </c>
    </row>
    <row r="11" spans="1:6" x14ac:dyDescent="0.2">
      <c r="A11" s="28" t="s">
        <v>54</v>
      </c>
      <c r="B11" s="9">
        <v>1</v>
      </c>
      <c r="C11" s="9">
        <v>1</v>
      </c>
      <c r="D11" s="9">
        <v>1</v>
      </c>
      <c r="E11" s="9">
        <v>1</v>
      </c>
      <c r="F11" s="30">
        <v>1</v>
      </c>
    </row>
    <row r="12" spans="1:6" x14ac:dyDescent="0.2">
      <c r="A12" s="28" t="s">
        <v>55</v>
      </c>
      <c r="B12" s="9">
        <v>1</v>
      </c>
      <c r="C12" s="9">
        <v>1</v>
      </c>
      <c r="D12" s="9">
        <v>1</v>
      </c>
      <c r="E12" s="9">
        <v>1</v>
      </c>
      <c r="F12" s="30">
        <v>1</v>
      </c>
    </row>
    <row r="13" spans="1:6" x14ac:dyDescent="0.2">
      <c r="A13" s="28" t="s">
        <v>56</v>
      </c>
      <c r="B13" s="9">
        <v>1</v>
      </c>
      <c r="C13" s="9">
        <v>1</v>
      </c>
      <c r="D13" s="9">
        <v>1</v>
      </c>
      <c r="E13" s="9">
        <v>1</v>
      </c>
      <c r="F13" s="30">
        <v>1</v>
      </c>
    </row>
    <row r="14" spans="1:6" x14ac:dyDescent="0.2">
      <c r="A14" s="28" t="s">
        <v>57</v>
      </c>
      <c r="B14" s="9">
        <v>1</v>
      </c>
      <c r="C14" s="9">
        <v>1</v>
      </c>
      <c r="D14" s="9">
        <v>1</v>
      </c>
      <c r="E14" s="9">
        <v>1</v>
      </c>
      <c r="F14" s="30">
        <v>1</v>
      </c>
    </row>
    <row r="15" spans="1:6" x14ac:dyDescent="0.2">
      <c r="A15" s="28" t="s">
        <v>58</v>
      </c>
      <c r="B15" s="9">
        <v>1</v>
      </c>
      <c r="C15" s="9">
        <v>1</v>
      </c>
      <c r="D15" s="9">
        <v>1</v>
      </c>
      <c r="E15" s="9">
        <v>1</v>
      </c>
      <c r="F15" s="30">
        <v>1</v>
      </c>
    </row>
    <row r="16" spans="1:6" ht="17" thickBot="1" x14ac:dyDescent="0.25">
      <c r="A16" s="29" t="s">
        <v>59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8.1640625" style="1" customWidth="1"/>
    <col min="2" max="16384" width="9.33203125" style="1"/>
  </cols>
  <sheetData>
    <row r="1" spans="1:6" ht="17" thickBot="1" x14ac:dyDescent="0.25">
      <c r="A1" s="1" t="s">
        <v>153</v>
      </c>
    </row>
    <row r="2" spans="1:6" s="8" customFormat="1" x14ac:dyDescent="0.2">
      <c r="A2" s="6" t="s">
        <v>133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s="8" customFormat="1" x14ac:dyDescent="0.2">
      <c r="A3" s="28" t="s">
        <v>76</v>
      </c>
      <c r="B3" s="9">
        <v>1</v>
      </c>
      <c r="C3" s="9">
        <v>1</v>
      </c>
      <c r="D3" s="9">
        <v>1</v>
      </c>
      <c r="E3" s="9">
        <v>1</v>
      </c>
      <c r="F3" s="30">
        <v>1</v>
      </c>
    </row>
    <row r="4" spans="1:6" x14ac:dyDescent="0.2">
      <c r="A4" s="28" t="s">
        <v>77</v>
      </c>
      <c r="B4" s="9">
        <v>1</v>
      </c>
      <c r="C4" s="9">
        <v>1</v>
      </c>
      <c r="D4" s="9">
        <v>1</v>
      </c>
      <c r="E4" s="9">
        <v>1</v>
      </c>
      <c r="F4" s="30">
        <v>1</v>
      </c>
    </row>
    <row r="5" spans="1:6" ht="17" thickBot="1" x14ac:dyDescent="0.25">
      <c r="A5" s="29" t="s">
        <v>78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baseColWidth="10" defaultColWidth="9.33203125" defaultRowHeight="16" x14ac:dyDescent="0.2"/>
  <cols>
    <col min="1" max="1" width="17.6640625" style="1" customWidth="1"/>
    <col min="2" max="16384" width="9.33203125" style="1"/>
  </cols>
  <sheetData>
    <row r="1" spans="1:4" ht="17" thickBot="1" x14ac:dyDescent="0.25">
      <c r="A1" s="1" t="s">
        <v>154</v>
      </c>
    </row>
    <row r="2" spans="1:4" s="8" customFormat="1" x14ac:dyDescent="0.2">
      <c r="A2" s="6" t="s">
        <v>133</v>
      </c>
      <c r="B2" s="7" t="s">
        <v>76</v>
      </c>
      <c r="C2" s="7" t="s">
        <v>77</v>
      </c>
      <c r="D2" s="27" t="s">
        <v>78</v>
      </c>
    </row>
    <row r="3" spans="1:4" s="8" customFormat="1" x14ac:dyDescent="0.2">
      <c r="A3" s="28" t="s">
        <v>76</v>
      </c>
      <c r="B3" s="31"/>
      <c r="C3" s="31"/>
      <c r="D3" s="33"/>
    </row>
    <row r="4" spans="1:4" s="8" customFormat="1" x14ac:dyDescent="0.2">
      <c r="A4" s="28" t="s">
        <v>77</v>
      </c>
      <c r="B4" s="31"/>
      <c r="C4" s="31"/>
      <c r="D4" s="33"/>
    </row>
    <row r="5" spans="1:4" s="8" customFormat="1" ht="17" thickBot="1" x14ac:dyDescent="0.25">
      <c r="A5" s="29" t="s">
        <v>78</v>
      </c>
      <c r="B5" s="32"/>
      <c r="C5" s="32"/>
      <c r="D5" s="11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baseColWidth="10" defaultColWidth="9.33203125" defaultRowHeight="16" x14ac:dyDescent="0.2"/>
  <cols>
    <col min="1" max="1" width="18" style="1" customWidth="1"/>
    <col min="2" max="16384" width="9.33203125" style="1"/>
  </cols>
  <sheetData>
    <row r="1" spans="1:2" ht="17" thickBot="1" x14ac:dyDescent="0.25">
      <c r="A1" s="1" t="s">
        <v>155</v>
      </c>
    </row>
    <row r="2" spans="1:2" s="8" customFormat="1" x14ac:dyDescent="0.2">
      <c r="A2" s="6" t="s">
        <v>133</v>
      </c>
      <c r="B2" s="27" t="s">
        <v>89</v>
      </c>
    </row>
    <row r="3" spans="1:2" s="8" customFormat="1" ht="17" thickBot="1" x14ac:dyDescent="0.25">
      <c r="A3" s="29" t="s">
        <v>76</v>
      </c>
      <c r="B3" s="11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>
      <selection activeCell="A2" sqref="A2"/>
    </sheetView>
  </sheetViews>
  <sheetFormatPr baseColWidth="10" defaultColWidth="9.332031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7" thickBot="1" x14ac:dyDescent="0.2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6" s="8" customFormat="1" x14ac:dyDescent="0.2">
      <c r="A3" s="28" t="s">
        <v>76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0">
        <v>11428.571428571429</v>
      </c>
      <c r="BB3" s="58"/>
      <c r="BC3" s="58"/>
    </row>
    <row r="4" spans="1:56" s="8" customFormat="1" x14ac:dyDescent="0.2">
      <c r="A4" s="28" t="s">
        <v>77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0">
        <v>0</v>
      </c>
      <c r="BB4" s="58"/>
      <c r="BC4" s="58"/>
      <c r="BD4" s="52"/>
    </row>
    <row r="5" spans="1:56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58"/>
      <c r="BC5" s="57"/>
      <c r="BD5" s="51"/>
    </row>
    <row r="9" spans="1:56" x14ac:dyDescent="0.2">
      <c r="B9" s="45"/>
    </row>
    <row r="10" spans="1:56" x14ac:dyDescent="0.2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baseColWidth="10" defaultColWidth="9.33203125" defaultRowHeight="16" x14ac:dyDescent="0.2"/>
  <cols>
    <col min="1" max="1" width="15.6640625" style="8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3" ht="17" thickBot="1" x14ac:dyDescent="0.2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2">
      <c r="A2" s="6" t="s">
        <v>131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46</v>
      </c>
      <c r="B3" s="35">
        <f>(5000*7)/7</f>
        <v>5000</v>
      </c>
      <c r="C3" s="35">
        <f>$B3*(VALUE(RIGHT(C$2,2)))^(-0.21)</f>
        <v>4322.6861565393256</v>
      </c>
      <c r="D3" s="35">
        <f t="shared" ref="D3:BA3" si="0">$B3*(VALUE(RIGHT(D$2,2)))^(-0.21)</f>
        <v>3969.854054028066</v>
      </c>
      <c r="E3" s="35">
        <f t="shared" si="0"/>
        <v>3737.1231215873463</v>
      </c>
      <c r="F3" s="35">
        <f t="shared" si="0"/>
        <v>3566.0407645411756</v>
      </c>
      <c r="G3" s="35">
        <f t="shared" si="0"/>
        <v>3432.0866325657289</v>
      </c>
      <c r="H3" s="35">
        <f t="shared" si="0"/>
        <v>3322.7633834431954</v>
      </c>
      <c r="I3" s="35">
        <f t="shared" si="0"/>
        <v>3230.8820765937307</v>
      </c>
      <c r="J3" s="35">
        <f t="shared" si="0"/>
        <v>3151.9482420566142</v>
      </c>
      <c r="K3" s="35">
        <f t="shared" si="0"/>
        <v>3082.9750093074108</v>
      </c>
      <c r="L3" s="35">
        <f t="shared" si="0"/>
        <v>3021.8822690895304</v>
      </c>
      <c r="M3" s="35">
        <f t="shared" si="0"/>
        <v>2967.1666749271099</v>
      </c>
      <c r="N3" s="35">
        <f t="shared" si="0"/>
        <v>2917.7084983850377</v>
      </c>
      <c r="O3" s="35">
        <f t="shared" si="0"/>
        <v>2872.652655813135</v>
      </c>
      <c r="P3" s="35">
        <f t="shared" si="0"/>
        <v>2831.3322771886264</v>
      </c>
      <c r="Q3" s="35">
        <f t="shared" si="0"/>
        <v>2793.2178451805498</v>
      </c>
      <c r="R3" s="35">
        <f t="shared" si="0"/>
        <v>2757.8823208879021</v>
      </c>
      <c r="S3" s="35">
        <f t="shared" si="0"/>
        <v>2724.9766064133187</v>
      </c>
      <c r="T3" s="35">
        <f t="shared" si="0"/>
        <v>2694.2118882559803</v>
      </c>
      <c r="U3" s="35">
        <f t="shared" si="0"/>
        <v>2665.3466787379693</v>
      </c>
      <c r="V3" s="35">
        <f t="shared" si="0"/>
        <v>2638.1771376675965</v>
      </c>
      <c r="W3" s="35">
        <f t="shared" si="0"/>
        <v>2612.529730256992</v>
      </c>
      <c r="X3" s="35">
        <f t="shared" si="0"/>
        <v>2588.2555787844931</v>
      </c>
      <c r="Y3" s="35">
        <f t="shared" si="0"/>
        <v>2565.2260619704475</v>
      </c>
      <c r="Z3" s="35">
        <f t="shared" si="0"/>
        <v>2543.3293468738825</v>
      </c>
      <c r="AA3" s="35">
        <f t="shared" si="0"/>
        <v>2522.4676269572292</v>
      </c>
      <c r="AB3" s="35">
        <f t="shared" si="0"/>
        <v>2502.5549013630175</v>
      </c>
      <c r="AC3" s="35">
        <f t="shared" si="0"/>
        <v>2483.5151735658728</v>
      </c>
      <c r="AD3" s="35">
        <f t="shared" si="0"/>
        <v>2465.2809782959771</v>
      </c>
      <c r="AE3" s="35">
        <f t="shared" si="0"/>
        <v>2447.7921678332477</v>
      </c>
      <c r="AF3" s="35">
        <f t="shared" si="0"/>
        <v>2430.9949050140044</v>
      </c>
      <c r="AG3" s="35">
        <f t="shared" si="0"/>
        <v>2414.8408223121137</v>
      </c>
      <c r="AH3" s="35">
        <f t="shared" si="0"/>
        <v>2399.2863153481208</v>
      </c>
      <c r="AI3" s="35">
        <f t="shared" si="0"/>
        <v>2384.2919459733362</v>
      </c>
      <c r="AJ3" s="35">
        <f t="shared" si="0"/>
        <v>2369.8219352566389</v>
      </c>
      <c r="AK3" s="35">
        <f t="shared" si="0"/>
        <v>2355.8437306872729</v>
      </c>
      <c r="AL3" s="35">
        <f t="shared" si="0"/>
        <v>2342.3276349980756</v>
      </c>
      <c r="AM3" s="35">
        <f t="shared" si="0"/>
        <v>2329.2464864295607</v>
      </c>
      <c r="AN3" s="35">
        <f t="shared" si="0"/>
        <v>2316.5753821571975</v>
      </c>
      <c r="AO3" s="35">
        <f t="shared" si="0"/>
        <v>2304.2914381117375</v>
      </c>
      <c r="AP3" s="35">
        <f t="shared" si="0"/>
        <v>2292.3735796250239</v>
      </c>
      <c r="AQ3" s="35">
        <f t="shared" si="0"/>
        <v>2280.8023582988521</v>
      </c>
      <c r="AR3" s="35">
        <f t="shared" si="0"/>
        <v>2269.5597912736284</v>
      </c>
      <c r="AS3" s="35">
        <f t="shared" si="0"/>
        <v>2258.6292197058638</v>
      </c>
      <c r="AT3" s="35">
        <f t="shared" si="0"/>
        <v>2247.995183779557</v>
      </c>
      <c r="AU3" s="35">
        <f t="shared" si="0"/>
        <v>2237.6433119994817</v>
      </c>
      <c r="AV3" s="35">
        <f t="shared" si="0"/>
        <v>2227.5602228629186</v>
      </c>
      <c r="AW3" s="35">
        <f t="shared" si="0"/>
        <v>2217.7334372947093</v>
      </c>
      <c r="AX3" s="35">
        <f t="shared" si="0"/>
        <v>2208.1513004701742</v>
      </c>
      <c r="AY3" s="35">
        <f t="shared" si="0"/>
        <v>2198.8029118503878</v>
      </c>
      <c r="AZ3" s="35">
        <f t="shared" si="0"/>
        <v>2189.6780624218341</v>
      </c>
      <c r="BA3" s="36">
        <f t="shared" si="0"/>
        <v>2180.7671782733241</v>
      </c>
    </row>
    <row r="4" spans="1:53" s="8" customFormat="1" x14ac:dyDescent="0.2">
      <c r="A4" s="28" t="s">
        <v>47</v>
      </c>
      <c r="B4" s="35">
        <f>(13000*7)/7</f>
        <v>13000</v>
      </c>
      <c r="C4" s="35">
        <f t="shared" ref="C4:BA4" si="1">$B4*(VALUE(RIGHT(C$2,2)))^(-0.35)</f>
        <v>10199.593272657759</v>
      </c>
      <c r="D4" s="35">
        <f t="shared" si="1"/>
        <v>8850.1557384298558</v>
      </c>
      <c r="E4" s="35">
        <f t="shared" si="1"/>
        <v>8002.4386867419562</v>
      </c>
      <c r="F4" s="35">
        <f t="shared" si="1"/>
        <v>7401.2291525269902</v>
      </c>
      <c r="G4" s="35">
        <f t="shared" si="1"/>
        <v>6943.6914562817392</v>
      </c>
      <c r="H4" s="35">
        <f t="shared" si="1"/>
        <v>6578.9871524644777</v>
      </c>
      <c r="I4" s="35">
        <f t="shared" si="1"/>
        <v>6278.5861380114975</v>
      </c>
      <c r="J4" s="35">
        <f t="shared" si="1"/>
        <v>6025.0197380356067</v>
      </c>
      <c r="K4" s="35">
        <f t="shared" si="1"/>
        <v>5806.8866979625209</v>
      </c>
      <c r="L4" s="35">
        <f t="shared" si="1"/>
        <v>5616.3726073325097</v>
      </c>
      <c r="M4" s="35">
        <f t="shared" si="1"/>
        <v>5447.9098973001837</v>
      </c>
      <c r="N4" s="35">
        <f t="shared" si="1"/>
        <v>5297.4050229787554</v>
      </c>
      <c r="O4" s="35">
        <f t="shared" si="1"/>
        <v>5161.7687000906553</v>
      </c>
      <c r="P4" s="35">
        <f t="shared" si="1"/>
        <v>5038.6177427439279</v>
      </c>
      <c r="Q4" s="35">
        <f t="shared" si="1"/>
        <v>4926.0788411587946</v>
      </c>
      <c r="R4" s="35">
        <f t="shared" si="1"/>
        <v>4822.655389453148</v>
      </c>
      <c r="S4" s="35">
        <f t="shared" si="1"/>
        <v>4727.1346759767848</v>
      </c>
      <c r="T4" s="35">
        <f t="shared" si="1"/>
        <v>4638.5216926550756</v>
      </c>
      <c r="U4" s="35">
        <f t="shared" si="1"/>
        <v>4555.9909615095667</v>
      </c>
      <c r="V4" s="35">
        <f t="shared" si="1"/>
        <v>4478.8508384953684</v>
      </c>
      <c r="W4" s="35">
        <f t="shared" si="1"/>
        <v>4406.5166355759993</v>
      </c>
      <c r="X4" s="35">
        <f t="shared" si="1"/>
        <v>4338.4900892934511</v>
      </c>
      <c r="Y4" s="35">
        <f t="shared" si="1"/>
        <v>4274.3434721960448</v>
      </c>
      <c r="Z4" s="35">
        <f t="shared" si="1"/>
        <v>4213.7071514011832</v>
      </c>
      <c r="AA4" s="35">
        <f t="shared" si="1"/>
        <v>4156.2597411475017</v>
      </c>
      <c r="AB4" s="35">
        <f t="shared" si="1"/>
        <v>4101.7202314406904</v>
      </c>
      <c r="AC4" s="35">
        <f t="shared" si="1"/>
        <v>4049.8416391123101</v>
      </c>
      <c r="AD4" s="35">
        <f t="shared" si="1"/>
        <v>4000.4058439727946</v>
      </c>
      <c r="AE4" s="35">
        <f t="shared" si="1"/>
        <v>3953.2193563373075</v>
      </c>
      <c r="AF4" s="35">
        <f t="shared" si="1"/>
        <v>3908.1098230304679</v>
      </c>
      <c r="AG4" s="35">
        <f t="shared" si="1"/>
        <v>3864.9231237588433</v>
      </c>
      <c r="AH4" s="35">
        <f t="shared" si="1"/>
        <v>3823.52094307262</v>
      </c>
      <c r="AI4" s="35">
        <f t="shared" si="1"/>
        <v>3783.7787282010004</v>
      </c>
      <c r="AJ4" s="35">
        <f t="shared" si="1"/>
        <v>3745.5839620708166</v>
      </c>
      <c r="AK4" s="35">
        <f t="shared" si="1"/>
        <v>3708.8346953876949</v>
      </c>
      <c r="AL4" s="35">
        <f t="shared" si="1"/>
        <v>3673.4382929104909</v>
      </c>
      <c r="AM4" s="35">
        <f t="shared" si="1"/>
        <v>3639.3103578062914</v>
      </c>
      <c r="AN4" s="35">
        <f t="shared" si="1"/>
        <v>3606.3738048386595</v>
      </c>
      <c r="AO4" s="35">
        <f t="shared" si="1"/>
        <v>3574.5580585617336</v>
      </c>
      <c r="AP4" s="35">
        <f t="shared" si="1"/>
        <v>3543.7983569997164</v>
      </c>
      <c r="AQ4" s="35">
        <f t="shared" si="1"/>
        <v>3514.035144734994</v>
      </c>
      <c r="AR4" s="35">
        <f t="shared" si="1"/>
        <v>3485.2135420978043</v>
      </c>
      <c r="AS4" s="35">
        <f t="shared" si="1"/>
        <v>3457.28287939042</v>
      </c>
      <c r="AT4" s="35">
        <f t="shared" si="1"/>
        <v>3430.1962868999744</v>
      </c>
      <c r="AU4" s="35">
        <f t="shared" si="1"/>
        <v>3403.9103329422956</v>
      </c>
      <c r="AV4" s="35">
        <f t="shared" si="1"/>
        <v>3378.3847034009873</v>
      </c>
      <c r="AW4" s="35">
        <f t="shared" si="1"/>
        <v>3353.5819172337992</v>
      </c>
      <c r="AX4" s="35">
        <f t="shared" si="1"/>
        <v>3329.4670732532813</v>
      </c>
      <c r="AY4" s="35">
        <f t="shared" si="1"/>
        <v>3306.0076241831839</v>
      </c>
      <c r="AZ4" s="35">
        <f t="shared" si="1"/>
        <v>3283.1731745721877</v>
      </c>
      <c r="BA4" s="36">
        <f t="shared" si="1"/>
        <v>3260.9352996327957</v>
      </c>
    </row>
    <row r="5" spans="1:53" x14ac:dyDescent="0.2">
      <c r="A5" s="28" t="s">
        <v>48</v>
      </c>
      <c r="B5" s="35">
        <f>(8000*7)/7</f>
        <v>8000</v>
      </c>
      <c r="C5" s="35">
        <f>$B5*(VALUE(RIGHT(C$2,2)))^(-0.25)</f>
        <v>6727.171322029717</v>
      </c>
      <c r="D5" s="35">
        <f t="shared" ref="D5:BA5" si="2">$B5*(VALUE(RIGHT(D$2,2)))^(-0.25)</f>
        <v>6078.6854852127399</v>
      </c>
      <c r="E5" s="35">
        <f t="shared" si="2"/>
        <v>5656.8542494923804</v>
      </c>
      <c r="F5" s="35">
        <f t="shared" si="2"/>
        <v>5349.9224398113756</v>
      </c>
      <c r="G5" s="35">
        <f t="shared" si="2"/>
        <v>5111.5448339701798</v>
      </c>
      <c r="H5" s="35">
        <f t="shared" si="2"/>
        <v>4918.3052236101157</v>
      </c>
      <c r="I5" s="35">
        <f t="shared" si="2"/>
        <v>4756.8284600108846</v>
      </c>
      <c r="J5" s="35">
        <f t="shared" si="2"/>
        <v>4618.8021535170055</v>
      </c>
      <c r="K5" s="35">
        <f t="shared" si="2"/>
        <v>4498.7306015227923</v>
      </c>
      <c r="L5" s="35">
        <f t="shared" si="2"/>
        <v>4392.8038942088997</v>
      </c>
      <c r="M5" s="35">
        <f t="shared" si="2"/>
        <v>4298.279727294168</v>
      </c>
      <c r="N5" s="35">
        <f t="shared" si="2"/>
        <v>4213.1231027834128</v>
      </c>
      <c r="O5" s="35">
        <f t="shared" si="2"/>
        <v>4135.7852316573644</v>
      </c>
      <c r="P5" s="35">
        <f t="shared" si="2"/>
        <v>4065.0619852369177</v>
      </c>
      <c r="Q5" s="35">
        <f t="shared" si="2"/>
        <v>4000</v>
      </c>
      <c r="R5" s="35">
        <f t="shared" si="2"/>
        <v>3939.8324840436189</v>
      </c>
      <c r="S5" s="35">
        <f t="shared" si="2"/>
        <v>3883.9341736585875</v>
      </c>
      <c r="T5" s="35">
        <f t="shared" si="2"/>
        <v>3831.7890035485975</v>
      </c>
      <c r="U5" s="35">
        <f t="shared" si="2"/>
        <v>3782.9664360127035</v>
      </c>
      <c r="V5" s="35">
        <f t="shared" si="2"/>
        <v>3737.1038218256008</v>
      </c>
      <c r="W5" s="35">
        <f t="shared" si="2"/>
        <v>3693.8930475528209</v>
      </c>
      <c r="X5" s="35">
        <f t="shared" si="2"/>
        <v>3653.0702839738501</v>
      </c>
      <c r="Y5" s="35">
        <f t="shared" si="2"/>
        <v>3614.4080144393793</v>
      </c>
      <c r="Z5" s="35">
        <f t="shared" si="2"/>
        <v>3577.7087639996635</v>
      </c>
      <c r="AA5" s="35">
        <f t="shared" si="2"/>
        <v>3542.800114153179</v>
      </c>
      <c r="AB5" s="35">
        <f t="shared" si="2"/>
        <v>3509.5307012066469</v>
      </c>
      <c r="AC5" s="35">
        <f t="shared" si="2"/>
        <v>3477.7669755599313</v>
      </c>
      <c r="AD5" s="35">
        <f t="shared" si="2"/>
        <v>3447.390555671248</v>
      </c>
      <c r="AE5" s="35">
        <f t="shared" si="2"/>
        <v>3418.2960511698725</v>
      </c>
      <c r="AF5" s="35">
        <f t="shared" si="2"/>
        <v>3390.3892593201731</v>
      </c>
      <c r="AG5" s="35">
        <f t="shared" si="2"/>
        <v>3363.5856610148585</v>
      </c>
      <c r="AH5" s="35">
        <f t="shared" si="2"/>
        <v>3337.8091588892048</v>
      </c>
      <c r="AI5" s="35">
        <f t="shared" si="2"/>
        <v>3312.9910125324163</v>
      </c>
      <c r="AJ5" s="35">
        <f t="shared" si="2"/>
        <v>3289.0689352041582</v>
      </c>
      <c r="AK5" s="35">
        <f t="shared" si="2"/>
        <v>3265.9863237109048</v>
      </c>
      <c r="AL5" s="35">
        <f t="shared" si="2"/>
        <v>3243.6915987101593</v>
      </c>
      <c r="AM5" s="35">
        <f t="shared" si="2"/>
        <v>3222.1376370926187</v>
      </c>
      <c r="AN5" s="35">
        <f t="shared" si="2"/>
        <v>3201.2812815379993</v>
      </c>
      <c r="AO5" s="35">
        <f t="shared" si="2"/>
        <v>3181.0829150682025</v>
      </c>
      <c r="AP5" s="35">
        <f t="shared" si="2"/>
        <v>3161.5060905952382</v>
      </c>
      <c r="AQ5" s="35">
        <f t="shared" si="2"/>
        <v>3142.5172072041037</v>
      </c>
      <c r="AR5" s="35">
        <f t="shared" si="2"/>
        <v>3124.0852263161291</v>
      </c>
      <c r="AS5" s="35">
        <f t="shared" si="2"/>
        <v>3106.1814220177857</v>
      </c>
      <c r="AT5" s="35">
        <f t="shared" si="2"/>
        <v>3088.7791607687177</v>
      </c>
      <c r="AU5" s="35">
        <f t="shared" si="2"/>
        <v>3071.8537064634797</v>
      </c>
      <c r="AV5" s="35">
        <f t="shared" si="2"/>
        <v>3055.382047447627</v>
      </c>
      <c r="AW5" s="35">
        <f t="shared" si="2"/>
        <v>3039.3427426063699</v>
      </c>
      <c r="AX5" s="35">
        <f t="shared" si="2"/>
        <v>3023.7157840738182</v>
      </c>
      <c r="AY5" s="35">
        <f t="shared" si="2"/>
        <v>3008.482474469115</v>
      </c>
      <c r="AZ5" s="35">
        <f t="shared" si="2"/>
        <v>2993.6253168656999</v>
      </c>
      <c r="BA5" s="36">
        <f t="shared" si="2"/>
        <v>2979.1279159518585</v>
      </c>
    </row>
    <row r="6" spans="1:53" x14ac:dyDescent="0.2">
      <c r="A6" s="28" t="s">
        <v>49</v>
      </c>
      <c r="B6" s="35">
        <f>(2000*7)/7</f>
        <v>2000</v>
      </c>
      <c r="C6" s="35">
        <f>$B6*(VALUE(RIGHT(C$2,2)))^(-0.02)</f>
        <v>1972.4654089867183</v>
      </c>
      <c r="D6" s="35">
        <f t="shared" ref="D6:BA6" si="3">$B6*(VALUE(RIGHT(D$2,2)))^(-0.02)</f>
        <v>1956.534771458342</v>
      </c>
      <c r="E6" s="35">
        <f t="shared" si="3"/>
        <v>1945.3098948245711</v>
      </c>
      <c r="F6" s="35">
        <f t="shared" si="3"/>
        <v>1936.6475714512596</v>
      </c>
      <c r="G6" s="35">
        <f t="shared" si="3"/>
        <v>1929.598579090657</v>
      </c>
      <c r="H6" s="35">
        <f t="shared" si="3"/>
        <v>1923.6587614095988</v>
      </c>
      <c r="I6" s="35">
        <f t="shared" si="3"/>
        <v>1918.5282386505287</v>
      </c>
      <c r="J6" s="35">
        <f t="shared" si="3"/>
        <v>1914.0141559627739</v>
      </c>
      <c r="K6" s="35">
        <f t="shared" si="3"/>
        <v>1909.9851720428717</v>
      </c>
      <c r="L6" s="35">
        <f t="shared" si="3"/>
        <v>1906.3478193082774</v>
      </c>
      <c r="M6" s="35">
        <f>$B6*(VALUE(RIGHT(M$2,2)))^(-0.02)</f>
        <v>1903.0332252431219</v>
      </c>
      <c r="N6" s="35">
        <f t="shared" si="3"/>
        <v>1899.9891837835946</v>
      </c>
      <c r="O6" s="35">
        <f t="shared" si="3"/>
        <v>1897.1751827873345</v>
      </c>
      <c r="P6" s="35">
        <f t="shared" si="3"/>
        <v>1894.5591568023724</v>
      </c>
      <c r="Q6" s="35">
        <f t="shared" si="3"/>
        <v>1892.115293451192</v>
      </c>
      <c r="R6" s="35">
        <f t="shared" si="3"/>
        <v>1889.8225082424747</v>
      </c>
      <c r="S6" s="35">
        <f t="shared" si="3"/>
        <v>1887.6633574737407</v>
      </c>
      <c r="T6" s="35">
        <f t="shared" si="3"/>
        <v>1885.6232464552254</v>
      </c>
      <c r="U6" s="35">
        <f t="shared" si="3"/>
        <v>1883.6898417660555</v>
      </c>
      <c r="V6" s="35">
        <f t="shared" si="3"/>
        <v>1881.8526275591835</v>
      </c>
      <c r="W6" s="35">
        <f t="shared" si="3"/>
        <v>1880.1025655414201</v>
      </c>
      <c r="X6" s="35">
        <f t="shared" si="3"/>
        <v>1878.4318308654294</v>
      </c>
      <c r="Y6" s="35">
        <f t="shared" si="3"/>
        <v>1876.8336044722441</v>
      </c>
      <c r="Z6" s="35">
        <f t="shared" si="3"/>
        <v>1875.301908004031</v>
      </c>
      <c r="AA6" s="35">
        <f t="shared" si="3"/>
        <v>1873.8314712310246</v>
      </c>
      <c r="AB6" s="35">
        <f t="shared" si="3"/>
        <v>1872.4176246023287</v>
      </c>
      <c r="AC6" s="35">
        <f t="shared" si="3"/>
        <v>1871.0562114180359</v>
      </c>
      <c r="AD6" s="35">
        <f t="shared" si="3"/>
        <v>1869.7435154762538</v>
      </c>
      <c r="AE6" s="35">
        <f t="shared" si="3"/>
        <v>1868.4762010358615</v>
      </c>
      <c r="AF6" s="35">
        <f t="shared" si="3"/>
        <v>1867.2512626632654</v>
      </c>
      <c r="AG6" s="35">
        <f t="shared" si="3"/>
        <v>1866.0659830736149</v>
      </c>
      <c r="AH6" s="35">
        <f t="shared" si="3"/>
        <v>1864.917897485215</v>
      </c>
      <c r="AI6" s="35">
        <f t="shared" si="3"/>
        <v>1863.8047633163992</v>
      </c>
      <c r="AJ6" s="35">
        <f t="shared" si="3"/>
        <v>1862.7245342924191</v>
      </c>
      <c r="AK6" s="35">
        <f t="shared" si="3"/>
        <v>1861.675338214342</v>
      </c>
      <c r="AL6" s="35">
        <f t="shared" si="3"/>
        <v>1860.6554577858703</v>
      </c>
      <c r="AM6" s="35">
        <f t="shared" si="3"/>
        <v>1859.6633140070851</v>
      </c>
      <c r="AN6" s="35">
        <f t="shared" si="3"/>
        <v>1858.6974517336789</v>
      </c>
      <c r="AO6" s="35">
        <f t="shared" si="3"/>
        <v>1857.7565270716048</v>
      </c>
      <c r="AP6" s="35">
        <f t="shared" si="3"/>
        <v>1856.8392963342751</v>
      </c>
      <c r="AQ6" s="35">
        <f t="shared" si="3"/>
        <v>1855.9446063356277</v>
      </c>
      <c r="AR6" s="35">
        <f t="shared" si="3"/>
        <v>1855.0713858298161</v>
      </c>
      <c r="AS6" s="35">
        <f t="shared" si="3"/>
        <v>1854.2186379388179</v>
      </c>
      <c r="AT6" s="35">
        <f t="shared" si="3"/>
        <v>1853.3854334343193</v>
      </c>
      <c r="AU6" s="35">
        <f t="shared" si="3"/>
        <v>1852.570904760825</v>
      </c>
      <c r="AV6" s="35">
        <f t="shared" si="3"/>
        <v>1851.7742407040305</v>
      </c>
      <c r="AW6" s="35">
        <f t="shared" si="3"/>
        <v>1850.9946816226807</v>
      </c>
      <c r="AX6" s="35">
        <f t="shared" si="3"/>
        <v>1850.231515173956</v>
      </c>
      <c r="AY6" s="35">
        <f t="shared" si="3"/>
        <v>1849.484072472372</v>
      </c>
      <c r="AZ6" s="35">
        <f t="shared" si="3"/>
        <v>1848.751724630511</v>
      </c>
      <c r="BA6" s="36">
        <f t="shared" si="3"/>
        <v>1848.0338796369435</v>
      </c>
    </row>
    <row r="7" spans="1:53" x14ac:dyDescent="0.2">
      <c r="A7" s="28" t="s">
        <v>50</v>
      </c>
      <c r="B7" s="35">
        <f>(1500*7)/7</f>
        <v>1500</v>
      </c>
      <c r="C7" s="35">
        <f>$B7*(VALUE(RIGHT(C$2,2)))^(-0.01)</f>
        <v>1489.6387431555538</v>
      </c>
      <c r="D7" s="35">
        <f t="shared" ref="D7:BA7" si="4">$B7*(VALUE(RIGHT(D$2,2)))^(-0.01)</f>
        <v>1483.6110062582561</v>
      </c>
      <c r="E7" s="35">
        <f t="shared" si="4"/>
        <v>1479.3490567400388</v>
      </c>
      <c r="F7" s="35">
        <f t="shared" si="4"/>
        <v>1476.0516650451866</v>
      </c>
      <c r="G7" s="35">
        <f t="shared" si="4"/>
        <v>1473.3629564628634</v>
      </c>
      <c r="H7" s="35">
        <f t="shared" si="4"/>
        <v>1471.0935070843725</v>
      </c>
      <c r="I7" s="35">
        <f t="shared" si="4"/>
        <v>1469.1304463803901</v>
      </c>
      <c r="J7" s="35">
        <f t="shared" si="4"/>
        <v>1467.4010785937567</v>
      </c>
      <c r="K7" s="35">
        <f t="shared" si="4"/>
        <v>1465.855831433716</v>
      </c>
      <c r="L7" s="35">
        <f t="shared" si="4"/>
        <v>1464.4593871875766</v>
      </c>
      <c r="M7" s="35">
        <f t="shared" si="4"/>
        <v>1463.185695118194</v>
      </c>
      <c r="N7" s="35">
        <f t="shared" si="4"/>
        <v>1462.014990263966</v>
      </c>
      <c r="O7" s="35">
        <f t="shared" si="4"/>
        <v>1460.9319219716406</v>
      </c>
      <c r="P7" s="35">
        <f t="shared" si="4"/>
        <v>1459.9243307112424</v>
      </c>
      <c r="Q7" s="35">
        <f t="shared" si="4"/>
        <v>1458.9824211184282</v>
      </c>
      <c r="R7" s="35">
        <f t="shared" si="4"/>
        <v>1458.0981866022551</v>
      </c>
      <c r="S7" s="35">
        <f t="shared" si="4"/>
        <v>1457.264998947672</v>
      </c>
      <c r="T7" s="35">
        <f t="shared" si="4"/>
        <v>1456.47730921636</v>
      </c>
      <c r="U7" s="35">
        <f t="shared" si="4"/>
        <v>1455.7304255894398</v>
      </c>
      <c r="V7" s="35">
        <f t="shared" si="4"/>
        <v>1455.0203455636217</v>
      </c>
      <c r="W7" s="35">
        <f t="shared" si="4"/>
        <v>1454.3436272883025</v>
      </c>
      <c r="X7" s="35">
        <f t="shared" si="4"/>
        <v>1453.6972895770316</v>
      </c>
      <c r="Y7" s="35">
        <f t="shared" si="4"/>
        <v>1453.0787332527013</v>
      </c>
      <c r="Z7" s="35">
        <f t="shared" si="4"/>
        <v>1452.4856785884447</v>
      </c>
      <c r="AA7" s="35">
        <f t="shared" si="4"/>
        <v>1451.9161150475954</v>
      </c>
      <c r="AB7" s="35">
        <f t="shared" si="4"/>
        <v>1451.368260531289</v>
      </c>
      <c r="AC7" s="35">
        <f t="shared" si="4"/>
        <v>1450.8405280544412</v>
      </c>
      <c r="AD7" s="35">
        <f t="shared" si="4"/>
        <v>1450.3314982826462</v>
      </c>
      <c r="AE7" s="35">
        <f t="shared" si="4"/>
        <v>1449.8398967352721</v>
      </c>
      <c r="AF7" s="35">
        <f t="shared" si="4"/>
        <v>1449.3645747347953</v>
      </c>
      <c r="AG7" s="35">
        <f t="shared" si="4"/>
        <v>1448.9044933872683</v>
      </c>
      <c r="AH7" s="35">
        <f t="shared" si="4"/>
        <v>1448.4587100331396</v>
      </c>
      <c r="AI7" s="35">
        <f t="shared" si="4"/>
        <v>1448.0263667250501</v>
      </c>
      <c r="AJ7" s="35">
        <f t="shared" si="4"/>
        <v>1447.6066803793672</v>
      </c>
      <c r="AK7" s="35">
        <f t="shared" si="4"/>
        <v>1447.1989343179928</v>
      </c>
      <c r="AL7" s="35">
        <f t="shared" si="4"/>
        <v>1446.8024709714539</v>
      </c>
      <c r="AM7" s="35">
        <f t="shared" si="4"/>
        <v>1446.4166855570945</v>
      </c>
      <c r="AN7" s="35">
        <f t="shared" si="4"/>
        <v>1446.0410205801179</v>
      </c>
      <c r="AO7" s="35">
        <f t="shared" si="4"/>
        <v>1445.6749610322354</v>
      </c>
      <c r="AP7" s="35">
        <f t="shared" si="4"/>
        <v>1445.3180301843809</v>
      </c>
      <c r="AQ7" s="35">
        <f t="shared" si="4"/>
        <v>1444.9697858874356</v>
      </c>
      <c r="AR7" s="35">
        <f t="shared" si="4"/>
        <v>1444.6298173091068</v>
      </c>
      <c r="AS7" s="35">
        <f t="shared" si="4"/>
        <v>1444.2977420466909</v>
      </c>
      <c r="AT7" s="35">
        <f t="shared" si="4"/>
        <v>1443.9732035649447</v>
      </c>
      <c r="AU7" s="35">
        <f t="shared" si="4"/>
        <v>1443.6558689161097</v>
      </c>
      <c r="AV7" s="35">
        <f t="shared" si="4"/>
        <v>1443.345426705622</v>
      </c>
      <c r="AW7" s="35">
        <f t="shared" si="4"/>
        <v>1443.0415852724118</v>
      </c>
      <c r="AX7" s="35">
        <f t="shared" si="4"/>
        <v>1442.7440710571991</v>
      </c>
      <c r="AY7" s="35">
        <f t="shared" si="4"/>
        <v>1442.4526271359553</v>
      </c>
      <c r="AZ7" s="35">
        <f t="shared" si="4"/>
        <v>1442.1670118988732</v>
      </c>
      <c r="BA7" s="36">
        <f t="shared" si="4"/>
        <v>1441.8869978578632</v>
      </c>
    </row>
    <row r="8" spans="1:53" x14ac:dyDescent="0.2">
      <c r="A8" s="28" t="s">
        <v>51</v>
      </c>
      <c r="B8" s="35">
        <v>7000</v>
      </c>
      <c r="C8" s="35">
        <f>$B8*(VALUE(RIGHT(C$2,2)))^(-0.17)</f>
        <v>6221.898768165991</v>
      </c>
      <c r="D8" s="35">
        <f t="shared" ref="D8:BA8" si="5">$B8*(VALUE(RIGHT(D$2,2)))^(-0.17)</f>
        <v>5807.4760401588037</v>
      </c>
      <c r="E8" s="35">
        <f t="shared" si="5"/>
        <v>5530.2891830436402</v>
      </c>
      <c r="F8" s="35">
        <f>$B8*(VALUE(RIGHT(F$2,2)))^(-0.17)</f>
        <v>5324.4302147288327</v>
      </c>
      <c r="G8" s="35">
        <f t="shared" si="5"/>
        <v>5161.9325743453664</v>
      </c>
      <c r="H8" s="35">
        <f t="shared" si="5"/>
        <v>5028.4180100381773</v>
      </c>
      <c r="I8" s="35">
        <f t="shared" si="5"/>
        <v>4915.5570650829904</v>
      </c>
      <c r="J8" s="35">
        <f t="shared" si="5"/>
        <v>4818.1111367169406</v>
      </c>
      <c r="K8" s="35">
        <f t="shared" si="5"/>
        <v>4732.5808277438728</v>
      </c>
      <c r="L8" s="35">
        <f t="shared" si="5"/>
        <v>4656.5179727278037</v>
      </c>
      <c r="M8" s="35">
        <f t="shared" si="5"/>
        <v>4588.1459893821911</v>
      </c>
      <c r="N8" s="35">
        <f t="shared" si="5"/>
        <v>4526.1367373932235</v>
      </c>
      <c r="O8" s="35">
        <f t="shared" si="5"/>
        <v>4469.4725460686032</v>
      </c>
      <c r="P8" s="35">
        <f t="shared" si="5"/>
        <v>4417.3572713621843</v>
      </c>
      <c r="Q8" s="35">
        <f t="shared" si="5"/>
        <v>4369.1569211556416</v>
      </c>
      <c r="R8" s="35">
        <f t="shared" si="5"/>
        <v>4324.3588238182838</v>
      </c>
      <c r="S8" s="35">
        <f t="shared" si="5"/>
        <v>4282.5428209179963</v>
      </c>
      <c r="T8" s="35">
        <f t="shared" si="5"/>
        <v>4243.3604852194348</v>
      </c>
      <c r="U8" s="35">
        <f t="shared" si="5"/>
        <v>4206.5198317693694</v>
      </c>
      <c r="V8" s="35">
        <f t="shared" si="5"/>
        <v>4171.7738733142469</v>
      </c>
      <c r="W8" s="35">
        <f t="shared" si="5"/>
        <v>4138.9119197797027</v>
      </c>
      <c r="X8" s="35">
        <f t="shared" si="5"/>
        <v>4107.7528713082074</v>
      </c>
      <c r="Y8" s="35">
        <f t="shared" si="5"/>
        <v>4078.1399827861128</v>
      </c>
      <c r="Z8" s="35">
        <f t="shared" si="5"/>
        <v>4049.9367302167598</v>
      </c>
      <c r="AA8" s="35">
        <f t="shared" si="5"/>
        <v>4023.0235129911052</v>
      </c>
      <c r="AB8" s="35">
        <f t="shared" si="5"/>
        <v>3997.2949979008467</v>
      </c>
      <c r="AC8" s="35">
        <f t="shared" si="5"/>
        <v>3972.6579612479945</v>
      </c>
      <c r="AD8" s="35">
        <f t="shared" si="5"/>
        <v>3949.0295214644389</v>
      </c>
      <c r="AE8" s="35">
        <f t="shared" si="5"/>
        <v>3926.3356807482082</v>
      </c>
      <c r="AF8" s="35">
        <f t="shared" si="5"/>
        <v>3904.5101133406311</v>
      </c>
      <c r="AG8" s="35">
        <f t="shared" si="5"/>
        <v>3883.4931522374568</v>
      </c>
      <c r="AH8" s="35">
        <f t="shared" si="5"/>
        <v>3863.2309367407947</v>
      </c>
      <c r="AI8" s="35">
        <f t="shared" si="5"/>
        <v>3843.6746912889594</v>
      </c>
      <c r="AJ8" s="35">
        <f t="shared" si="5"/>
        <v>3824.7801121334146</v>
      </c>
      <c r="AK8" s="35">
        <f t="shared" si="5"/>
        <v>3806.5068431553982</v>
      </c>
      <c r="AL8" s="35">
        <f t="shared" si="5"/>
        <v>3788.8180257828722</v>
      </c>
      <c r="AM8" s="35">
        <f t="shared" si="5"/>
        <v>3771.6799108387199</v>
      </c>
      <c r="AN8" s="35">
        <f t="shared" si="5"/>
        <v>3755.0615224133835</v>
      </c>
      <c r="AO8" s="35">
        <f t="shared" si="5"/>
        <v>3738.934365650236</v>
      </c>
      <c r="AP8" s="35">
        <f t="shared" si="5"/>
        <v>3723.27217176562</v>
      </c>
      <c r="AQ8" s="35">
        <f t="shared" si="5"/>
        <v>3708.0506747772829</v>
      </c>
      <c r="AR8" s="35">
        <f t="shared" si="5"/>
        <v>3693.247415345732</v>
      </c>
      <c r="AS8" s="35">
        <f t="shared" si="5"/>
        <v>3678.841567889267</v>
      </c>
      <c r="AT8" s="35">
        <f t="shared" si="5"/>
        <v>3664.8137877510226</v>
      </c>
      <c r="AU8" s="35">
        <f t="shared" si="5"/>
        <v>3651.1460757032646</v>
      </c>
      <c r="AV8" s="35">
        <f t="shared" si="5"/>
        <v>3637.8216574921394</v>
      </c>
      <c r="AW8" s="35">
        <f t="shared" si="5"/>
        <v>3624.8248764721993</v>
      </c>
      <c r="AX8" s="35">
        <f t="shared" si="5"/>
        <v>3612.141097668044</v>
      </c>
      <c r="AY8" s="35">
        <f t="shared" si="5"/>
        <v>3599.7566218408374</v>
      </c>
      <c r="AZ8" s="35">
        <f t="shared" si="5"/>
        <v>3587.6586083391417</v>
      </c>
      <c r="BA8" s="36">
        <f t="shared" si="5"/>
        <v>3575.8350056831673</v>
      </c>
    </row>
    <row r="9" spans="1:53" x14ac:dyDescent="0.2">
      <c r="A9" s="28" t="s">
        <v>52</v>
      </c>
      <c r="B9" s="35">
        <f>(10000*7)/7</f>
        <v>10000</v>
      </c>
      <c r="C9" s="35">
        <f>$B9*(VALUE(RIGHT(C$2,2)))^(-0.3)</f>
        <v>8122.5239635623548</v>
      </c>
      <c r="D9" s="35">
        <f t="shared" ref="D9:BA9" si="6">$B9*(VALUE(RIGHT(D$2,2)))^(-0.3)</f>
        <v>7192.2309332486448</v>
      </c>
      <c r="E9" s="35">
        <f t="shared" si="6"/>
        <v>6597.5395538644725</v>
      </c>
      <c r="F9" s="35">
        <f t="shared" si="6"/>
        <v>6170.3386272000962</v>
      </c>
      <c r="G9" s="35">
        <f t="shared" si="6"/>
        <v>5841.9068106786553</v>
      </c>
      <c r="H9" s="35">
        <f t="shared" si="6"/>
        <v>5577.8982530324602</v>
      </c>
      <c r="I9" s="35">
        <f t="shared" si="6"/>
        <v>5358.8673126814656</v>
      </c>
      <c r="J9" s="35">
        <f t="shared" si="6"/>
        <v>5172.8185797178658</v>
      </c>
      <c r="K9" s="35">
        <f t="shared" si="6"/>
        <v>5011.8723362727224</v>
      </c>
      <c r="L9" s="35">
        <f t="shared" si="6"/>
        <v>4870.5969722582849</v>
      </c>
      <c r="M9" s="35">
        <f t="shared" si="6"/>
        <v>4745.1028062635505</v>
      </c>
      <c r="N9" s="35">
        <f t="shared" si="6"/>
        <v>4632.5167075036716</v>
      </c>
      <c r="O9" s="35">
        <f t="shared" si="6"/>
        <v>4530.6612226568759</v>
      </c>
      <c r="P9" s="35">
        <f t="shared" si="6"/>
        <v>4437.8500343167507</v>
      </c>
      <c r="Q9" s="35">
        <f t="shared" si="6"/>
        <v>4352.7528164806208</v>
      </c>
      <c r="R9" s="35">
        <f t="shared" si="6"/>
        <v>4274.3031778825944</v>
      </c>
      <c r="S9" s="35">
        <f t="shared" si="6"/>
        <v>4201.6342872918949</v>
      </c>
      <c r="T9" s="35">
        <f t="shared" si="6"/>
        <v>4134.0328157583217</v>
      </c>
      <c r="U9" s="35">
        <f t="shared" si="6"/>
        <v>4070.9053153690443</v>
      </c>
      <c r="V9" s="35">
        <f t="shared" si="6"/>
        <v>4011.7532357973632</v>
      </c>
      <c r="W9" s="35">
        <f t="shared" si="6"/>
        <v>3956.1540624022168</v>
      </c>
      <c r="X9" s="35">
        <f t="shared" si="6"/>
        <v>3903.7468715365872</v>
      </c>
      <c r="Y9" s="35">
        <f t="shared" si="6"/>
        <v>3854.221125344267</v>
      </c>
      <c r="Z9" s="35">
        <f t="shared" si="6"/>
        <v>3807.3078774317578</v>
      </c>
      <c r="AA9" s="35">
        <f t="shared" si="6"/>
        <v>3762.7727968301556</v>
      </c>
      <c r="AB9" s="35">
        <f t="shared" si="6"/>
        <v>3720.4105801130149</v>
      </c>
      <c r="AC9" s="35">
        <f t="shared" si="6"/>
        <v>3680.0404351813195</v>
      </c>
      <c r="AD9" s="35">
        <f t="shared" si="6"/>
        <v>3641.5024009228405</v>
      </c>
      <c r="AE9" s="35">
        <f t="shared" si="6"/>
        <v>3604.6543250433829</v>
      </c>
      <c r="AF9" s="35">
        <f t="shared" si="6"/>
        <v>3569.3693647162872</v>
      </c>
      <c r="AG9" s="35">
        <f t="shared" si="6"/>
        <v>3535.533905932738</v>
      </c>
      <c r="AH9" s="35">
        <f t="shared" si="6"/>
        <v>3503.0458207263232</v>
      </c>
      <c r="AI9" s="35">
        <f t="shared" si="6"/>
        <v>3471.8129989882109</v>
      </c>
      <c r="AJ9" s="35">
        <f t="shared" si="6"/>
        <v>3441.7521049278134</v>
      </c>
      <c r="AK9" s="35">
        <f t="shared" si="6"/>
        <v>3412.7875184653662</v>
      </c>
      <c r="AL9" s="35">
        <f t="shared" si="6"/>
        <v>3384.8504297562549</v>
      </c>
      <c r="AM9" s="35">
        <f t="shared" si="6"/>
        <v>3357.8780612150126</v>
      </c>
      <c r="AN9" s="35">
        <f t="shared" si="6"/>
        <v>3331.8129962499065</v>
      </c>
      <c r="AO9" s="35">
        <f t="shared" si="6"/>
        <v>3306.602597747843</v>
      </c>
      <c r="AP9" s="35">
        <f t="shared" si="6"/>
        <v>3282.1985023960347</v>
      </c>
      <c r="AQ9" s="35">
        <f t="shared" si="6"/>
        <v>3258.5561793662905</v>
      </c>
      <c r="AR9" s="35">
        <f t="shared" si="6"/>
        <v>3235.6345438522353</v>
      </c>
      <c r="AS9" s="35">
        <f t="shared" si="6"/>
        <v>3213.3956175406574</v>
      </c>
      <c r="AT9" s="35">
        <f t="shared" si="6"/>
        <v>3191.8042293931485</v>
      </c>
      <c r="AU9" s="35">
        <f t="shared" si="6"/>
        <v>3170.8277511737506</v>
      </c>
      <c r="AV9" s="35">
        <f t="shared" si="6"/>
        <v>3150.435863029214</v>
      </c>
      <c r="AW9" s="35">
        <f t="shared" si="6"/>
        <v>3130.6003451477072</v>
      </c>
      <c r="AX9" s="35">
        <f t="shared" si="6"/>
        <v>3111.2948921182569</v>
      </c>
      <c r="AY9" s="35">
        <f t="shared" si="6"/>
        <v>3092.4949471099171</v>
      </c>
      <c r="AZ9" s="35">
        <f t="shared" si="6"/>
        <v>3074.177553405018</v>
      </c>
      <c r="BA9" s="36">
        <f t="shared" si="6"/>
        <v>3056.3212211693481</v>
      </c>
    </row>
    <row r="10" spans="1:53" x14ac:dyDescent="0.2">
      <c r="A10" s="28" t="s">
        <v>53</v>
      </c>
      <c r="B10" s="35">
        <f>(4000*7)/7</f>
        <v>4000</v>
      </c>
      <c r="C10" s="35">
        <f>$B10*(VALUE(RIGHT(C$2,2)))^(-0.09)</f>
        <v>3758.0909968560477</v>
      </c>
      <c r="D10" s="35">
        <f t="shared" ref="D10:BA10" si="7">$B10*(VALUE(RIGHT(D$2,2)))^(-0.09)</f>
        <v>3623.4233477429475</v>
      </c>
      <c r="E10" s="35">
        <f t="shared" si="7"/>
        <v>3530.8119851626197</v>
      </c>
      <c r="F10" s="35">
        <f t="shared" si="7"/>
        <v>3460.6102591729646</v>
      </c>
      <c r="G10" s="35">
        <f t="shared" si="7"/>
        <v>3404.2886652376924</v>
      </c>
      <c r="H10" s="35">
        <f t="shared" si="7"/>
        <v>3357.3851697212299</v>
      </c>
      <c r="I10" s="35">
        <f t="shared" si="7"/>
        <v>3317.2781832577666</v>
      </c>
      <c r="J10" s="35">
        <f t="shared" si="7"/>
        <v>3282.2991892421769</v>
      </c>
      <c r="K10" s="35">
        <f t="shared" si="7"/>
        <v>3251.3220646563968</v>
      </c>
      <c r="L10" s="35">
        <f t="shared" si="7"/>
        <v>3223.5517724029387</v>
      </c>
      <c r="M10" s="35">
        <f t="shared" si="7"/>
        <v>3198.4066458822153</v>
      </c>
      <c r="N10" s="35">
        <f t="shared" si="7"/>
        <v>3175.4486166577544</v>
      </c>
      <c r="O10" s="35">
        <f t="shared" si="7"/>
        <v>3154.3397448268415</v>
      </c>
      <c r="P10" s="35">
        <f t="shared" si="7"/>
        <v>3134.8140026315227</v>
      </c>
      <c r="Q10" s="35">
        <f t="shared" si="7"/>
        <v>3116.6583186419994</v>
      </c>
      <c r="R10" s="35">
        <f t="shared" si="7"/>
        <v>3099.6994654264145</v>
      </c>
      <c r="S10" s="35">
        <f t="shared" si="7"/>
        <v>3083.7947580197319</v>
      </c>
      <c r="T10" s="35">
        <f t="shared" si="7"/>
        <v>3068.8253093815633</v>
      </c>
      <c r="U10" s="35">
        <f t="shared" si="7"/>
        <v>3054.6910447661548</v>
      </c>
      <c r="V10" s="35">
        <f t="shared" si="7"/>
        <v>3041.3069528334559</v>
      </c>
      <c r="W10" s="35">
        <f t="shared" si="7"/>
        <v>3028.6002234417097</v>
      </c>
      <c r="X10" s="35">
        <f t="shared" si="7"/>
        <v>3016.5080323094526</v>
      </c>
      <c r="Y10" s="35">
        <f t="shared" si="7"/>
        <v>3004.9758050436249</v>
      </c>
      <c r="Z10" s="35">
        <f t="shared" si="7"/>
        <v>2993.9558414732924</v>
      </c>
      <c r="AA10" s="35">
        <f t="shared" si="7"/>
        <v>2983.4062143101241</v>
      </c>
      <c r="AB10" s="35">
        <f t="shared" si="7"/>
        <v>2973.2898791444627</v>
      </c>
      <c r="AC10" s="35">
        <f t="shared" si="7"/>
        <v>2963.5739490147384</v>
      </c>
      <c r="AD10" s="35">
        <f t="shared" si="7"/>
        <v>2954.2290984128526</v>
      </c>
      <c r="AE10" s="35">
        <f t="shared" si="7"/>
        <v>2945.2290700269486</v>
      </c>
      <c r="AF10" s="35">
        <f t="shared" si="7"/>
        <v>2936.5502637248223</v>
      </c>
      <c r="AG10" s="35">
        <f t="shared" si="7"/>
        <v>2928.171391891251</v>
      </c>
      <c r="AH10" s="35">
        <f t="shared" si="7"/>
        <v>2920.0731886957419</v>
      </c>
      <c r="AI10" s="35">
        <f t="shared" si="7"/>
        <v>2912.2381634946273</v>
      </c>
      <c r="AJ10" s="35">
        <f t="shared" si="7"/>
        <v>2904.6503905831128</v>
      </c>
      <c r="AK10" s="35">
        <f t="shared" si="7"/>
        <v>2897.2953290664568</v>
      </c>
      <c r="AL10" s="35">
        <f t="shared" si="7"/>
        <v>2890.1596678289084</v>
      </c>
      <c r="AM10" s="35">
        <f t="shared" si="7"/>
        <v>2883.2311915277064</v>
      </c>
      <c r="AN10" s="35">
        <f t="shared" si="7"/>
        <v>2876.4986642889385</v>
      </c>
      <c r="AO10" s="35">
        <f t="shared" si="7"/>
        <v>2869.9517283781202</v>
      </c>
      <c r="AP10" s="35">
        <f t="shared" si="7"/>
        <v>2863.5808155954423</v>
      </c>
      <c r="AQ10" s="35">
        <f t="shared" si="7"/>
        <v>2857.3770695297776</v>
      </c>
      <c r="AR10" s="35">
        <f t="shared" si="7"/>
        <v>2851.3322771165826</v>
      </c>
      <c r="AS10" s="35">
        <f t="shared" si="7"/>
        <v>2845.4388081981256</v>
      </c>
      <c r="AT10" s="35">
        <f t="shared" si="7"/>
        <v>2839.689561991645</v>
      </c>
      <c r="AU10" s="35">
        <f t="shared" si="7"/>
        <v>2834.0779195415262</v>
      </c>
      <c r="AV10" s="35">
        <f t="shared" si="7"/>
        <v>2828.5977013723036</v>
      </c>
      <c r="AW10" s="35">
        <f t="shared" si="7"/>
        <v>2823.2431296761747</v>
      </c>
      <c r="AX10" s="35">
        <f t="shared" si="7"/>
        <v>2818.0087944660131</v>
      </c>
      <c r="AY10" s="35">
        <f t="shared" si="7"/>
        <v>2812.8896232063375</v>
      </c>
      <c r="AZ10" s="35">
        <f t="shared" si="7"/>
        <v>2807.8808535031012</v>
      </c>
      <c r="BA10" s="36">
        <f t="shared" si="7"/>
        <v>2802.9780084908152</v>
      </c>
    </row>
    <row r="11" spans="1:53" x14ac:dyDescent="0.2">
      <c r="A11" s="28" t="s">
        <v>54</v>
      </c>
      <c r="B11" s="35">
        <f>(5000*7)/7</f>
        <v>5000</v>
      </c>
      <c r="C11" s="35">
        <f>$B11*(VALUE(RIGHT(C$2,2)))^(-0.21)</f>
        <v>4322.6861565393256</v>
      </c>
      <c r="D11" s="35">
        <f t="shared" ref="D11:BA11" si="8">$B11*(VALUE(RIGHT(D$2,2)))^(-0.21)</f>
        <v>3969.854054028066</v>
      </c>
      <c r="E11" s="35">
        <f t="shared" si="8"/>
        <v>3737.1231215873463</v>
      </c>
      <c r="F11" s="35">
        <f t="shared" si="8"/>
        <v>3566.0407645411756</v>
      </c>
      <c r="G11" s="35">
        <f t="shared" si="8"/>
        <v>3432.0866325657289</v>
      </c>
      <c r="H11" s="35">
        <f t="shared" si="8"/>
        <v>3322.7633834431954</v>
      </c>
      <c r="I11" s="35">
        <f t="shared" si="8"/>
        <v>3230.8820765937307</v>
      </c>
      <c r="J11" s="35">
        <f t="shared" si="8"/>
        <v>3151.9482420566142</v>
      </c>
      <c r="K11" s="35">
        <f t="shared" si="8"/>
        <v>3082.9750093074108</v>
      </c>
      <c r="L11" s="35">
        <f t="shared" si="8"/>
        <v>3021.8822690895304</v>
      </c>
      <c r="M11" s="35">
        <f t="shared" si="8"/>
        <v>2967.1666749271099</v>
      </c>
      <c r="N11" s="35">
        <f t="shared" si="8"/>
        <v>2917.7084983850377</v>
      </c>
      <c r="O11" s="35">
        <f t="shared" si="8"/>
        <v>2872.652655813135</v>
      </c>
      <c r="P11" s="35">
        <f t="shared" si="8"/>
        <v>2831.3322771886264</v>
      </c>
      <c r="Q11" s="35">
        <f t="shared" si="8"/>
        <v>2793.2178451805498</v>
      </c>
      <c r="R11" s="35">
        <f t="shared" si="8"/>
        <v>2757.8823208879021</v>
      </c>
      <c r="S11" s="35">
        <f t="shared" si="8"/>
        <v>2724.9766064133187</v>
      </c>
      <c r="T11" s="35">
        <f t="shared" si="8"/>
        <v>2694.2118882559803</v>
      </c>
      <c r="U11" s="35">
        <f t="shared" si="8"/>
        <v>2665.3466787379693</v>
      </c>
      <c r="V11" s="35">
        <f t="shared" si="8"/>
        <v>2638.1771376675965</v>
      </c>
      <c r="W11" s="35">
        <f t="shared" si="8"/>
        <v>2612.529730256992</v>
      </c>
      <c r="X11" s="35">
        <f t="shared" si="8"/>
        <v>2588.2555787844931</v>
      </c>
      <c r="Y11" s="35">
        <f t="shared" si="8"/>
        <v>2565.2260619704475</v>
      </c>
      <c r="Z11" s="35">
        <f t="shared" si="8"/>
        <v>2543.3293468738825</v>
      </c>
      <c r="AA11" s="35">
        <f t="shared" si="8"/>
        <v>2522.4676269572292</v>
      </c>
      <c r="AB11" s="35">
        <f t="shared" si="8"/>
        <v>2502.5549013630175</v>
      </c>
      <c r="AC11" s="35">
        <f t="shared" si="8"/>
        <v>2483.5151735658728</v>
      </c>
      <c r="AD11" s="35">
        <f t="shared" si="8"/>
        <v>2465.2809782959771</v>
      </c>
      <c r="AE11" s="35">
        <f t="shared" si="8"/>
        <v>2447.7921678332477</v>
      </c>
      <c r="AF11" s="35">
        <f t="shared" si="8"/>
        <v>2430.9949050140044</v>
      </c>
      <c r="AG11" s="35">
        <f t="shared" si="8"/>
        <v>2414.8408223121137</v>
      </c>
      <c r="AH11" s="35">
        <f t="shared" si="8"/>
        <v>2399.2863153481208</v>
      </c>
      <c r="AI11" s="35">
        <f t="shared" si="8"/>
        <v>2384.2919459733362</v>
      </c>
      <c r="AJ11" s="35">
        <f t="shared" si="8"/>
        <v>2369.8219352566389</v>
      </c>
      <c r="AK11" s="35">
        <f t="shared" si="8"/>
        <v>2355.8437306872729</v>
      </c>
      <c r="AL11" s="35">
        <f t="shared" si="8"/>
        <v>2342.3276349980756</v>
      </c>
      <c r="AM11" s="35">
        <f t="shared" si="8"/>
        <v>2329.2464864295607</v>
      </c>
      <c r="AN11" s="35">
        <f t="shared" si="8"/>
        <v>2316.5753821571975</v>
      </c>
      <c r="AO11" s="35">
        <f t="shared" si="8"/>
        <v>2304.2914381117375</v>
      </c>
      <c r="AP11" s="35">
        <f t="shared" si="8"/>
        <v>2292.3735796250239</v>
      </c>
      <c r="AQ11" s="35">
        <f t="shared" si="8"/>
        <v>2280.8023582988521</v>
      </c>
      <c r="AR11" s="35">
        <f t="shared" si="8"/>
        <v>2269.5597912736284</v>
      </c>
      <c r="AS11" s="35">
        <f t="shared" si="8"/>
        <v>2258.6292197058638</v>
      </c>
      <c r="AT11" s="35">
        <f t="shared" si="8"/>
        <v>2247.995183779557</v>
      </c>
      <c r="AU11" s="35">
        <f t="shared" si="8"/>
        <v>2237.6433119994817</v>
      </c>
      <c r="AV11" s="35">
        <f t="shared" si="8"/>
        <v>2227.5602228629186</v>
      </c>
      <c r="AW11" s="35">
        <f t="shared" si="8"/>
        <v>2217.7334372947093</v>
      </c>
      <c r="AX11" s="35">
        <f t="shared" si="8"/>
        <v>2208.1513004701742</v>
      </c>
      <c r="AY11" s="35">
        <f t="shared" si="8"/>
        <v>2198.8029118503878</v>
      </c>
      <c r="AZ11" s="35">
        <f t="shared" si="8"/>
        <v>2189.6780624218341</v>
      </c>
      <c r="BA11" s="36">
        <f t="shared" si="8"/>
        <v>2180.7671782733241</v>
      </c>
    </row>
    <row r="12" spans="1:53" x14ac:dyDescent="0.2">
      <c r="A12" s="28" t="s">
        <v>55</v>
      </c>
      <c r="B12" s="35">
        <f>(6000*7)/7</f>
        <v>6000</v>
      </c>
      <c r="C12" s="35">
        <f>$B12*(VALUE(RIGHT(C$2,2)))^(-0.2)</f>
        <v>5223.3033797767448</v>
      </c>
      <c r="D12" s="35">
        <f t="shared" ref="D12:BA12" si="9">$B12*(VALUE(RIGHT(D$2,2)))^(-0.2)</f>
        <v>4816.4493705613831</v>
      </c>
      <c r="E12" s="35">
        <f t="shared" si="9"/>
        <v>4547.1496995311945</v>
      </c>
      <c r="F12" s="35">
        <f t="shared" si="9"/>
        <v>4348.6779820661732</v>
      </c>
      <c r="G12" s="35">
        <f t="shared" si="9"/>
        <v>4192.9627126294754</v>
      </c>
      <c r="H12" s="35">
        <f t="shared" si="9"/>
        <v>4065.6654804028858</v>
      </c>
      <c r="I12" s="35">
        <f t="shared" si="9"/>
        <v>3958.5237323186834</v>
      </c>
      <c r="J12" s="35">
        <f t="shared" si="9"/>
        <v>3866.3640898635254</v>
      </c>
      <c r="K12" s="35">
        <f t="shared" si="9"/>
        <v>3785.7440668811596</v>
      </c>
      <c r="L12" s="35">
        <f t="shared" si="9"/>
        <v>3714.263524103073</v>
      </c>
      <c r="M12" s="35">
        <f t="shared" si="9"/>
        <v>3650.1860513592346</v>
      </c>
      <c r="N12" s="35">
        <f t="shared" si="9"/>
        <v>3592.2171332489861</v>
      </c>
      <c r="O12" s="35">
        <f t="shared" si="9"/>
        <v>3539.3673741383395</v>
      </c>
      <c r="P12" s="35">
        <f t="shared" si="9"/>
        <v>3490.8645549161279</v>
      </c>
      <c r="Q12" s="35">
        <f t="shared" si="9"/>
        <v>3446.0950649911051</v>
      </c>
      <c r="R12" s="35">
        <f t="shared" si="9"/>
        <v>3404.5637140294803</v>
      </c>
      <c r="S12" s="35">
        <f t="shared" si="9"/>
        <v>3365.8654363385986</v>
      </c>
      <c r="T12" s="35">
        <f t="shared" si="9"/>
        <v>3329.6649169701259</v>
      </c>
      <c r="U12" s="35">
        <f t="shared" si="9"/>
        <v>3295.6816299183533</v>
      </c>
      <c r="V12" s="35">
        <f t="shared" si="9"/>
        <v>3263.6786573332711</v>
      </c>
      <c r="W12" s="35">
        <f t="shared" si="9"/>
        <v>3233.4542031381775</v>
      </c>
      <c r="X12" s="35">
        <f t="shared" si="9"/>
        <v>3204.8350610653138</v>
      </c>
      <c r="Y12" s="35">
        <f t="shared" si="9"/>
        <v>3177.6715231464364</v>
      </c>
      <c r="Z12" s="35">
        <f t="shared" si="9"/>
        <v>3151.8333652845204</v>
      </c>
      <c r="AA12" s="35">
        <f t="shared" si="9"/>
        <v>3127.2066488318937</v>
      </c>
      <c r="AB12" s="35">
        <f t="shared" si="9"/>
        <v>3103.6911478307197</v>
      </c>
      <c r="AC12" s="35">
        <f t="shared" si="9"/>
        <v>3081.1982612680545</v>
      </c>
      <c r="AD12" s="35">
        <f t="shared" si="9"/>
        <v>3059.6493051328334</v>
      </c>
      <c r="AE12" s="35">
        <f t="shared" si="9"/>
        <v>3038.974104672709</v>
      </c>
      <c r="AF12" s="35">
        <f t="shared" si="9"/>
        <v>3019.1098259910832</v>
      </c>
      <c r="AG12" s="35">
        <f t="shared" si="9"/>
        <v>3000</v>
      </c>
      <c r="AH12" s="35">
        <f t="shared" si="9"/>
        <v>2981.5937021275595</v>
      </c>
      <c r="AI12" s="35">
        <f t="shared" si="9"/>
        <v>2963.8448590259086</v>
      </c>
      <c r="AJ12" s="35">
        <f t="shared" si="9"/>
        <v>2946.7116595124194</v>
      </c>
      <c r="AK12" s="35">
        <f t="shared" si="9"/>
        <v>2930.1560515835217</v>
      </c>
      <c r="AL12" s="35">
        <f t="shared" si="9"/>
        <v>2914.1433109148475</v>
      </c>
      <c r="AM12" s="35">
        <f t="shared" si="9"/>
        <v>2898.6416690556853</v>
      </c>
      <c r="AN12" s="35">
        <f t="shared" si="9"/>
        <v>2883.6219917261501</v>
      </c>
      <c r="AO12" s="35">
        <f t="shared" si="9"/>
        <v>2869.0574993701111</v>
      </c>
      <c r="AP12" s="35">
        <f t="shared" si="9"/>
        <v>2854.9235235089736</v>
      </c>
      <c r="AQ12" s="35">
        <f t="shared" si="9"/>
        <v>2841.197293559017</v>
      </c>
      <c r="AR12" s="35">
        <f t="shared" si="9"/>
        <v>2827.8577496773496</v>
      </c>
      <c r="AS12" s="35">
        <f t="shared" si="9"/>
        <v>2814.8853779341607</v>
      </c>
      <c r="AT12" s="35">
        <f t="shared" si="9"/>
        <v>2802.2620647068052</v>
      </c>
      <c r="AU12" s="35">
        <f t="shared" si="9"/>
        <v>2789.9709676815769</v>
      </c>
      <c r="AV12" s="35">
        <f t="shared" si="9"/>
        <v>2777.9964012530409</v>
      </c>
      <c r="AW12" s="35">
        <f t="shared" si="9"/>
        <v>2766.3237344451832</v>
      </c>
      <c r="AX12" s="35">
        <f t="shared" si="9"/>
        <v>2754.9392997566047</v>
      </c>
      <c r="AY12" s="35">
        <f t="shared" si="9"/>
        <v>2743.8303115639583</v>
      </c>
      <c r="AZ12" s="35">
        <f t="shared" si="9"/>
        <v>2732.9847929122366</v>
      </c>
      <c r="BA12" s="36">
        <f t="shared" si="9"/>
        <v>2722.3915096839892</v>
      </c>
    </row>
    <row r="13" spans="1:53" x14ac:dyDescent="0.2">
      <c r="A13" s="28" t="s">
        <v>56</v>
      </c>
      <c r="B13" s="35">
        <f>(1750*7)/7</f>
        <v>1750</v>
      </c>
      <c r="C13" s="35">
        <f>$B13*(VALUE(RIGHT(C$2,2)))^(-0.04)</f>
        <v>1702.1461579714996</v>
      </c>
      <c r="D13" s="35">
        <f t="shared" ref="D13:BA13" si="10">$B13*(VALUE(RIGHT(D$2,2)))^(-0.04)</f>
        <v>1674.7623864674272</v>
      </c>
      <c r="E13" s="35">
        <f t="shared" si="10"/>
        <v>1655.600881769793</v>
      </c>
      <c r="F13" s="35">
        <f t="shared" si="10"/>
        <v>1640.889169503527</v>
      </c>
      <c r="G13" s="35">
        <f t="shared" si="10"/>
        <v>1628.9659209375493</v>
      </c>
      <c r="H13" s="35">
        <f t="shared" si="10"/>
        <v>1618.9525757772117</v>
      </c>
      <c r="I13" s="35">
        <f t="shared" si="10"/>
        <v>1610.3283885935316</v>
      </c>
      <c r="J13" s="35">
        <f t="shared" si="10"/>
        <v>1602.7594577863267</v>
      </c>
      <c r="K13" s="35">
        <f t="shared" si="10"/>
        <v>1596.0189688728419</v>
      </c>
      <c r="L13" s="35">
        <f t="shared" si="10"/>
        <v>1589.9458785793731</v>
      </c>
      <c r="M13" s="35">
        <f t="shared" si="10"/>
        <v>1584.4217621659172</v>
      </c>
      <c r="N13" s="35">
        <f t="shared" si="10"/>
        <v>1579.3570180914096</v>
      </c>
      <c r="O13" s="35">
        <f t="shared" si="10"/>
        <v>1574.6822324555681</v>
      </c>
      <c r="P13" s="35">
        <f t="shared" si="10"/>
        <v>1570.3425493978752</v>
      </c>
      <c r="Q13" s="35">
        <f t="shared" si="10"/>
        <v>1566.2938741239516</v>
      </c>
      <c r="R13" s="35">
        <f t="shared" si="10"/>
        <v>1562.5002367886971</v>
      </c>
      <c r="S13" s="35">
        <f t="shared" si="10"/>
        <v>1558.9319161277031</v>
      </c>
      <c r="T13" s="35">
        <f t="shared" si="10"/>
        <v>1555.5640745629005</v>
      </c>
      <c r="U13" s="35">
        <f t="shared" si="10"/>
        <v>1552.3757462380245</v>
      </c>
      <c r="V13" s="35">
        <f t="shared" si="10"/>
        <v>1549.3490739349891</v>
      </c>
      <c r="W13" s="35">
        <f t="shared" si="10"/>
        <v>1546.4687249180001</v>
      </c>
      <c r="X13" s="35">
        <f t="shared" si="10"/>
        <v>1543.7214376536967</v>
      </c>
      <c r="Y13" s="35">
        <f t="shared" si="10"/>
        <v>1541.0956657583708</v>
      </c>
      <c r="Z13" s="35">
        <f t="shared" si="10"/>
        <v>1538.5812951965572</v>
      </c>
      <c r="AA13" s="35">
        <f t="shared" si="10"/>
        <v>1536.1694173769242</v>
      </c>
      <c r="AB13" s="35">
        <f t="shared" si="10"/>
        <v>1533.8521454031247</v>
      </c>
      <c r="AC13" s="35">
        <f t="shared" si="10"/>
        <v>1531.6224640001308</v>
      </c>
      <c r="AD13" s="35">
        <f t="shared" si="10"/>
        <v>1529.4741059786563</v>
      </c>
      <c r="AE13" s="35">
        <f t="shared" si="10"/>
        <v>1527.4014498038646</v>
      </c>
      <c r="AF13" s="35">
        <f t="shared" si="10"/>
        <v>1525.3994340889319</v>
      </c>
      <c r="AG13" s="35">
        <f t="shared" si="10"/>
        <v>1523.4634857682172</v>
      </c>
      <c r="AH13" s="35">
        <f t="shared" si="10"/>
        <v>1521.5894594077952</v>
      </c>
      <c r="AI13" s="35">
        <f t="shared" si="10"/>
        <v>1519.7735856453937</v>
      </c>
      <c r="AJ13" s="35">
        <f t="shared" si="10"/>
        <v>1518.0124271615227</v>
      </c>
      <c r="AK13" s="35">
        <f t="shared" si="10"/>
        <v>1516.3028409005246</v>
      </c>
      <c r="AL13" s="35">
        <f t="shared" si="10"/>
        <v>1514.6419455074022</v>
      </c>
      <c r="AM13" s="35">
        <f t="shared" si="10"/>
        <v>1513.0270931404186</v>
      </c>
      <c r="AN13" s="35">
        <f t="shared" si="10"/>
        <v>1511.4558449730564</v>
      </c>
      <c r="AO13" s="35">
        <f t="shared" si="10"/>
        <v>1509.925949821253</v>
      </c>
      <c r="AP13" s="35">
        <f t="shared" si="10"/>
        <v>1508.4353254298849</v>
      </c>
      <c r="AQ13" s="35">
        <f t="shared" si="10"/>
        <v>1506.9820420315102</v>
      </c>
      <c r="AR13" s="35">
        <f t="shared" si="10"/>
        <v>1505.5643078544922</v>
      </c>
      <c r="AS13" s="35">
        <f t="shared" si="10"/>
        <v>1504.1804563098617</v>
      </c>
      <c r="AT13" s="35">
        <f t="shared" si="10"/>
        <v>1502.8289346291026</v>
      </c>
      <c r="AU13" s="35">
        <f t="shared" si="10"/>
        <v>1501.5082937602742</v>
      </c>
      <c r="AV13" s="35">
        <f t="shared" si="10"/>
        <v>1500.217179359058</v>
      </c>
      <c r="AW13" s="35">
        <f t="shared" si="10"/>
        <v>1498.9543237355094</v>
      </c>
      <c r="AX13" s="35">
        <f t="shared" si="10"/>
        <v>1497.7185386375245</v>
      </c>
      <c r="AY13" s="35">
        <f t="shared" si="10"/>
        <v>1496.5087087689335</v>
      </c>
      <c r="AZ13" s="35">
        <f t="shared" si="10"/>
        <v>1495.323785954376</v>
      </c>
      <c r="BA13" s="36">
        <f t="shared" si="10"/>
        <v>1494.1627838751133</v>
      </c>
    </row>
    <row r="14" spans="1:53" x14ac:dyDescent="0.2">
      <c r="A14" s="28" t="s">
        <v>57</v>
      </c>
      <c r="B14" s="35">
        <f>(2200*7)/7</f>
        <v>2200</v>
      </c>
      <c r="C14" s="35">
        <f>$B14*(VALUE(RIGHT(C$2,2)))^(-0.08)</f>
        <v>2081.3268227963113</v>
      </c>
      <c r="D14" s="35">
        <f t="shared" ref="D14:BA14" si="11">$B14*(VALUE(RIGHT(D$2,2)))^(-0.08)</f>
        <v>2014.8976040742393</v>
      </c>
      <c r="E14" s="35">
        <f t="shared" si="11"/>
        <v>1969.0551560415392</v>
      </c>
      <c r="F14" s="35">
        <f t="shared" si="11"/>
        <v>1934.2164853899576</v>
      </c>
      <c r="G14" s="35">
        <f t="shared" si="11"/>
        <v>1906.2092857035166</v>
      </c>
      <c r="H14" s="35">
        <f t="shared" si="11"/>
        <v>1882.8461628586024</v>
      </c>
      <c r="I14" s="35">
        <f t="shared" si="11"/>
        <v>1862.8396871975599</v>
      </c>
      <c r="J14" s="35">
        <f t="shared" si="11"/>
        <v>1845.369252229141</v>
      </c>
      <c r="K14" s="35">
        <f t="shared" si="11"/>
        <v>1829.8802964258762</v>
      </c>
      <c r="L14" s="35">
        <f t="shared" si="11"/>
        <v>1815.9808564850209</v>
      </c>
      <c r="M14" s="35">
        <f t="shared" si="11"/>
        <v>1803.3838709991478</v>
      </c>
      <c r="N14" s="35">
        <f t="shared" si="11"/>
        <v>1791.8729467128478</v>
      </c>
      <c r="O14" s="35">
        <f t="shared" si="11"/>
        <v>1781.2810099803276</v>
      </c>
      <c r="P14" s="35">
        <f t="shared" si="11"/>
        <v>1771.4764373514188</v>
      </c>
      <c r="Q14" s="35">
        <f t="shared" si="11"/>
        <v>1762.3537306971687</v>
      </c>
      <c r="R14" s="35">
        <f t="shared" si="11"/>
        <v>1753.8270621787476</v>
      </c>
      <c r="S14" s="35">
        <f t="shared" si="11"/>
        <v>1745.8256921036739</v>
      </c>
      <c r="T14" s="35">
        <f t="shared" si="11"/>
        <v>1738.2906442957108</v>
      </c>
      <c r="U14" s="35">
        <f t="shared" si="11"/>
        <v>1731.1722470262005</v>
      </c>
      <c r="V14" s="35">
        <f t="shared" si="11"/>
        <v>1724.4282829018969</v>
      </c>
      <c r="W14" s="35">
        <f t="shared" si="11"/>
        <v>1718.022575584951</v>
      </c>
      <c r="X14" s="35">
        <f t="shared" si="11"/>
        <v>1711.9238953657182</v>
      </c>
      <c r="Y14" s="35">
        <f t="shared" si="11"/>
        <v>1706.1051011403495</v>
      </c>
      <c r="Z14" s="35">
        <f t="shared" si="11"/>
        <v>1700.5424601610362</v>
      </c>
      <c r="AA14" s="35">
        <f t="shared" si="11"/>
        <v>1695.2151031984158</v>
      </c>
      <c r="AB14" s="35">
        <f t="shared" si="11"/>
        <v>1690.1045840676215</v>
      </c>
      <c r="AC14" s="35">
        <f t="shared" si="11"/>
        <v>1685.1945204589813</v>
      </c>
      <c r="AD14" s="35">
        <f t="shared" si="11"/>
        <v>1680.4702987396779</v>
      </c>
      <c r="AE14" s="35">
        <f t="shared" si="11"/>
        <v>1675.918829550526</v>
      </c>
      <c r="AF14" s="35">
        <f t="shared" si="11"/>
        <v>1671.528344078836</v>
      </c>
      <c r="AG14" s="35">
        <f t="shared" si="11"/>
        <v>1667.2882231614381</v>
      </c>
      <c r="AH14" s="35">
        <f t="shared" si="11"/>
        <v>1663.1888530801609</v>
      </c>
      <c r="AI14" s="35">
        <f t="shared" si="11"/>
        <v>1659.2215032084914</v>
      </c>
      <c r="AJ14" s="35">
        <f t="shared" si="11"/>
        <v>1655.3782216610605</v>
      </c>
      <c r="AK14" s="35">
        <f t="shared" si="11"/>
        <v>1651.6517458646865</v>
      </c>
      <c r="AL14" s="35">
        <f t="shared" si="11"/>
        <v>1648.0354255670156</v>
      </c>
      <c r="AM14" s="35">
        <f t="shared" si="11"/>
        <v>1644.5231562675197</v>
      </c>
      <c r="AN14" s="35">
        <f t="shared" si="11"/>
        <v>1641.1093214259836</v>
      </c>
      <c r="AO14" s="35">
        <f t="shared" si="11"/>
        <v>1637.788742098269</v>
      </c>
      <c r="AP14" s="35">
        <f t="shared" si="11"/>
        <v>1634.5566328850537</v>
      </c>
      <c r="AQ14" s="35">
        <f t="shared" si="11"/>
        <v>1631.4085632692288</v>
      </c>
      <c r="AR14" s="35">
        <f t="shared" si="11"/>
        <v>1628.3404235715354</v>
      </c>
      <c r="AS14" s="35">
        <f t="shared" si="11"/>
        <v>1625.348394879346</v>
      </c>
      <c r="AT14" s="35">
        <f t="shared" si="11"/>
        <v>1622.4289224060653</v>
      </c>
      <c r="AU14" s="35">
        <f t="shared" si="11"/>
        <v>1619.5786918230067</v>
      </c>
      <c r="AV14" s="35">
        <f t="shared" si="11"/>
        <v>1616.7946081753157</v>
      </c>
      <c r="AW14" s="35">
        <f t="shared" si="11"/>
        <v>1614.073777051374</v>
      </c>
      <c r="AX14" s="35">
        <f t="shared" si="11"/>
        <v>1611.4134877233464</v>
      </c>
      <c r="AY14" s="35">
        <f t="shared" si="11"/>
        <v>1608.8111980169056</v>
      </c>
      <c r="AZ14" s="35">
        <f t="shared" si="11"/>
        <v>1606.2645207020548</v>
      </c>
      <c r="BA14" s="36">
        <f t="shared" si="11"/>
        <v>1603.7712112255813</v>
      </c>
    </row>
    <row r="15" spans="1:53" x14ac:dyDescent="0.2">
      <c r="A15" s="28" t="s">
        <v>58</v>
      </c>
      <c r="B15" s="35">
        <f>(1600*7)/7</f>
        <v>1600</v>
      </c>
      <c r="C15" s="35">
        <f>$B15*(VALUE(RIGHT(C$2,2)))^(-0.03)</f>
        <v>1567.0724761390827</v>
      </c>
      <c r="D15" s="35">
        <f t="shared" ref="D15:BA15" si="12">$B15*(VALUE(RIGHT(D$2,2)))^(-0.03)</f>
        <v>1548.1261445667083</v>
      </c>
      <c r="E15" s="35">
        <f t="shared" si="12"/>
        <v>1534.822590920423</v>
      </c>
      <c r="F15" s="35">
        <f t="shared" si="12"/>
        <v>1524.5823319713859</v>
      </c>
      <c r="G15" s="35">
        <f t="shared" si="12"/>
        <v>1516.2661692136273</v>
      </c>
      <c r="H15" s="35">
        <f t="shared" si="12"/>
        <v>1509.2703540030011</v>
      </c>
      <c r="I15" s="35">
        <f t="shared" si="12"/>
        <v>1503.2363987424192</v>
      </c>
      <c r="J15" s="35">
        <f t="shared" si="12"/>
        <v>1497.934099681863</v>
      </c>
      <c r="K15" s="35">
        <f t="shared" si="12"/>
        <v>1493.2068812751857</v>
      </c>
      <c r="L15" s="35">
        <f t="shared" si="12"/>
        <v>1488.9434449229723</v>
      </c>
      <c r="M15" s="35">
        <f t="shared" si="12"/>
        <v>1485.0618626722005</v>
      </c>
      <c r="N15" s="35">
        <f t="shared" si="12"/>
        <v>1481.5000896165402</v>
      </c>
      <c r="O15" s="35">
        <f t="shared" si="12"/>
        <v>1478.2100192567457</v>
      </c>
      <c r="P15" s="35">
        <f t="shared" si="12"/>
        <v>1475.1536047933646</v>
      </c>
      <c r="Q15" s="35">
        <f t="shared" si="12"/>
        <v>1472.3002409998003</v>
      </c>
      <c r="R15" s="35">
        <f t="shared" si="12"/>
        <v>1469.6249452098546</v>
      </c>
      <c r="S15" s="35">
        <f t="shared" si="12"/>
        <v>1467.1070616760157</v>
      </c>
      <c r="T15" s="35">
        <f t="shared" si="12"/>
        <v>1464.729318502893</v>
      </c>
      <c r="U15" s="35">
        <f t="shared" si="12"/>
        <v>1462.4771280173895</v>
      </c>
      <c r="V15" s="35">
        <f t="shared" si="12"/>
        <v>1460.338058907186</v>
      </c>
      <c r="W15" s="35">
        <f t="shared" si="12"/>
        <v>1458.3014319165613</v>
      </c>
      <c r="X15" s="35">
        <f t="shared" si="12"/>
        <v>1456.358005964958</v>
      </c>
      <c r="Y15" s="35">
        <f t="shared" si="12"/>
        <v>1454.4997314734026</v>
      </c>
      <c r="Z15" s="35">
        <f t="shared" si="12"/>
        <v>1452.7195543495682</v>
      </c>
      <c r="AA15" s="35">
        <f t="shared" si="12"/>
        <v>1451.0112586472906</v>
      </c>
      <c r="AB15" s="35">
        <f t="shared" si="12"/>
        <v>1449.3693390971791</v>
      </c>
      <c r="AC15" s="35">
        <f t="shared" si="12"/>
        <v>1447.788896956419</v>
      </c>
      <c r="AD15" s="35">
        <f t="shared" si="12"/>
        <v>1446.2655542426335</v>
      </c>
      <c r="AE15" s="35">
        <f t="shared" si="12"/>
        <v>1444.795382593145</v>
      </c>
      <c r="AF15" s="35">
        <f t="shared" si="12"/>
        <v>1443.3748438575749</v>
      </c>
      <c r="AG15" s="35">
        <f t="shared" si="12"/>
        <v>1442.0007401773282</v>
      </c>
      <c r="AH15" s="35">
        <f t="shared" si="12"/>
        <v>1440.6701717915464</v>
      </c>
      <c r="AI15" s="35">
        <f t="shared" si="12"/>
        <v>1439.3805011786069</v>
      </c>
      <c r="AJ15" s="35">
        <f t="shared" si="12"/>
        <v>1438.129322425734</v>
      </c>
      <c r="AK15" s="35">
        <f t="shared" si="12"/>
        <v>1436.9144349386054</v>
      </c>
      <c r="AL15" s="35">
        <f t="shared" si="12"/>
        <v>1435.7338207739301</v>
      </c>
      <c r="AM15" s="35">
        <f t="shared" si="12"/>
        <v>1434.5856250124002</v>
      </c>
      <c r="AN15" s="35">
        <f t="shared" si="12"/>
        <v>1433.4681386958043</v>
      </c>
      <c r="AO15" s="35">
        <f t="shared" si="12"/>
        <v>1432.3797839368658</v>
      </c>
      <c r="AP15" s="35">
        <f t="shared" si="12"/>
        <v>1431.3191008782969</v>
      </c>
      <c r="AQ15" s="35">
        <f t="shared" si="12"/>
        <v>1430.2847362323912</v>
      </c>
      <c r="AR15" s="35">
        <f t="shared" si="12"/>
        <v>1429.2754331768951</v>
      </c>
      <c r="AS15" s="35">
        <f t="shared" si="12"/>
        <v>1428.2900224191601</v>
      </c>
      <c r="AT15" s="35">
        <f t="shared" si="12"/>
        <v>1427.3274142702708</v>
      </c>
      <c r="AU15" s="35">
        <f t="shared" si="12"/>
        <v>1426.3865915953027</v>
      </c>
      <c r="AV15" s="35">
        <f t="shared" si="12"/>
        <v>1425.4666035261005</v>
      </c>
      <c r="AW15" s="35">
        <f t="shared" si="12"/>
        <v>1424.5665598397852</v>
      </c>
      <c r="AX15" s="35">
        <f t="shared" si="12"/>
        <v>1423.6856259202152</v>
      </c>
      <c r="AY15" s="35">
        <f t="shared" si="12"/>
        <v>1422.8230182314016</v>
      </c>
      <c r="AZ15" s="35">
        <f t="shared" si="12"/>
        <v>1421.9780002417453</v>
      </c>
      <c r="BA15" s="36">
        <f t="shared" si="12"/>
        <v>1421.1498787463106</v>
      </c>
    </row>
    <row r="16" spans="1:53" ht="17" thickBot="1" x14ac:dyDescent="0.25">
      <c r="A16" s="29" t="s">
        <v>59</v>
      </c>
      <c r="B16" s="42">
        <f>(3200*7)/7</f>
        <v>3200</v>
      </c>
      <c r="C16" s="37">
        <f>$B16*(VALUE(RIGHT(C$2,2)))^(-0.13)</f>
        <v>2924.2606407340818</v>
      </c>
      <c r="D16" s="37">
        <f t="shared" ref="D16:BA16" si="13">$B16*(VALUE(RIGHT(D$2,2)))^(-0.13)</f>
        <v>2774.1134322504104</v>
      </c>
      <c r="E16" s="37">
        <f t="shared" si="13"/>
        <v>2672.2813421707824</v>
      </c>
      <c r="F16" s="37">
        <f t="shared" si="13"/>
        <v>2595.8756087541533</v>
      </c>
      <c r="G16" s="37">
        <f t="shared" si="13"/>
        <v>2535.0721008942523</v>
      </c>
      <c r="H16" s="37">
        <f t="shared" si="13"/>
        <v>2484.7759398383523</v>
      </c>
      <c r="I16" s="37">
        <f t="shared" si="13"/>
        <v>2442.0147343368944</v>
      </c>
      <c r="J16" s="37">
        <f t="shared" si="13"/>
        <v>2404.9079171850481</v>
      </c>
      <c r="K16" s="37">
        <f t="shared" si="13"/>
        <v>2372.1927721629354</v>
      </c>
      <c r="L16" s="37">
        <f t="shared" si="13"/>
        <v>2342.9818765345308</v>
      </c>
      <c r="M16" s="37">
        <f t="shared" si="13"/>
        <v>2316.628614396288</v>
      </c>
      <c r="N16" s="37">
        <f t="shared" si="13"/>
        <v>2292.6477980832383</v>
      </c>
      <c r="O16" s="37">
        <f t="shared" si="13"/>
        <v>2270.6664005976036</v>
      </c>
      <c r="P16" s="37">
        <f t="shared" si="13"/>
        <v>2250.3916858425341</v>
      </c>
      <c r="Q16" s="37">
        <f t="shared" si="13"/>
        <v>2231.5898661606484</v>
      </c>
      <c r="R16" s="37">
        <f t="shared" si="13"/>
        <v>2214.0713822640323</v>
      </c>
      <c r="S16" s="37">
        <f t="shared" si="13"/>
        <v>2197.6804896293797</v>
      </c>
      <c r="T16" s="37">
        <f t="shared" si="13"/>
        <v>2182.2877268038114</v>
      </c>
      <c r="U16" s="37">
        <f t="shared" si="13"/>
        <v>2167.7843612093579</v>
      </c>
      <c r="V16" s="37">
        <f t="shared" si="13"/>
        <v>2154.0782221369409</v>
      </c>
      <c r="W16" s="37">
        <f t="shared" si="13"/>
        <v>2141.0905260947525</v>
      </c>
      <c r="X16" s="37">
        <f t="shared" si="13"/>
        <v>2128.7534246083073</v>
      </c>
      <c r="Y16" s="37">
        <f t="shared" si="13"/>
        <v>2117.0080863366866</v>
      </c>
      <c r="Z16" s="37">
        <f t="shared" si="13"/>
        <v>2105.8031800389836</v>
      </c>
      <c r="AA16" s="37">
        <f t="shared" si="13"/>
        <v>2095.0936621876472</v>
      </c>
      <c r="AB16" s="37">
        <f t="shared" si="13"/>
        <v>2084.8397988713746</v>
      </c>
      <c r="AC16" s="37">
        <f t="shared" si="13"/>
        <v>2075.0063698452805</v>
      </c>
      <c r="AD16" s="37">
        <f t="shared" si="13"/>
        <v>2065.5620156119448</v>
      </c>
      <c r="AE16" s="37">
        <f t="shared" si="13"/>
        <v>2056.4786978576685</v>
      </c>
      <c r="AF16" s="37">
        <f t="shared" si="13"/>
        <v>2047.7312504957936</v>
      </c>
      <c r="AG16" s="37">
        <f t="shared" si="13"/>
        <v>2039.2970037108191</v>
      </c>
      <c r="AH16" s="37">
        <f t="shared" si="13"/>
        <v>2031.1554672542859</v>
      </c>
      <c r="AI16" s="37">
        <f t="shared" si="13"/>
        <v>2023.2880621657537</v>
      </c>
      <c r="AJ16" s="37">
        <f t="shared" si="13"/>
        <v>2015.6778923267364</v>
      </c>
      <c r="AK16" s="37">
        <f t="shared" si="13"/>
        <v>2008.309548978875</v>
      </c>
      <c r="AL16" s="37">
        <f t="shared" si="13"/>
        <v>2001.1689426776709</v>
      </c>
      <c r="AM16" s="37">
        <f t="shared" si="13"/>
        <v>1994.2431582029492</v>
      </c>
      <c r="AN16" s="37">
        <f t="shared" si="13"/>
        <v>1987.5203287756367</v>
      </c>
      <c r="AO16" s="37">
        <f t="shared" si="13"/>
        <v>1980.9895265885623</v>
      </c>
      <c r="AP16" s="37">
        <f t="shared" si="13"/>
        <v>1974.6406671851364</v>
      </c>
      <c r="AQ16" s="37">
        <f t="shared" si="13"/>
        <v>1968.4644256429697</v>
      </c>
      <c r="AR16" s="37">
        <f t="shared" si="13"/>
        <v>1962.4521628618058</v>
      </c>
      <c r="AS16" s="37">
        <f t="shared" si="13"/>
        <v>1956.5958605335979</v>
      </c>
      <c r="AT16" s="37">
        <f t="shared" si="13"/>
        <v>1950.8880636001311</v>
      </c>
      <c r="AU16" s="37">
        <f t="shared" si="13"/>
        <v>1945.3218291906121</v>
      </c>
      <c r="AV16" s="37">
        <f t="shared" si="13"/>
        <v>1939.8906811859529</v>
      </c>
      <c r="AW16" s="37">
        <f t="shared" si="13"/>
        <v>1934.5885696844221</v>
      </c>
      <c r="AX16" s="37">
        <f t="shared" si="13"/>
        <v>1929.4098347498648</v>
      </c>
      <c r="AY16" s="37">
        <f t="shared" si="13"/>
        <v>1924.3491739127076</v>
      </c>
      <c r="AZ16" s="37">
        <f t="shared" si="13"/>
        <v>1919.4016129687138</v>
      </c>
      <c r="BA16" s="38">
        <f t="shared" si="13"/>
        <v>1914.5624796833633</v>
      </c>
    </row>
    <row r="17" spans="2:3" x14ac:dyDescent="0.2">
      <c r="B17" s="44"/>
      <c r="C17" s="45"/>
    </row>
    <row r="19" spans="2:3" x14ac:dyDescent="0.2">
      <c r="B19" s="45"/>
    </row>
    <row r="20" spans="2:3" x14ac:dyDescent="0.2">
      <c r="B20" s="4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workbookViewId="0"/>
  </sheetViews>
  <sheetFormatPr baseColWidth="10" defaultColWidth="9.33203125" defaultRowHeight="16" x14ac:dyDescent="0.2"/>
  <cols>
    <col min="1" max="1" width="17.164062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640625" style="1" bestFit="1" customWidth="1"/>
    <col min="24" max="16384" width="9.33203125" style="1"/>
  </cols>
  <sheetData>
    <row r="1" spans="1:53" ht="17" thickBot="1" x14ac:dyDescent="0.2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2">
      <c r="A2" s="6" t="s">
        <v>133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x14ac:dyDescent="0.2">
      <c r="A3" s="28" t="s">
        <v>76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35">
        <f>8*4000</f>
        <v>32000</v>
      </c>
      <c r="O3" s="35">
        <f>$N3*(VALUE(RIGHT(C$2,2)))^(-0.35)</f>
        <v>25106.691132696025</v>
      </c>
      <c r="P3" s="35">
        <f t="shared" ref="P3:AS3" si="0">$N3*(VALUE(RIGHT(D$2,2)))^(-0.35)</f>
        <v>21784.998740750412</v>
      </c>
      <c r="Q3" s="35">
        <f t="shared" si="0"/>
        <v>19698.310613518661</v>
      </c>
      <c r="R3" s="35">
        <f t="shared" si="0"/>
        <v>18218.4102216049</v>
      </c>
      <c r="S3" s="35">
        <f t="shared" si="0"/>
        <v>17092.163584693513</v>
      </c>
      <c r="T3" s="35">
        <f t="shared" si="0"/>
        <v>16194.429913758715</v>
      </c>
      <c r="U3" s="35">
        <f t="shared" si="0"/>
        <v>15454.981262797532</v>
      </c>
      <c r="V3" s="35">
        <f t="shared" si="0"/>
        <v>14830.817816703033</v>
      </c>
      <c r="W3" s="35">
        <f t="shared" si="0"/>
        <v>14293.87494883082</v>
      </c>
      <c r="X3" s="35">
        <f t="shared" si="0"/>
        <v>13824.917187280023</v>
      </c>
      <c r="Y3" s="35">
        <f t="shared" si="0"/>
        <v>13410.239747200454</v>
      </c>
      <c r="Z3" s="35">
        <f t="shared" si="0"/>
        <v>13039.766210409243</v>
      </c>
      <c r="AA3" s="35">
        <f t="shared" si="0"/>
        <v>12705.892184838536</v>
      </c>
      <c r="AB3" s="35">
        <f t="shared" si="0"/>
        <v>12402.751366754284</v>
      </c>
      <c r="AC3" s="35">
        <f t="shared" si="0"/>
        <v>12125.732532083186</v>
      </c>
      <c r="AD3" s="35">
        <f t="shared" si="0"/>
        <v>11871.151727884671</v>
      </c>
      <c r="AE3" s="35">
        <f t="shared" si="0"/>
        <v>11636.02381778901</v>
      </c>
      <c r="AF3" s="35">
        <f t="shared" si="0"/>
        <v>11417.899551150955</v>
      </c>
      <c r="AG3" s="35">
        <f t="shared" si="0"/>
        <v>11214.746982177396</v>
      </c>
      <c r="AH3" s="35">
        <f t="shared" si="0"/>
        <v>11024.863602450137</v>
      </c>
      <c r="AI3" s="35">
        <f t="shared" si="0"/>
        <v>10846.810179879381</v>
      </c>
      <c r="AJ3" s="35">
        <f t="shared" si="0"/>
        <v>10679.360219799264</v>
      </c>
      <c r="AK3" s="35">
        <f t="shared" si="0"/>
        <v>10521.460854636418</v>
      </c>
      <c r="AL3" s="35">
        <f t="shared" si="0"/>
        <v>10372.202218833681</v>
      </c>
      <c r="AM3" s="35">
        <f t="shared" si="0"/>
        <v>10230.793208978466</v>
      </c>
      <c r="AN3" s="35">
        <f t="shared" si="0"/>
        <v>10096.542108161699</v>
      </c>
      <c r="AO3" s="35">
        <f t="shared" si="0"/>
        <v>9968.8409578149167</v>
      </c>
      <c r="AP3" s="35">
        <f t="shared" si="0"/>
        <v>9847.1528467022636</v>
      </c>
      <c r="AQ3" s="35">
        <f t="shared" si="0"/>
        <v>9731.0014925226023</v>
      </c>
      <c r="AR3" s="35">
        <f t="shared" si="0"/>
        <v>9619.9626413057667</v>
      </c>
      <c r="AS3" s="35">
        <f t="shared" si="0"/>
        <v>9513.6569200217691</v>
      </c>
      <c r="AT3" s="35">
        <v>0</v>
      </c>
      <c r="AU3" s="35">
        <v>0</v>
      </c>
      <c r="AV3" s="35">
        <v>0</v>
      </c>
      <c r="AW3" s="35">
        <v>0</v>
      </c>
      <c r="AX3" s="35">
        <v>0</v>
      </c>
      <c r="AY3" s="35">
        <v>0</v>
      </c>
      <c r="AZ3" s="35">
        <v>0</v>
      </c>
      <c r="BA3" s="35">
        <v>0</v>
      </c>
    </row>
    <row r="4" spans="1:53" x14ac:dyDescent="0.2">
      <c r="A4" s="28" t="s">
        <v>77</v>
      </c>
      <c r="B4" s="31">
        <v>0</v>
      </c>
      <c r="C4" s="31">
        <v>0</v>
      </c>
      <c r="D4" s="31">
        <v>0</v>
      </c>
      <c r="E4" s="31">
        <v>0</v>
      </c>
      <c r="F4" s="31">
        <v>0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0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1">
        <v>0</v>
      </c>
      <c r="AL4" s="35">
        <f>8*4000</f>
        <v>32000</v>
      </c>
      <c r="AM4" s="35">
        <f>$AL4*(VALUE(RIGHT(C$2,2)))^(-0.35)</f>
        <v>25106.691132696025</v>
      </c>
      <c r="AN4" s="35">
        <f t="shared" ref="AN4:BA4" si="1">$AL4*(VALUE(RIGHT(D$2,2)))^(-0.35)</f>
        <v>21784.998740750412</v>
      </c>
      <c r="AO4" s="35">
        <f t="shared" si="1"/>
        <v>19698.310613518661</v>
      </c>
      <c r="AP4" s="35">
        <f t="shared" si="1"/>
        <v>18218.4102216049</v>
      </c>
      <c r="AQ4" s="35">
        <f t="shared" si="1"/>
        <v>17092.163584693513</v>
      </c>
      <c r="AR4" s="35">
        <f t="shared" si="1"/>
        <v>16194.429913758715</v>
      </c>
      <c r="AS4" s="35">
        <f t="shared" si="1"/>
        <v>15454.981262797532</v>
      </c>
      <c r="AT4" s="35">
        <f t="shared" si="1"/>
        <v>14830.817816703033</v>
      </c>
      <c r="AU4" s="35">
        <f t="shared" si="1"/>
        <v>14293.87494883082</v>
      </c>
      <c r="AV4" s="35">
        <f t="shared" si="1"/>
        <v>13824.917187280023</v>
      </c>
      <c r="AW4" s="35">
        <f t="shared" si="1"/>
        <v>13410.239747200454</v>
      </c>
      <c r="AX4" s="35">
        <f t="shared" si="1"/>
        <v>13039.766210409243</v>
      </c>
      <c r="AY4" s="35">
        <f t="shared" si="1"/>
        <v>12705.892184838536</v>
      </c>
      <c r="AZ4" s="35">
        <f t="shared" si="1"/>
        <v>12402.751366754284</v>
      </c>
      <c r="BA4" s="36">
        <f t="shared" si="1"/>
        <v>12125.732532083186</v>
      </c>
    </row>
    <row r="5" spans="1:53" ht="17" thickBot="1" x14ac:dyDescent="0.25">
      <c r="A5" s="29" t="s">
        <v>78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</row>
    <row r="7" spans="1:53" x14ac:dyDescent="0.2">
      <c r="F7" s="12"/>
    </row>
    <row r="8" spans="1:53" x14ac:dyDescent="0.2">
      <c r="A8" s="1"/>
      <c r="B8" s="45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6952-7D65-B74C-BA35-F8C9D95566ED}">
  <sheetPr>
    <tabColor rgb="FFD9C6FE"/>
  </sheetPr>
  <dimension ref="A1:B5"/>
  <sheetViews>
    <sheetView tabSelected="1" workbookViewId="0"/>
  </sheetViews>
  <sheetFormatPr baseColWidth="10" defaultRowHeight="15" x14ac:dyDescent="0.2"/>
  <sheetData>
    <row r="1" spans="1:2" ht="17" thickBot="1" x14ac:dyDescent="0.25">
      <c r="A1" s="75" t="s">
        <v>221</v>
      </c>
      <c r="B1" s="75"/>
    </row>
    <row r="2" spans="1:2" ht="16" x14ac:dyDescent="0.2">
      <c r="A2" s="76" t="s">
        <v>148</v>
      </c>
      <c r="B2" s="77" t="s">
        <v>44</v>
      </c>
    </row>
    <row r="3" spans="1:2" ht="16" x14ac:dyDescent="0.2">
      <c r="A3" s="78" t="s">
        <v>89</v>
      </c>
      <c r="B3" s="79">
        <v>0</v>
      </c>
    </row>
    <row r="4" spans="1:2" ht="16" x14ac:dyDescent="0.2">
      <c r="A4" s="78" t="s">
        <v>90</v>
      </c>
      <c r="B4" s="79">
        <v>0</v>
      </c>
    </row>
    <row r="5" spans="1:2" ht="17" thickBot="1" x14ac:dyDescent="0.25">
      <c r="A5" s="80" t="s">
        <v>91</v>
      </c>
      <c r="B5" s="81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16384" width="9.33203125" style="1"/>
  </cols>
  <sheetData>
    <row r="1" spans="1:2" ht="17" thickBot="1" x14ac:dyDescent="0.25">
      <c r="A1" s="1" t="str">
        <f>_xlfn.CONCAT("Table of Initial Storage Capacity [",VLOOKUP("volume",Units!$A$2:$B$9,2,FALSE),"]")</f>
        <v>Table of Initial Storage Capacity [bbl]</v>
      </c>
    </row>
    <row r="2" spans="1:2" s="8" customFormat="1" x14ac:dyDescent="0.2">
      <c r="A2" s="6" t="s">
        <v>148</v>
      </c>
      <c r="B2" s="27" t="s">
        <v>44</v>
      </c>
    </row>
    <row r="3" spans="1:2" x14ac:dyDescent="0.2">
      <c r="A3" s="28" t="s">
        <v>89</v>
      </c>
      <c r="B3" s="36">
        <v>350000</v>
      </c>
    </row>
    <row r="4" spans="1:2" x14ac:dyDescent="0.2">
      <c r="A4" s="28" t="s">
        <v>90</v>
      </c>
      <c r="B4" s="36">
        <v>350000</v>
      </c>
    </row>
    <row r="5" spans="1:2" ht="17" thickBot="1" x14ac:dyDescent="0.25">
      <c r="A5" s="29" t="s">
        <v>91</v>
      </c>
      <c r="B5" s="43">
        <v>350000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R56"/>
  <sheetViews>
    <sheetView showZeros="0" zoomScale="125" zoomScaleNormal="60" workbookViewId="0"/>
  </sheetViews>
  <sheetFormatPr baseColWidth="10" defaultColWidth="9.33203125" defaultRowHeight="16" x14ac:dyDescent="0.2"/>
  <cols>
    <col min="1" max="16384" width="9.33203125" style="1"/>
  </cols>
  <sheetData>
    <row r="1" spans="1:44" ht="17" thickBot="1" x14ac:dyDescent="0.2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2">
      <c r="A2" s="6" t="s">
        <v>208</v>
      </c>
      <c r="B2" s="59" t="s">
        <v>102</v>
      </c>
      <c r="C2" s="59" t="s">
        <v>103</v>
      </c>
      <c r="D2" s="59" t="s">
        <v>104</v>
      </c>
      <c r="E2" s="59" t="s">
        <v>105</v>
      </c>
      <c r="F2" s="59" t="s">
        <v>106</v>
      </c>
      <c r="G2" s="59" t="s">
        <v>107</v>
      </c>
      <c r="H2" s="59" t="s">
        <v>108</v>
      </c>
      <c r="I2" s="59" t="s">
        <v>109</v>
      </c>
      <c r="J2" s="59" t="s">
        <v>110</v>
      </c>
      <c r="K2" s="59" t="s">
        <v>111</v>
      </c>
      <c r="L2" s="59" t="s">
        <v>112</v>
      </c>
      <c r="M2" s="59" t="s">
        <v>113</v>
      </c>
      <c r="N2" s="59" t="s">
        <v>114</v>
      </c>
      <c r="O2" s="59" t="s">
        <v>115</v>
      </c>
      <c r="P2" s="59" t="s">
        <v>116</v>
      </c>
      <c r="Q2" s="59" t="s">
        <v>117</v>
      </c>
      <c r="R2" s="59" t="s">
        <v>118</v>
      </c>
      <c r="S2" s="59" t="s">
        <v>119</v>
      </c>
      <c r="T2" s="59" t="s">
        <v>120</v>
      </c>
      <c r="U2" s="59" t="s">
        <v>121</v>
      </c>
      <c r="V2" s="59" t="s">
        <v>122</v>
      </c>
      <c r="W2" s="59" t="s">
        <v>123</v>
      </c>
      <c r="X2" s="59" t="s">
        <v>124</v>
      </c>
      <c r="Y2" s="59" t="s">
        <v>125</v>
      </c>
      <c r="Z2" s="59" t="s">
        <v>126</v>
      </c>
      <c r="AA2" s="59" t="s">
        <v>127</v>
      </c>
      <c r="AB2" s="59" t="s">
        <v>128</v>
      </c>
      <c r="AC2" s="69" t="s">
        <v>129</v>
      </c>
      <c r="AD2" s="59" t="s">
        <v>80</v>
      </c>
      <c r="AE2" s="59" t="s">
        <v>81</v>
      </c>
      <c r="AF2" s="59" t="s">
        <v>82</v>
      </c>
      <c r="AG2" s="59" t="s">
        <v>83</v>
      </c>
      <c r="AH2" s="69" t="s">
        <v>84</v>
      </c>
      <c r="AI2" s="59" t="s">
        <v>93</v>
      </c>
      <c r="AJ2" s="59" t="s">
        <v>94</v>
      </c>
      <c r="AK2" s="59" t="s">
        <v>95</v>
      </c>
      <c r="AL2" s="59" t="s">
        <v>96</v>
      </c>
      <c r="AM2" s="59" t="s">
        <v>89</v>
      </c>
      <c r="AN2" s="59" t="s">
        <v>90</v>
      </c>
      <c r="AO2" s="69" t="s">
        <v>91</v>
      </c>
      <c r="AP2" s="59" t="s">
        <v>76</v>
      </c>
      <c r="AQ2" s="59" t="s">
        <v>77</v>
      </c>
      <c r="AR2" s="60" t="s">
        <v>78</v>
      </c>
    </row>
    <row r="3" spans="1:44" x14ac:dyDescent="0.2">
      <c r="A3" s="28" t="s">
        <v>46</v>
      </c>
      <c r="B3" s="61">
        <v>14206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64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64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64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1">
        <v>14206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64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1">
        <v>14206</v>
      </c>
      <c r="L7" s="9">
        <v>0</v>
      </c>
      <c r="M7" s="61">
        <v>14206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64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64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64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64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64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64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64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64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66">
        <v>0</v>
      </c>
      <c r="C16" s="67">
        <v>0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67">
        <v>14206</v>
      </c>
      <c r="AC16" s="67">
        <v>0</v>
      </c>
      <c r="AD16" s="66">
        <v>0</v>
      </c>
      <c r="AE16" s="67">
        <v>0</v>
      </c>
      <c r="AF16" s="67">
        <v>0</v>
      </c>
      <c r="AG16" s="67">
        <v>0</v>
      </c>
      <c r="AH16" s="68">
        <v>0</v>
      </c>
      <c r="AI16" s="67">
        <v>0</v>
      </c>
      <c r="AJ16" s="67">
        <v>0</v>
      </c>
      <c r="AK16" s="67">
        <v>0</v>
      </c>
      <c r="AL16" s="67">
        <v>0</v>
      </c>
      <c r="AM16" s="66">
        <v>0</v>
      </c>
      <c r="AN16" s="67">
        <v>0</v>
      </c>
      <c r="AO16" s="68">
        <v>0</v>
      </c>
      <c r="AP16" s="67">
        <v>0</v>
      </c>
      <c r="AQ16" s="67">
        <v>0</v>
      </c>
      <c r="AR16" s="71">
        <v>0</v>
      </c>
    </row>
    <row r="17" spans="1:44" x14ac:dyDescent="0.2">
      <c r="A17" s="47" t="s">
        <v>76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64">
        <v>0</v>
      </c>
      <c r="AE17" s="9">
        <v>0</v>
      </c>
      <c r="AF17" s="9">
        <v>0</v>
      </c>
      <c r="AG17" s="9">
        <v>0</v>
      </c>
      <c r="AH17" s="65">
        <v>0</v>
      </c>
      <c r="AI17" s="9">
        <v>0</v>
      </c>
      <c r="AJ17" s="9">
        <v>0</v>
      </c>
      <c r="AK17" s="9">
        <v>0</v>
      </c>
      <c r="AL17" s="9">
        <v>0</v>
      </c>
      <c r="AM17" s="64">
        <v>0</v>
      </c>
      <c r="AN17" s="9">
        <v>0</v>
      </c>
      <c r="AO17" s="65">
        <v>0</v>
      </c>
      <c r="AP17" s="9">
        <v>0</v>
      </c>
      <c r="AQ17" s="9">
        <v>0</v>
      </c>
      <c r="AR17" s="3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64">
        <v>0</v>
      </c>
      <c r="AE19" s="9">
        <v>0</v>
      </c>
      <c r="AF19" s="9">
        <v>0</v>
      </c>
      <c r="AG19" s="9">
        <v>0</v>
      </c>
      <c r="AH19" s="65">
        <v>0</v>
      </c>
      <c r="AI19" s="9">
        <v>0</v>
      </c>
      <c r="AJ19" s="9">
        <v>0</v>
      </c>
      <c r="AK19" s="9">
        <v>0</v>
      </c>
      <c r="AL19" s="9">
        <v>0</v>
      </c>
      <c r="AM19" s="64">
        <v>0</v>
      </c>
      <c r="AN19" s="9">
        <v>0</v>
      </c>
      <c r="AO19" s="65">
        <v>0</v>
      </c>
      <c r="AP19" s="9">
        <v>0</v>
      </c>
      <c r="AQ19" s="9">
        <v>0</v>
      </c>
      <c r="AR19" s="30">
        <v>0</v>
      </c>
    </row>
    <row r="20" spans="1:44" x14ac:dyDescent="0.2">
      <c r="A20" s="28" t="s">
        <v>102</v>
      </c>
      <c r="B20" s="61">
        <v>0</v>
      </c>
      <c r="C20" s="62">
        <v>42857</v>
      </c>
      <c r="D20" s="62">
        <v>0</v>
      </c>
      <c r="E20" s="62">
        <v>0</v>
      </c>
      <c r="F20" s="62">
        <v>0</v>
      </c>
      <c r="G20" s="62">
        <v>0</v>
      </c>
      <c r="H20" s="62">
        <v>0</v>
      </c>
      <c r="I20" s="62">
        <v>0</v>
      </c>
      <c r="J20" s="62">
        <v>0</v>
      </c>
      <c r="K20" s="62">
        <v>0</v>
      </c>
      <c r="L20" s="62">
        <v>0</v>
      </c>
      <c r="M20" s="62">
        <v>0</v>
      </c>
      <c r="N20" s="62">
        <v>0</v>
      </c>
      <c r="O20" s="62">
        <v>0</v>
      </c>
      <c r="P20" s="62">
        <v>0</v>
      </c>
      <c r="Q20" s="62">
        <v>0</v>
      </c>
      <c r="R20" s="62">
        <v>0</v>
      </c>
      <c r="S20" s="62">
        <v>0</v>
      </c>
      <c r="T20" s="62">
        <v>0</v>
      </c>
      <c r="U20" s="62">
        <v>0</v>
      </c>
      <c r="V20" s="62">
        <v>0</v>
      </c>
      <c r="W20" s="62">
        <v>0</v>
      </c>
      <c r="X20" s="62">
        <v>0</v>
      </c>
      <c r="Y20" s="62">
        <v>0</v>
      </c>
      <c r="Z20" s="62">
        <v>0</v>
      </c>
      <c r="AA20" s="62">
        <v>0</v>
      </c>
      <c r="AB20" s="62">
        <v>0</v>
      </c>
      <c r="AC20" s="62">
        <v>0</v>
      </c>
      <c r="AD20" s="61">
        <v>42857</v>
      </c>
      <c r="AE20" s="62">
        <v>0</v>
      </c>
      <c r="AF20" s="62">
        <v>0</v>
      </c>
      <c r="AG20" s="62">
        <v>0</v>
      </c>
      <c r="AH20" s="63">
        <v>0</v>
      </c>
      <c r="AI20" s="62">
        <v>0</v>
      </c>
      <c r="AJ20" s="62">
        <v>0</v>
      </c>
      <c r="AK20" s="62">
        <v>0</v>
      </c>
      <c r="AL20" s="62">
        <v>0</v>
      </c>
      <c r="AM20" s="61">
        <v>0</v>
      </c>
      <c r="AN20" s="62">
        <v>0</v>
      </c>
      <c r="AO20" s="63">
        <v>0</v>
      </c>
      <c r="AP20" s="62">
        <v>0</v>
      </c>
      <c r="AQ20" s="62">
        <v>0</v>
      </c>
      <c r="AR20" s="70">
        <v>0</v>
      </c>
    </row>
    <row r="21" spans="1:44" x14ac:dyDescent="0.2">
      <c r="A21" s="28" t="s">
        <v>103</v>
      </c>
      <c r="B21" s="64">
        <v>42857</v>
      </c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64">
        <v>0</v>
      </c>
      <c r="C22" s="9">
        <v>42857</v>
      </c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71429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64">
        <v>0</v>
      </c>
      <c r="C23" s="9">
        <v>0</v>
      </c>
      <c r="D23" s="9">
        <v>42857</v>
      </c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42857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64">
        <v>0</v>
      </c>
      <c r="C24" s="9">
        <v>42857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64">
        <v>0</v>
      </c>
      <c r="C25" s="9">
        <v>0</v>
      </c>
      <c r="D25" s="9">
        <v>0</v>
      </c>
      <c r="E25" s="9">
        <v>42857</v>
      </c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64">
        <v>0</v>
      </c>
      <c r="C26" s="9">
        <v>0</v>
      </c>
      <c r="D26" s="9">
        <v>0</v>
      </c>
      <c r="E26" s="9">
        <v>0</v>
      </c>
      <c r="F26" s="9">
        <v>0</v>
      </c>
      <c r="G26" s="9">
        <v>42857</v>
      </c>
      <c r="H26" s="9">
        <v>0</v>
      </c>
      <c r="I26" s="9">
        <v>42857</v>
      </c>
      <c r="J26" s="61">
        <v>42857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64">
        <v>0</v>
      </c>
      <c r="C27" s="9">
        <v>0</v>
      </c>
      <c r="D27" s="9">
        <v>0</v>
      </c>
      <c r="E27" s="9">
        <v>0</v>
      </c>
      <c r="F27" s="9">
        <v>42857</v>
      </c>
      <c r="G27" s="9">
        <v>0</v>
      </c>
      <c r="H27" s="9">
        <v>42857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64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1">
        <v>42857</v>
      </c>
      <c r="I28" s="9">
        <v>0</v>
      </c>
      <c r="J28" s="9">
        <v>0</v>
      </c>
      <c r="K28" s="61">
        <v>42857</v>
      </c>
      <c r="L28" s="61">
        <v>42857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64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1">
        <v>42857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71429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64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1">
        <v>42857</v>
      </c>
      <c r="K30" s="9">
        <v>0</v>
      </c>
      <c r="L30" s="9">
        <v>0</v>
      </c>
      <c r="M30" s="9">
        <v>0</v>
      </c>
      <c r="N30" s="61">
        <v>42857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64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1">
        <v>42857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9">
        <v>0</v>
      </c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64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1">
        <v>42857</v>
      </c>
      <c r="M32" s="9">
        <v>0</v>
      </c>
      <c r="N32" s="9">
        <v>0</v>
      </c>
      <c r="O32" s="61">
        <v>42857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1">
        <v>42857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64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1">
        <v>42857</v>
      </c>
      <c r="N33" s="61">
        <v>42857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1">
        <v>42857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64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64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42857</v>
      </c>
      <c r="Q35" s="9">
        <v>0</v>
      </c>
      <c r="R35" s="61">
        <v>42857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61"/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64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42857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1">
        <v>42857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64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42857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64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42857</v>
      </c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64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71429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64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42857</v>
      </c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64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42857</v>
      </c>
      <c r="U41" s="9">
        <v>0</v>
      </c>
      <c r="V41" s="9">
        <v>42857</v>
      </c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1">
        <v>42857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ht="14.75" customHeight="1" x14ac:dyDescent="0.2">
      <c r="A42" s="28" t="s">
        <v>124</v>
      </c>
      <c r="B42" s="64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42857</v>
      </c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71429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64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42857</v>
      </c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64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42857</v>
      </c>
      <c r="Z44" s="9">
        <v>0</v>
      </c>
      <c r="AA44" s="9">
        <v>42857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64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42857</v>
      </c>
      <c r="AA45" s="9">
        <v>0</v>
      </c>
      <c r="AB45" s="9">
        <v>42857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1">
        <v>42857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64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42857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66">
        <v>0</v>
      </c>
      <c r="C47" s="67">
        <v>0</v>
      </c>
      <c r="D47" s="67">
        <v>0</v>
      </c>
      <c r="E47" s="67">
        <v>0</v>
      </c>
      <c r="F47" s="67">
        <v>0</v>
      </c>
      <c r="G47" s="67">
        <v>0</v>
      </c>
      <c r="H47" s="67">
        <v>0</v>
      </c>
      <c r="I47" s="67">
        <v>0</v>
      </c>
      <c r="J47" s="67">
        <v>0</v>
      </c>
      <c r="K47" s="67">
        <v>0</v>
      </c>
      <c r="L47" s="67">
        <v>0</v>
      </c>
      <c r="M47" s="67">
        <v>0</v>
      </c>
      <c r="N47" s="67">
        <v>0</v>
      </c>
      <c r="O47" s="61">
        <v>42857</v>
      </c>
      <c r="P47" s="67">
        <v>42857</v>
      </c>
      <c r="Q47" s="67">
        <v>0</v>
      </c>
      <c r="R47" s="67">
        <v>0</v>
      </c>
      <c r="S47" s="67">
        <v>0</v>
      </c>
      <c r="T47" s="67">
        <v>0</v>
      </c>
      <c r="U47" s="67">
        <v>42857</v>
      </c>
      <c r="V47" s="67">
        <v>0</v>
      </c>
      <c r="W47" s="67">
        <v>0</v>
      </c>
      <c r="X47" s="67">
        <v>0</v>
      </c>
      <c r="Y47" s="67">
        <v>0</v>
      </c>
      <c r="Z47" s="67">
        <v>0</v>
      </c>
      <c r="AA47" s="67">
        <v>0</v>
      </c>
      <c r="AB47" s="67">
        <v>0</v>
      </c>
      <c r="AC47" s="67">
        <v>0</v>
      </c>
      <c r="AD47" s="66">
        <v>0</v>
      </c>
      <c r="AE47" s="67">
        <v>0</v>
      </c>
      <c r="AF47" s="67">
        <v>0</v>
      </c>
      <c r="AG47" s="67">
        <v>0</v>
      </c>
      <c r="AH47" s="68">
        <v>0</v>
      </c>
      <c r="AI47" s="67">
        <v>0</v>
      </c>
      <c r="AJ47" s="67">
        <v>0</v>
      </c>
      <c r="AK47" s="67">
        <v>0</v>
      </c>
      <c r="AL47" s="67">
        <v>0</v>
      </c>
      <c r="AM47" s="66">
        <v>0</v>
      </c>
      <c r="AN47" s="67">
        <v>0</v>
      </c>
      <c r="AO47" s="68">
        <v>0</v>
      </c>
      <c r="AP47" s="67">
        <v>0</v>
      </c>
      <c r="AQ47" s="67">
        <v>0</v>
      </c>
      <c r="AR47" s="71">
        <v>0</v>
      </c>
    </row>
    <row r="48" spans="1:44" x14ac:dyDescent="0.2">
      <c r="A48" s="47" t="s">
        <v>89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64">
        <v>0</v>
      </c>
      <c r="AE48" s="9">
        <v>0</v>
      </c>
      <c r="AF48" s="9">
        <v>0</v>
      </c>
      <c r="AG48" s="9">
        <v>0</v>
      </c>
      <c r="AH48" s="65">
        <v>0</v>
      </c>
      <c r="AI48" s="9">
        <v>0</v>
      </c>
      <c r="AJ48" s="9">
        <v>0</v>
      </c>
      <c r="AK48" s="9">
        <v>0</v>
      </c>
      <c r="AL48" s="9">
        <v>0</v>
      </c>
      <c r="AM48" s="64">
        <v>0</v>
      </c>
      <c r="AN48" s="9">
        <v>0</v>
      </c>
      <c r="AO48" s="65">
        <v>0</v>
      </c>
      <c r="AP48" s="64">
        <v>71429</v>
      </c>
      <c r="AQ48" s="9">
        <v>0</v>
      </c>
      <c r="AR48" s="3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71429</v>
      </c>
      <c r="AR49" s="30">
        <v>0</v>
      </c>
    </row>
    <row r="50" spans="1:44" x14ac:dyDescent="0.2">
      <c r="A50" s="53" t="s">
        <v>91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64">
        <v>0</v>
      </c>
      <c r="AE50" s="9">
        <v>0</v>
      </c>
      <c r="AF50" s="9">
        <v>0</v>
      </c>
      <c r="AG50" s="9">
        <v>0</v>
      </c>
      <c r="AH50" s="65">
        <v>0</v>
      </c>
      <c r="AI50" s="9">
        <v>0</v>
      </c>
      <c r="AJ50" s="9">
        <v>0</v>
      </c>
      <c r="AK50" s="9">
        <v>0</v>
      </c>
      <c r="AL50" s="9">
        <v>0</v>
      </c>
      <c r="AM50" s="64">
        <v>0</v>
      </c>
      <c r="AN50" s="9">
        <v>0</v>
      </c>
      <c r="AO50" s="65">
        <v>0</v>
      </c>
      <c r="AP50" s="9">
        <v>0</v>
      </c>
      <c r="AQ50" s="9">
        <v>0</v>
      </c>
      <c r="AR50" s="64">
        <v>71429</v>
      </c>
    </row>
    <row r="51" spans="1:44" x14ac:dyDescent="0.2">
      <c r="A51" s="28" t="s">
        <v>86</v>
      </c>
      <c r="B51" s="61">
        <v>0</v>
      </c>
      <c r="C51" s="62">
        <v>0</v>
      </c>
      <c r="D51" s="62">
        <v>42857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42857</v>
      </c>
      <c r="AQ51" s="62">
        <v>42857</v>
      </c>
      <c r="AR51" s="70">
        <v>42857</v>
      </c>
    </row>
    <row r="52" spans="1:44" x14ac:dyDescent="0.2">
      <c r="A52" s="28" t="s">
        <v>87</v>
      </c>
      <c r="B52" s="66">
        <v>0</v>
      </c>
      <c r="C52" s="67">
        <v>0</v>
      </c>
      <c r="D52" s="62">
        <v>42857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42857</v>
      </c>
      <c r="AQ52" s="67">
        <v>42857</v>
      </c>
      <c r="AR52" s="71">
        <v>42857</v>
      </c>
    </row>
    <row r="53" spans="1:44" x14ac:dyDescent="0.2">
      <c r="A53" s="47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71429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71429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71429</v>
      </c>
      <c r="AP56" s="9">
        <v>0</v>
      </c>
      <c r="AQ56" s="9">
        <v>0</v>
      </c>
      <c r="AR56" s="3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showFormulas="1" workbookViewId="0">
      <selection activeCell="E23" sqref="E23"/>
    </sheetView>
  </sheetViews>
  <sheetFormatPr baseColWidth="10" defaultColWidth="9.33203125" defaultRowHeight="16" x14ac:dyDescent="0.2"/>
  <cols>
    <col min="1" max="1" width="16.6640625" style="1" bestFit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45</v>
      </c>
    </row>
    <row r="2" spans="1:4" x14ac:dyDescent="0.2">
      <c r="A2" s="4" t="s">
        <v>46</v>
      </c>
    </row>
    <row r="3" spans="1:4" x14ac:dyDescent="0.2">
      <c r="A3" s="4" t="s">
        <v>47</v>
      </c>
      <c r="D3" s="12"/>
    </row>
    <row r="4" spans="1:4" x14ac:dyDescent="0.2">
      <c r="A4" s="4" t="s">
        <v>48</v>
      </c>
    </row>
    <row r="5" spans="1:4" x14ac:dyDescent="0.2">
      <c r="A5" s="4" t="s">
        <v>49</v>
      </c>
    </row>
    <row r="6" spans="1:4" x14ac:dyDescent="0.2">
      <c r="A6" s="4" t="s">
        <v>50</v>
      </c>
    </row>
    <row r="7" spans="1:4" x14ac:dyDescent="0.2">
      <c r="A7" s="4" t="s">
        <v>51</v>
      </c>
    </row>
    <row r="8" spans="1:4" x14ac:dyDescent="0.2">
      <c r="A8" s="4" t="s">
        <v>52</v>
      </c>
    </row>
    <row r="9" spans="1:4" x14ac:dyDescent="0.2">
      <c r="A9" s="4" t="s">
        <v>53</v>
      </c>
    </row>
    <row r="10" spans="1:4" x14ac:dyDescent="0.2">
      <c r="A10" s="4" t="s">
        <v>54</v>
      </c>
    </row>
    <row r="11" spans="1:4" x14ac:dyDescent="0.2">
      <c r="A11" s="4" t="s">
        <v>55</v>
      </c>
    </row>
    <row r="12" spans="1:4" x14ac:dyDescent="0.2">
      <c r="A12" s="4" t="s">
        <v>56</v>
      </c>
    </row>
    <row r="13" spans="1:4" x14ac:dyDescent="0.2">
      <c r="A13" s="4" t="s">
        <v>57</v>
      </c>
    </row>
    <row r="14" spans="1:4" x14ac:dyDescent="0.2">
      <c r="A14" s="4" t="s">
        <v>58</v>
      </c>
    </row>
    <row r="15" spans="1:4" x14ac:dyDescent="0.2">
      <c r="A15" s="4" t="s">
        <v>59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/>
  </sheetViews>
  <sheetFormatPr baseColWidth="10" defaultColWidth="9.33203125" defaultRowHeight="16" x14ac:dyDescent="0.2"/>
  <cols>
    <col min="1" max="1" width="12.1640625" style="1" customWidth="1"/>
    <col min="2" max="16384" width="9.33203125" style="1"/>
  </cols>
  <sheetData>
    <row r="1" spans="1:3" ht="17" thickBot="1" x14ac:dyDescent="0.2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2">
      <c r="A2" s="6" t="s">
        <v>209</v>
      </c>
      <c r="B2" s="27" t="s">
        <v>44</v>
      </c>
    </row>
    <row r="3" spans="1:3" x14ac:dyDescent="0.2">
      <c r="A3" s="28" t="s">
        <v>80</v>
      </c>
      <c r="B3" s="36">
        <v>9285.7142857143008</v>
      </c>
    </row>
    <row r="4" spans="1:3" x14ac:dyDescent="0.2">
      <c r="A4" s="28" t="s">
        <v>81</v>
      </c>
      <c r="B4" s="36">
        <v>9285.7142857143008</v>
      </c>
    </row>
    <row r="5" spans="1:3" x14ac:dyDescent="0.2">
      <c r="A5" s="28" t="s">
        <v>82</v>
      </c>
      <c r="B5" s="36">
        <v>7143</v>
      </c>
    </row>
    <row r="6" spans="1:3" x14ac:dyDescent="0.2">
      <c r="A6" s="28" t="s">
        <v>83</v>
      </c>
      <c r="B6" s="36">
        <v>30000</v>
      </c>
      <c r="C6" s="44"/>
    </row>
    <row r="7" spans="1:3" ht="17" thickBot="1" x14ac:dyDescent="0.25">
      <c r="A7" s="29" t="s">
        <v>84</v>
      </c>
      <c r="B7" s="43">
        <v>7143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B6"/>
  <sheetViews>
    <sheetView workbookViewId="0">
      <selection activeCell="E9" sqref="E9"/>
    </sheetView>
  </sheetViews>
  <sheetFormatPr baseColWidth="10" defaultColWidth="9.33203125" defaultRowHeight="16" x14ac:dyDescent="0.2"/>
  <cols>
    <col min="1" max="1" width="14.83203125" style="1" customWidth="1"/>
    <col min="2" max="2" width="11.1640625" style="1" bestFit="1" customWidth="1"/>
    <col min="3" max="16384" width="9.33203125" style="1"/>
  </cols>
  <sheetData>
    <row r="1" spans="1:2" ht="17" thickBot="1" x14ac:dyDescent="0.25">
      <c r="A1" s="1" t="str">
        <f>_xlfn.CONCAT( "Table of Initial Treatment Capacity [",VLOOKUP("volume",Units!$A$2:$B$9, 2, FALSE),"/", VLOOKUP("time", Units!$A$2:$B$9, 2, FALSE),"]")</f>
        <v>Table of Initial Treatment Capacity [bbl/day]</v>
      </c>
    </row>
    <row r="2" spans="1:2" s="8" customFormat="1" x14ac:dyDescent="0.2">
      <c r="A2" s="6" t="s">
        <v>145</v>
      </c>
      <c r="B2" s="56" t="s">
        <v>44</v>
      </c>
    </row>
    <row r="3" spans="1:2" s="8" customFormat="1" x14ac:dyDescent="0.2">
      <c r="A3" s="28" t="s">
        <v>93</v>
      </c>
      <c r="B3" s="54">
        <v>10000</v>
      </c>
    </row>
    <row r="4" spans="1:2" s="8" customFormat="1" x14ac:dyDescent="0.2">
      <c r="A4" s="28" t="s">
        <v>94</v>
      </c>
      <c r="B4" s="55">
        <v>20000</v>
      </c>
    </row>
    <row r="5" spans="1:2" s="8" customFormat="1" x14ac:dyDescent="0.2">
      <c r="A5" s="28" t="s">
        <v>95</v>
      </c>
      <c r="B5" s="55">
        <v>20000</v>
      </c>
    </row>
    <row r="6" spans="1:2" s="8" customFormat="1" x14ac:dyDescent="0.2">
      <c r="A6" s="28" t="s">
        <v>96</v>
      </c>
      <c r="B6" s="55">
        <v>20000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1640625" style="1" customWidth="1"/>
    <col min="2" max="16384" width="9.33203125" style="1"/>
  </cols>
  <sheetData>
    <row r="1" spans="1:53" ht="17" thickBot="1" x14ac:dyDescent="0.2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86</v>
      </c>
      <c r="F1" s="1">
        <v>71428.571428571406</v>
      </c>
      <c r="H1" s="1" t="s">
        <v>87</v>
      </c>
      <c r="I1" s="1">
        <v>42857.142857142899</v>
      </c>
      <c r="K1" s="1" t="s">
        <v>215</v>
      </c>
      <c r="L1" s="1">
        <v>0.7</v>
      </c>
    </row>
    <row r="2" spans="1:53" s="8" customFormat="1" x14ac:dyDescent="0.2">
      <c r="A2" s="6" t="s">
        <v>143</v>
      </c>
      <c r="B2" s="7" t="s">
        <v>156</v>
      </c>
      <c r="C2" s="7" t="s">
        <v>157</v>
      </c>
      <c r="D2" s="7" t="s">
        <v>158</v>
      </c>
      <c r="E2" s="7" t="s">
        <v>159</v>
      </c>
      <c r="F2" s="7" t="s">
        <v>160</v>
      </c>
      <c r="G2" s="7" t="s">
        <v>161</v>
      </c>
      <c r="H2" s="7" t="s">
        <v>162</v>
      </c>
      <c r="I2" s="7" t="s">
        <v>163</v>
      </c>
      <c r="J2" s="7" t="s">
        <v>164</v>
      </c>
      <c r="K2" s="7" t="s">
        <v>165</v>
      </c>
      <c r="L2" s="7" t="s">
        <v>166</v>
      </c>
      <c r="M2" s="7" t="s">
        <v>167</v>
      </c>
      <c r="N2" s="7" t="s">
        <v>168</v>
      </c>
      <c r="O2" s="7" t="s">
        <v>169</v>
      </c>
      <c r="P2" s="7" t="s">
        <v>170</v>
      </c>
      <c r="Q2" s="7" t="s">
        <v>171</v>
      </c>
      <c r="R2" s="7" t="s">
        <v>172</v>
      </c>
      <c r="S2" s="7" t="s">
        <v>173</v>
      </c>
      <c r="T2" s="7" t="s">
        <v>174</v>
      </c>
      <c r="U2" s="7" t="s">
        <v>175</v>
      </c>
      <c r="V2" s="7" t="s">
        <v>176</v>
      </c>
      <c r="W2" s="7" t="s">
        <v>177</v>
      </c>
      <c r="X2" s="7" t="s">
        <v>178</v>
      </c>
      <c r="Y2" s="7" t="s">
        <v>179</v>
      </c>
      <c r="Z2" s="7" t="s">
        <v>180</v>
      </c>
      <c r="AA2" s="7" t="s">
        <v>181</v>
      </c>
      <c r="AB2" s="7" t="s">
        <v>182</v>
      </c>
      <c r="AC2" s="7" t="s">
        <v>183</v>
      </c>
      <c r="AD2" s="7" t="s">
        <v>184</v>
      </c>
      <c r="AE2" s="7" t="s">
        <v>185</v>
      </c>
      <c r="AF2" s="7" t="s">
        <v>186</v>
      </c>
      <c r="AG2" s="7" t="s">
        <v>187</v>
      </c>
      <c r="AH2" s="7" t="s">
        <v>188</v>
      </c>
      <c r="AI2" s="7" t="s">
        <v>189</v>
      </c>
      <c r="AJ2" s="7" t="s">
        <v>190</v>
      </c>
      <c r="AK2" s="7" t="s">
        <v>191</v>
      </c>
      <c r="AL2" s="7" t="s">
        <v>192</v>
      </c>
      <c r="AM2" s="7" t="s">
        <v>193</v>
      </c>
      <c r="AN2" s="7" t="s">
        <v>194</v>
      </c>
      <c r="AO2" s="7" t="s">
        <v>195</v>
      </c>
      <c r="AP2" s="7" t="s">
        <v>196</v>
      </c>
      <c r="AQ2" s="7" t="s">
        <v>197</v>
      </c>
      <c r="AR2" s="7" t="s">
        <v>198</v>
      </c>
      <c r="AS2" s="7" t="s">
        <v>199</v>
      </c>
      <c r="AT2" s="7" t="s">
        <v>200</v>
      </c>
      <c r="AU2" s="7" t="s">
        <v>201</v>
      </c>
      <c r="AV2" s="7" t="s">
        <v>202</v>
      </c>
      <c r="AW2" s="7" t="s">
        <v>203</v>
      </c>
      <c r="AX2" s="7" t="s">
        <v>204</v>
      </c>
      <c r="AY2" s="7" t="s">
        <v>205</v>
      </c>
      <c r="AZ2" s="7" t="s">
        <v>206</v>
      </c>
      <c r="BA2" s="27" t="s">
        <v>207</v>
      </c>
    </row>
    <row r="3" spans="1:53" s="8" customFormat="1" x14ac:dyDescent="0.2">
      <c r="A3" s="28" t="s">
        <v>86</v>
      </c>
      <c r="B3" s="35">
        <f>$F$1*$L$1</f>
        <v>49999.999999999978</v>
      </c>
      <c r="C3" s="35">
        <f t="shared" ref="C3:BA3" si="0">$F$1*$L$1</f>
        <v>49999.999999999978</v>
      </c>
      <c r="D3" s="35">
        <f t="shared" si="0"/>
        <v>49999.999999999978</v>
      </c>
      <c r="E3" s="35">
        <f t="shared" si="0"/>
        <v>49999.999999999978</v>
      </c>
      <c r="F3" s="35">
        <f t="shared" si="0"/>
        <v>49999.999999999978</v>
      </c>
      <c r="G3" s="35">
        <f t="shared" si="0"/>
        <v>49999.999999999978</v>
      </c>
      <c r="H3" s="35">
        <f t="shared" si="0"/>
        <v>49999.999999999978</v>
      </c>
      <c r="I3" s="35">
        <f t="shared" si="0"/>
        <v>49999.999999999978</v>
      </c>
      <c r="J3" s="35">
        <f t="shared" si="0"/>
        <v>49999.999999999978</v>
      </c>
      <c r="K3" s="35">
        <f t="shared" si="0"/>
        <v>49999.999999999978</v>
      </c>
      <c r="L3" s="35">
        <f t="shared" si="0"/>
        <v>49999.999999999978</v>
      </c>
      <c r="M3" s="35">
        <f t="shared" si="0"/>
        <v>49999.999999999978</v>
      </c>
      <c r="N3" s="35">
        <f t="shared" si="0"/>
        <v>49999.999999999978</v>
      </c>
      <c r="O3" s="35">
        <f t="shared" si="0"/>
        <v>49999.999999999978</v>
      </c>
      <c r="P3" s="35">
        <f t="shared" si="0"/>
        <v>49999.999999999978</v>
      </c>
      <c r="Q3" s="35">
        <f t="shared" si="0"/>
        <v>49999.999999999978</v>
      </c>
      <c r="R3" s="35">
        <f t="shared" si="0"/>
        <v>49999.999999999978</v>
      </c>
      <c r="S3" s="35">
        <f t="shared" si="0"/>
        <v>49999.999999999978</v>
      </c>
      <c r="T3" s="35">
        <f t="shared" si="0"/>
        <v>49999.999999999978</v>
      </c>
      <c r="U3" s="35">
        <f t="shared" si="0"/>
        <v>49999.999999999978</v>
      </c>
      <c r="V3" s="35">
        <f t="shared" si="0"/>
        <v>49999.999999999978</v>
      </c>
      <c r="W3" s="35">
        <f t="shared" si="0"/>
        <v>49999.999999999978</v>
      </c>
      <c r="X3" s="35">
        <f t="shared" si="0"/>
        <v>49999.999999999978</v>
      </c>
      <c r="Y3" s="35">
        <f t="shared" si="0"/>
        <v>49999.999999999978</v>
      </c>
      <c r="Z3" s="35">
        <f t="shared" si="0"/>
        <v>49999.999999999978</v>
      </c>
      <c r="AA3" s="35">
        <f t="shared" si="0"/>
        <v>49999.999999999978</v>
      </c>
      <c r="AB3" s="35">
        <f t="shared" si="0"/>
        <v>49999.999999999978</v>
      </c>
      <c r="AC3" s="35">
        <f t="shared" si="0"/>
        <v>49999.999999999978</v>
      </c>
      <c r="AD3" s="35">
        <f t="shared" si="0"/>
        <v>49999.999999999978</v>
      </c>
      <c r="AE3" s="35">
        <f t="shared" si="0"/>
        <v>49999.999999999978</v>
      </c>
      <c r="AF3" s="35">
        <f t="shared" si="0"/>
        <v>49999.999999999978</v>
      </c>
      <c r="AG3" s="35">
        <f t="shared" si="0"/>
        <v>49999.999999999978</v>
      </c>
      <c r="AH3" s="35">
        <f t="shared" si="0"/>
        <v>49999.999999999978</v>
      </c>
      <c r="AI3" s="35">
        <f t="shared" si="0"/>
        <v>49999.999999999978</v>
      </c>
      <c r="AJ3" s="35">
        <f t="shared" si="0"/>
        <v>49999.999999999978</v>
      </c>
      <c r="AK3" s="35">
        <f t="shared" si="0"/>
        <v>49999.999999999978</v>
      </c>
      <c r="AL3" s="35">
        <f t="shared" si="0"/>
        <v>49999.999999999978</v>
      </c>
      <c r="AM3" s="35">
        <f t="shared" si="0"/>
        <v>49999.999999999978</v>
      </c>
      <c r="AN3" s="35">
        <f t="shared" si="0"/>
        <v>49999.999999999978</v>
      </c>
      <c r="AO3" s="35">
        <f t="shared" si="0"/>
        <v>49999.999999999978</v>
      </c>
      <c r="AP3" s="35">
        <f t="shared" si="0"/>
        <v>49999.999999999978</v>
      </c>
      <c r="AQ3" s="35">
        <f t="shared" si="0"/>
        <v>49999.999999999978</v>
      </c>
      <c r="AR3" s="35">
        <f t="shared" si="0"/>
        <v>49999.999999999978</v>
      </c>
      <c r="AS3" s="35">
        <f t="shared" si="0"/>
        <v>49999.999999999978</v>
      </c>
      <c r="AT3" s="35">
        <f t="shared" si="0"/>
        <v>49999.999999999978</v>
      </c>
      <c r="AU3" s="35">
        <f t="shared" si="0"/>
        <v>49999.999999999978</v>
      </c>
      <c r="AV3" s="35">
        <f t="shared" si="0"/>
        <v>49999.999999999978</v>
      </c>
      <c r="AW3" s="35">
        <f t="shared" si="0"/>
        <v>49999.999999999978</v>
      </c>
      <c r="AX3" s="35">
        <f t="shared" si="0"/>
        <v>49999.999999999978</v>
      </c>
      <c r="AY3" s="35">
        <f t="shared" si="0"/>
        <v>49999.999999999978</v>
      </c>
      <c r="AZ3" s="35">
        <f t="shared" si="0"/>
        <v>49999.999999999978</v>
      </c>
      <c r="BA3" s="36">
        <f t="shared" si="0"/>
        <v>49999.999999999978</v>
      </c>
    </row>
    <row r="4" spans="1:53" ht="17" thickBot="1" x14ac:dyDescent="0.25">
      <c r="A4" s="29" t="s">
        <v>87</v>
      </c>
      <c r="B4" s="42">
        <f>$I$1*$L$1</f>
        <v>30000.000000000025</v>
      </c>
      <c r="C4" s="37">
        <f t="shared" ref="C4:BA4" si="1">$I$1*$L$1</f>
        <v>30000.000000000025</v>
      </c>
      <c r="D4" s="37">
        <f t="shared" si="1"/>
        <v>30000.000000000025</v>
      </c>
      <c r="E4" s="37">
        <f t="shared" si="1"/>
        <v>30000.000000000025</v>
      </c>
      <c r="F4" s="37">
        <f t="shared" si="1"/>
        <v>30000.000000000025</v>
      </c>
      <c r="G4" s="37">
        <f t="shared" si="1"/>
        <v>30000.000000000025</v>
      </c>
      <c r="H4" s="37">
        <f t="shared" si="1"/>
        <v>30000.000000000025</v>
      </c>
      <c r="I4" s="37">
        <f t="shared" si="1"/>
        <v>30000.000000000025</v>
      </c>
      <c r="J4" s="37">
        <f t="shared" si="1"/>
        <v>30000.000000000025</v>
      </c>
      <c r="K4" s="37">
        <f t="shared" si="1"/>
        <v>30000.000000000025</v>
      </c>
      <c r="L4" s="37">
        <f t="shared" si="1"/>
        <v>30000.000000000025</v>
      </c>
      <c r="M4" s="37">
        <f t="shared" si="1"/>
        <v>30000.000000000025</v>
      </c>
      <c r="N4" s="37">
        <f t="shared" si="1"/>
        <v>30000.000000000025</v>
      </c>
      <c r="O4" s="37">
        <f t="shared" si="1"/>
        <v>30000.000000000025</v>
      </c>
      <c r="P4" s="37">
        <f t="shared" si="1"/>
        <v>30000.000000000025</v>
      </c>
      <c r="Q4" s="37">
        <f t="shared" si="1"/>
        <v>30000.000000000025</v>
      </c>
      <c r="R4" s="37">
        <f t="shared" si="1"/>
        <v>30000.000000000025</v>
      </c>
      <c r="S4" s="37">
        <f t="shared" si="1"/>
        <v>30000.000000000025</v>
      </c>
      <c r="T4" s="37">
        <f t="shared" si="1"/>
        <v>30000.000000000025</v>
      </c>
      <c r="U4" s="37">
        <f t="shared" si="1"/>
        <v>30000.000000000025</v>
      </c>
      <c r="V4" s="37">
        <f t="shared" si="1"/>
        <v>30000.000000000025</v>
      </c>
      <c r="W4" s="37">
        <f t="shared" si="1"/>
        <v>30000.000000000025</v>
      </c>
      <c r="X4" s="37">
        <f t="shared" si="1"/>
        <v>30000.000000000025</v>
      </c>
      <c r="Y4" s="37">
        <f t="shared" si="1"/>
        <v>30000.000000000025</v>
      </c>
      <c r="Z4" s="37">
        <f t="shared" si="1"/>
        <v>30000.000000000025</v>
      </c>
      <c r="AA4" s="37">
        <f t="shared" si="1"/>
        <v>30000.000000000025</v>
      </c>
      <c r="AB4" s="37">
        <f t="shared" si="1"/>
        <v>30000.000000000025</v>
      </c>
      <c r="AC4" s="37">
        <f t="shared" si="1"/>
        <v>30000.000000000025</v>
      </c>
      <c r="AD4" s="37">
        <f t="shared" si="1"/>
        <v>30000.000000000025</v>
      </c>
      <c r="AE4" s="37">
        <f t="shared" si="1"/>
        <v>30000.000000000025</v>
      </c>
      <c r="AF4" s="37">
        <f t="shared" si="1"/>
        <v>30000.000000000025</v>
      </c>
      <c r="AG4" s="37">
        <f t="shared" si="1"/>
        <v>30000.000000000025</v>
      </c>
      <c r="AH4" s="37">
        <f t="shared" si="1"/>
        <v>30000.000000000025</v>
      </c>
      <c r="AI4" s="37">
        <f t="shared" si="1"/>
        <v>30000.000000000025</v>
      </c>
      <c r="AJ4" s="37">
        <f t="shared" si="1"/>
        <v>30000.000000000025</v>
      </c>
      <c r="AK4" s="37">
        <f t="shared" si="1"/>
        <v>30000.000000000025</v>
      </c>
      <c r="AL4" s="37">
        <f t="shared" si="1"/>
        <v>30000.000000000025</v>
      </c>
      <c r="AM4" s="37">
        <f t="shared" si="1"/>
        <v>30000.000000000025</v>
      </c>
      <c r="AN4" s="37">
        <f t="shared" si="1"/>
        <v>30000.000000000025</v>
      </c>
      <c r="AO4" s="37">
        <f t="shared" si="1"/>
        <v>30000.000000000025</v>
      </c>
      <c r="AP4" s="37">
        <f t="shared" si="1"/>
        <v>30000.000000000025</v>
      </c>
      <c r="AQ4" s="37">
        <f t="shared" si="1"/>
        <v>30000.000000000025</v>
      </c>
      <c r="AR4" s="37">
        <f t="shared" si="1"/>
        <v>30000.000000000025</v>
      </c>
      <c r="AS4" s="37">
        <f t="shared" si="1"/>
        <v>30000.000000000025</v>
      </c>
      <c r="AT4" s="37">
        <f t="shared" si="1"/>
        <v>30000.000000000025</v>
      </c>
      <c r="AU4" s="37">
        <f t="shared" si="1"/>
        <v>30000.000000000025</v>
      </c>
      <c r="AV4" s="37">
        <f t="shared" si="1"/>
        <v>30000.000000000025</v>
      </c>
      <c r="AW4" s="37">
        <f t="shared" si="1"/>
        <v>30000.000000000025</v>
      </c>
      <c r="AX4" s="37">
        <f t="shared" si="1"/>
        <v>30000.000000000025</v>
      </c>
      <c r="AY4" s="37">
        <f t="shared" si="1"/>
        <v>30000.000000000025</v>
      </c>
      <c r="AZ4" s="37">
        <f t="shared" si="1"/>
        <v>30000.000000000025</v>
      </c>
      <c r="BA4" s="38">
        <f t="shared" si="1"/>
        <v>30000.000000000025</v>
      </c>
    </row>
    <row r="15" spans="1:53" x14ac:dyDescent="0.2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>
      <selection activeCell="A2" sqref="A2"/>
    </sheetView>
  </sheetViews>
  <sheetFormatPr baseColWidth="10" defaultColWidth="9.33203125" defaultRowHeight="16" x14ac:dyDescent="0.2"/>
  <cols>
    <col min="1" max="1" width="11.83203125" style="1" customWidth="1"/>
    <col min="2" max="16384" width="9.33203125" style="1"/>
  </cols>
  <sheetData>
    <row r="1" spans="1:2" ht="17" thickBot="1" x14ac:dyDescent="0.2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2">
      <c r="A2" s="6" t="s">
        <v>209</v>
      </c>
      <c r="B2" s="27" t="s">
        <v>44</v>
      </c>
    </row>
    <row r="3" spans="1:2" s="8" customFormat="1" x14ac:dyDescent="0.2">
      <c r="A3" s="28" t="s">
        <v>80</v>
      </c>
      <c r="B3" s="30">
        <v>0.35</v>
      </c>
    </row>
    <row r="4" spans="1:2" s="8" customFormat="1" x14ac:dyDescent="0.2">
      <c r="A4" s="28" t="s">
        <v>81</v>
      </c>
      <c r="B4" s="30">
        <v>0.35</v>
      </c>
    </row>
    <row r="5" spans="1:2" s="8" customFormat="1" x14ac:dyDescent="0.2">
      <c r="A5" s="28" t="s">
        <v>82</v>
      </c>
      <c r="B5" s="30">
        <v>0.35</v>
      </c>
    </row>
    <row r="6" spans="1:2" s="8" customFormat="1" x14ac:dyDescent="0.2">
      <c r="A6" s="28" t="s">
        <v>83</v>
      </c>
      <c r="B6" s="30">
        <v>0.35</v>
      </c>
    </row>
    <row r="7" spans="1:2" ht="17" thickBot="1" x14ac:dyDescent="0.25">
      <c r="A7" s="29" t="s">
        <v>84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6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5.5" style="1" customWidth="1"/>
    <col min="2" max="16384" width="9.33203125" style="1"/>
  </cols>
  <sheetData>
    <row r="1" spans="1:3" ht="17" thickBot="1" x14ac:dyDescent="0.2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2">
      <c r="A2" s="6" t="s">
        <v>145</v>
      </c>
      <c r="B2" s="27" t="s">
        <v>44</v>
      </c>
    </row>
    <row r="3" spans="1:3" s="8" customFormat="1" x14ac:dyDescent="0.2">
      <c r="A3" s="28" t="s">
        <v>93</v>
      </c>
      <c r="B3" s="33">
        <v>0.5</v>
      </c>
      <c r="C3" s="1"/>
    </row>
    <row r="4" spans="1:3" x14ac:dyDescent="0.2">
      <c r="A4" s="28" t="s">
        <v>94</v>
      </c>
      <c r="B4" s="33">
        <v>0.2</v>
      </c>
    </row>
    <row r="5" spans="1:3" x14ac:dyDescent="0.2">
      <c r="A5" s="28" t="s">
        <v>95</v>
      </c>
      <c r="B5" s="33">
        <v>0.2</v>
      </c>
    </row>
    <row r="6" spans="1:3" x14ac:dyDescent="0.2">
      <c r="A6" s="28" t="s">
        <v>96</v>
      </c>
      <c r="B6" s="33">
        <v>0.2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88" zoomScaleNormal="55" workbookViewId="0"/>
  </sheetViews>
  <sheetFormatPr baseColWidth="10" defaultColWidth="9.33203125" defaultRowHeight="16" x14ac:dyDescent="0.2"/>
  <cols>
    <col min="1" max="3" width="9.33203125" style="1"/>
    <col min="4" max="6" width="10.1640625" style="1" bestFit="1" customWidth="1"/>
    <col min="7" max="16384" width="9.33203125" style="1"/>
  </cols>
  <sheetData>
    <row r="1" spans="1:44" ht="17" thickBot="1" x14ac:dyDescent="0.2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2">
      <c r="A2" s="6" t="s">
        <v>208</v>
      </c>
      <c r="B2" s="7" t="s">
        <v>102</v>
      </c>
      <c r="C2" s="7" t="s">
        <v>103</v>
      </c>
      <c r="D2" s="7" t="s">
        <v>104</v>
      </c>
      <c r="E2" s="7" t="s">
        <v>105</v>
      </c>
      <c r="F2" s="7" t="s">
        <v>106</v>
      </c>
      <c r="G2" s="7" t="s">
        <v>107</v>
      </c>
      <c r="H2" s="7" t="s">
        <v>108</v>
      </c>
      <c r="I2" s="7" t="s">
        <v>109</v>
      </c>
      <c r="J2" s="7" t="s">
        <v>110</v>
      </c>
      <c r="K2" s="7" t="s">
        <v>111</v>
      </c>
      <c r="L2" s="7" t="s">
        <v>112</v>
      </c>
      <c r="M2" s="7" t="s">
        <v>113</v>
      </c>
      <c r="N2" s="7" t="s">
        <v>114</v>
      </c>
      <c r="O2" s="7" t="s">
        <v>115</v>
      </c>
      <c r="P2" s="7" t="s">
        <v>116</v>
      </c>
      <c r="Q2" s="7" t="s">
        <v>117</v>
      </c>
      <c r="R2" s="7" t="s">
        <v>118</v>
      </c>
      <c r="S2" s="7" t="s">
        <v>119</v>
      </c>
      <c r="T2" s="7" t="s">
        <v>120</v>
      </c>
      <c r="U2" s="7" t="s">
        <v>121</v>
      </c>
      <c r="V2" s="7" t="s">
        <v>122</v>
      </c>
      <c r="W2" s="7" t="s">
        <v>123</v>
      </c>
      <c r="X2" s="7" t="s">
        <v>124</v>
      </c>
      <c r="Y2" s="7" t="s">
        <v>125</v>
      </c>
      <c r="Z2" s="7" t="s">
        <v>126</v>
      </c>
      <c r="AA2" s="7" t="s">
        <v>127</v>
      </c>
      <c r="AB2" s="7" t="s">
        <v>128</v>
      </c>
      <c r="AC2" s="7" t="s">
        <v>129</v>
      </c>
      <c r="AD2" s="56" t="s">
        <v>80</v>
      </c>
      <c r="AE2" s="7" t="s">
        <v>81</v>
      </c>
      <c r="AF2" s="7" t="s">
        <v>82</v>
      </c>
      <c r="AG2" s="7" t="s">
        <v>83</v>
      </c>
      <c r="AH2" s="69" t="s">
        <v>84</v>
      </c>
      <c r="AI2" s="7" t="s">
        <v>93</v>
      </c>
      <c r="AJ2" s="7" t="s">
        <v>94</v>
      </c>
      <c r="AK2" s="7" t="s">
        <v>95</v>
      </c>
      <c r="AL2" s="7" t="s">
        <v>96</v>
      </c>
      <c r="AM2" s="56" t="s">
        <v>89</v>
      </c>
      <c r="AN2" s="7" t="s">
        <v>90</v>
      </c>
      <c r="AO2" s="69" t="s">
        <v>91</v>
      </c>
      <c r="AP2" s="7" t="s">
        <v>76</v>
      </c>
      <c r="AQ2" s="7" t="s">
        <v>77</v>
      </c>
      <c r="AR2" s="27" t="s">
        <v>78</v>
      </c>
    </row>
    <row r="3" spans="1:44" x14ac:dyDescent="0.2">
      <c r="A3" s="47" t="s">
        <v>46</v>
      </c>
      <c r="B3" s="62">
        <v>1E-4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2">
        <v>0</v>
      </c>
      <c r="K3" s="62">
        <v>0</v>
      </c>
      <c r="L3" s="62">
        <v>0</v>
      </c>
      <c r="M3" s="62">
        <v>0</v>
      </c>
      <c r="N3" s="62">
        <v>0</v>
      </c>
      <c r="O3" s="62">
        <v>0</v>
      </c>
      <c r="P3" s="62">
        <v>0</v>
      </c>
      <c r="Q3" s="62">
        <v>0</v>
      </c>
      <c r="R3" s="62">
        <v>0</v>
      </c>
      <c r="S3" s="62">
        <v>0</v>
      </c>
      <c r="T3" s="62">
        <v>0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0</v>
      </c>
      <c r="AC3" s="62">
        <v>0</v>
      </c>
      <c r="AD3" s="61">
        <v>0</v>
      </c>
      <c r="AE3" s="62">
        <v>0</v>
      </c>
      <c r="AF3" s="62">
        <v>0</v>
      </c>
      <c r="AG3" s="62">
        <v>0</v>
      </c>
      <c r="AH3" s="63">
        <v>0</v>
      </c>
      <c r="AI3" s="62">
        <v>0</v>
      </c>
      <c r="AJ3" s="62">
        <v>0</v>
      </c>
      <c r="AK3" s="62">
        <v>0</v>
      </c>
      <c r="AL3" s="62">
        <v>0</v>
      </c>
      <c r="AM3" s="61">
        <v>0</v>
      </c>
      <c r="AN3" s="62">
        <v>0</v>
      </c>
      <c r="AO3" s="63">
        <v>0</v>
      </c>
      <c r="AP3" s="62">
        <v>0</v>
      </c>
      <c r="AQ3" s="62">
        <v>0</v>
      </c>
      <c r="AR3" s="70">
        <v>0</v>
      </c>
    </row>
    <row r="4" spans="1:44" x14ac:dyDescent="0.2">
      <c r="A4" s="28" t="s">
        <v>47</v>
      </c>
      <c r="B4" s="9">
        <v>0</v>
      </c>
      <c r="C4" s="9">
        <v>0</v>
      </c>
      <c r="D4" s="9">
        <v>0</v>
      </c>
      <c r="E4" s="9">
        <v>0</v>
      </c>
      <c r="F4" s="9">
        <v>1E-4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64">
        <v>0</v>
      </c>
      <c r="AE4" s="9">
        <v>0</v>
      </c>
      <c r="AF4" s="9">
        <v>0</v>
      </c>
      <c r="AG4" s="9">
        <v>0</v>
      </c>
      <c r="AH4" s="65">
        <v>0</v>
      </c>
      <c r="AI4" s="9">
        <v>0</v>
      </c>
      <c r="AJ4" s="9">
        <v>0</v>
      </c>
      <c r="AK4" s="9">
        <v>0</v>
      </c>
      <c r="AL4" s="9">
        <v>0</v>
      </c>
      <c r="AM4" s="64">
        <v>0</v>
      </c>
      <c r="AN4" s="9">
        <v>0</v>
      </c>
      <c r="AO4" s="65">
        <v>0</v>
      </c>
      <c r="AP4" s="9">
        <v>0</v>
      </c>
      <c r="AQ4" s="9">
        <v>0</v>
      </c>
      <c r="AR4" s="30">
        <v>0</v>
      </c>
    </row>
    <row r="5" spans="1:44" x14ac:dyDescent="0.2">
      <c r="A5" s="28" t="s">
        <v>48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1E-4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64">
        <v>0</v>
      </c>
      <c r="AE5" s="9">
        <v>0</v>
      </c>
      <c r="AF5" s="9">
        <v>0</v>
      </c>
      <c r="AG5" s="9">
        <v>0</v>
      </c>
      <c r="AH5" s="65">
        <v>0</v>
      </c>
      <c r="AI5" s="9">
        <v>0</v>
      </c>
      <c r="AJ5" s="9">
        <v>0</v>
      </c>
      <c r="AK5" s="9">
        <v>0</v>
      </c>
      <c r="AL5" s="9">
        <v>0</v>
      </c>
      <c r="AM5" s="64">
        <v>0</v>
      </c>
      <c r="AN5" s="9">
        <v>0</v>
      </c>
      <c r="AO5" s="65">
        <v>0</v>
      </c>
      <c r="AP5" s="9">
        <v>0</v>
      </c>
      <c r="AQ5" s="9">
        <v>0</v>
      </c>
      <c r="AR5" s="30">
        <v>0</v>
      </c>
    </row>
    <row r="6" spans="1:44" x14ac:dyDescent="0.2">
      <c r="A6" s="28" t="s">
        <v>49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64">
        <v>1E-4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64">
        <v>0</v>
      </c>
      <c r="AE6" s="9">
        <v>0</v>
      </c>
      <c r="AF6" s="9">
        <v>0</v>
      </c>
      <c r="AG6" s="9">
        <v>0</v>
      </c>
      <c r="AH6" s="65">
        <v>0</v>
      </c>
      <c r="AI6" s="9">
        <v>0</v>
      </c>
      <c r="AJ6" s="9">
        <v>0</v>
      </c>
      <c r="AK6" s="9">
        <v>0</v>
      </c>
      <c r="AL6" s="9">
        <v>0</v>
      </c>
      <c r="AM6" s="64">
        <v>0</v>
      </c>
      <c r="AN6" s="9">
        <v>0</v>
      </c>
      <c r="AO6" s="65">
        <v>0</v>
      </c>
      <c r="AP6" s="9">
        <v>0</v>
      </c>
      <c r="AQ6" s="9">
        <v>0</v>
      </c>
      <c r="AR6" s="30">
        <v>0</v>
      </c>
    </row>
    <row r="7" spans="1:44" x14ac:dyDescent="0.2">
      <c r="A7" s="28" t="s">
        <v>50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64">
        <v>1E-4</v>
      </c>
      <c r="L7" s="9">
        <v>0</v>
      </c>
      <c r="M7" s="64">
        <v>1E-4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64">
        <v>0</v>
      </c>
      <c r="AE7" s="9">
        <v>0</v>
      </c>
      <c r="AF7" s="9">
        <v>0</v>
      </c>
      <c r="AG7" s="9">
        <v>0</v>
      </c>
      <c r="AH7" s="65">
        <v>0</v>
      </c>
      <c r="AI7" s="9">
        <v>0</v>
      </c>
      <c r="AJ7" s="9">
        <v>0</v>
      </c>
      <c r="AK7" s="9">
        <v>0</v>
      </c>
      <c r="AL7" s="9">
        <v>0</v>
      </c>
      <c r="AM7" s="64">
        <v>0</v>
      </c>
      <c r="AN7" s="9">
        <v>0</v>
      </c>
      <c r="AO7" s="65">
        <v>0</v>
      </c>
      <c r="AP7" s="9">
        <v>0</v>
      </c>
      <c r="AQ7" s="9">
        <v>0</v>
      </c>
      <c r="AR7" s="30">
        <v>0</v>
      </c>
    </row>
    <row r="8" spans="1:44" x14ac:dyDescent="0.2">
      <c r="A8" s="28" t="s">
        <v>51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1E-4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64">
        <v>0</v>
      </c>
      <c r="AE8" s="9">
        <v>0</v>
      </c>
      <c r="AF8" s="9">
        <v>0</v>
      </c>
      <c r="AG8" s="9">
        <v>0</v>
      </c>
      <c r="AH8" s="65">
        <v>0</v>
      </c>
      <c r="AI8" s="9">
        <v>0</v>
      </c>
      <c r="AJ8" s="9">
        <v>0</v>
      </c>
      <c r="AK8" s="9">
        <v>0</v>
      </c>
      <c r="AL8" s="9">
        <v>0</v>
      </c>
      <c r="AM8" s="64">
        <v>0</v>
      </c>
      <c r="AN8" s="9">
        <v>0</v>
      </c>
      <c r="AO8" s="65">
        <v>0</v>
      </c>
      <c r="AP8" s="9">
        <v>0</v>
      </c>
      <c r="AQ8" s="9">
        <v>0</v>
      </c>
      <c r="AR8" s="30">
        <v>0</v>
      </c>
    </row>
    <row r="9" spans="1:44" x14ac:dyDescent="0.2">
      <c r="A9" s="28" t="s">
        <v>52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1E-4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64">
        <v>0</v>
      </c>
      <c r="AE9" s="9">
        <v>0</v>
      </c>
      <c r="AF9" s="9">
        <v>0</v>
      </c>
      <c r="AG9" s="9">
        <v>0</v>
      </c>
      <c r="AH9" s="65">
        <v>0</v>
      </c>
      <c r="AI9" s="9">
        <v>0</v>
      </c>
      <c r="AJ9" s="9">
        <v>0</v>
      </c>
      <c r="AK9" s="9">
        <v>0</v>
      </c>
      <c r="AL9" s="9">
        <v>0</v>
      </c>
      <c r="AM9" s="64">
        <v>0</v>
      </c>
      <c r="AN9" s="9">
        <v>0</v>
      </c>
      <c r="AO9" s="65">
        <v>0</v>
      </c>
      <c r="AP9" s="9">
        <v>0</v>
      </c>
      <c r="AQ9" s="9">
        <v>0</v>
      </c>
      <c r="AR9" s="30">
        <v>0</v>
      </c>
    </row>
    <row r="10" spans="1:44" x14ac:dyDescent="0.2">
      <c r="A10" s="28" t="s">
        <v>53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1E-4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64">
        <v>0</v>
      </c>
      <c r="AE10" s="9">
        <v>0</v>
      </c>
      <c r="AF10" s="9">
        <v>0</v>
      </c>
      <c r="AG10" s="9">
        <v>0</v>
      </c>
      <c r="AH10" s="65">
        <v>0</v>
      </c>
      <c r="AI10" s="9">
        <v>0</v>
      </c>
      <c r="AJ10" s="9">
        <v>0</v>
      </c>
      <c r="AK10" s="9">
        <v>0</v>
      </c>
      <c r="AL10" s="9">
        <v>0</v>
      </c>
      <c r="AM10" s="64">
        <v>0</v>
      </c>
      <c r="AN10" s="9">
        <v>0</v>
      </c>
      <c r="AO10" s="65">
        <v>0</v>
      </c>
      <c r="AP10" s="9">
        <v>0</v>
      </c>
      <c r="AQ10" s="9">
        <v>0</v>
      </c>
      <c r="AR10" s="30">
        <v>0</v>
      </c>
    </row>
    <row r="11" spans="1:44" x14ac:dyDescent="0.2">
      <c r="A11" s="28" t="s">
        <v>54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1E-4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64">
        <v>0</v>
      </c>
      <c r="AE11" s="9">
        <v>0</v>
      </c>
      <c r="AF11" s="9">
        <v>0</v>
      </c>
      <c r="AG11" s="9">
        <v>0</v>
      </c>
      <c r="AH11" s="65">
        <v>0</v>
      </c>
      <c r="AI11" s="9">
        <v>0</v>
      </c>
      <c r="AJ11" s="9">
        <v>0</v>
      </c>
      <c r="AK11" s="9">
        <v>0</v>
      </c>
      <c r="AL11" s="9">
        <v>0</v>
      </c>
      <c r="AM11" s="64">
        <v>0</v>
      </c>
      <c r="AN11" s="9">
        <v>0</v>
      </c>
      <c r="AO11" s="65">
        <v>0</v>
      </c>
      <c r="AP11" s="9">
        <v>0</v>
      </c>
      <c r="AQ11" s="9">
        <v>0</v>
      </c>
      <c r="AR11" s="30">
        <v>0</v>
      </c>
    </row>
    <row r="12" spans="1:44" x14ac:dyDescent="0.2">
      <c r="A12" s="28" t="s">
        <v>55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1E-4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64">
        <v>0</v>
      </c>
      <c r="AE12" s="9">
        <v>0</v>
      </c>
      <c r="AF12" s="9">
        <v>0</v>
      </c>
      <c r="AG12" s="9">
        <v>0</v>
      </c>
      <c r="AH12" s="65">
        <v>0</v>
      </c>
      <c r="AI12" s="9">
        <v>0</v>
      </c>
      <c r="AJ12" s="9">
        <v>0</v>
      </c>
      <c r="AK12" s="9">
        <v>0</v>
      </c>
      <c r="AL12" s="9">
        <v>0</v>
      </c>
      <c r="AM12" s="64">
        <v>0</v>
      </c>
      <c r="AN12" s="9">
        <v>0</v>
      </c>
      <c r="AO12" s="65">
        <v>0</v>
      </c>
      <c r="AP12" s="9">
        <v>0</v>
      </c>
      <c r="AQ12" s="9">
        <v>0</v>
      </c>
      <c r="AR12" s="30">
        <v>0</v>
      </c>
    </row>
    <row r="13" spans="1:44" x14ac:dyDescent="0.2">
      <c r="A13" s="28" t="s">
        <v>56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1E-4</v>
      </c>
      <c r="AA13" s="9">
        <v>0</v>
      </c>
      <c r="AB13" s="9">
        <v>0</v>
      </c>
      <c r="AC13" s="9">
        <v>0</v>
      </c>
      <c r="AD13" s="64">
        <v>0</v>
      </c>
      <c r="AE13" s="9">
        <v>0</v>
      </c>
      <c r="AF13" s="9">
        <v>0</v>
      </c>
      <c r="AG13" s="9">
        <v>0</v>
      </c>
      <c r="AH13" s="65">
        <v>0</v>
      </c>
      <c r="AI13" s="9">
        <v>0</v>
      </c>
      <c r="AJ13" s="9">
        <v>0</v>
      </c>
      <c r="AK13" s="9">
        <v>0</v>
      </c>
      <c r="AL13" s="9">
        <v>0</v>
      </c>
      <c r="AM13" s="64">
        <v>0</v>
      </c>
      <c r="AN13" s="9">
        <v>0</v>
      </c>
      <c r="AO13" s="65">
        <v>0</v>
      </c>
      <c r="AP13" s="9">
        <v>0</v>
      </c>
      <c r="AQ13" s="9">
        <v>0</v>
      </c>
      <c r="AR13" s="30">
        <v>0</v>
      </c>
    </row>
    <row r="14" spans="1:44" x14ac:dyDescent="0.2">
      <c r="A14" s="28" t="s">
        <v>57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1E-4</v>
      </c>
      <c r="AC14" s="9">
        <v>0</v>
      </c>
      <c r="AD14" s="64">
        <v>0</v>
      </c>
      <c r="AE14" s="9">
        <v>0</v>
      </c>
      <c r="AF14" s="9">
        <v>0</v>
      </c>
      <c r="AG14" s="9">
        <v>0</v>
      </c>
      <c r="AH14" s="65">
        <v>0</v>
      </c>
      <c r="AI14" s="9">
        <v>0</v>
      </c>
      <c r="AJ14" s="9">
        <v>0</v>
      </c>
      <c r="AK14" s="9">
        <v>0</v>
      </c>
      <c r="AL14" s="9">
        <v>0</v>
      </c>
      <c r="AM14" s="64">
        <v>0</v>
      </c>
      <c r="AN14" s="9">
        <v>0</v>
      </c>
      <c r="AO14" s="65">
        <v>0</v>
      </c>
      <c r="AP14" s="9">
        <v>0</v>
      </c>
      <c r="AQ14" s="9">
        <v>0</v>
      </c>
      <c r="AR14" s="30">
        <v>0</v>
      </c>
    </row>
    <row r="15" spans="1:44" x14ac:dyDescent="0.2">
      <c r="A15" s="28" t="s">
        <v>58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1E-4</v>
      </c>
      <c r="AC15" s="9">
        <v>0</v>
      </c>
      <c r="AD15" s="64">
        <v>0</v>
      </c>
      <c r="AE15" s="9">
        <v>0</v>
      </c>
      <c r="AF15" s="9">
        <v>0</v>
      </c>
      <c r="AG15" s="9">
        <v>0</v>
      </c>
      <c r="AH15" s="65">
        <v>0</v>
      </c>
      <c r="AI15" s="9">
        <v>0</v>
      </c>
      <c r="AJ15" s="9">
        <v>0</v>
      </c>
      <c r="AK15" s="9">
        <v>0</v>
      </c>
      <c r="AL15" s="9">
        <v>0</v>
      </c>
      <c r="AM15" s="64">
        <v>0</v>
      </c>
      <c r="AN15" s="9">
        <v>0</v>
      </c>
      <c r="AO15" s="65">
        <v>0</v>
      </c>
      <c r="AP15" s="9">
        <v>0</v>
      </c>
      <c r="AQ15" s="9">
        <v>0</v>
      </c>
      <c r="AR15" s="30">
        <v>0</v>
      </c>
    </row>
    <row r="16" spans="1:44" x14ac:dyDescent="0.2">
      <c r="A16" s="28" t="s">
        <v>59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1E-4</v>
      </c>
      <c r="AC16" s="9">
        <v>0</v>
      </c>
      <c r="AD16" s="64">
        <v>0</v>
      </c>
      <c r="AE16" s="9">
        <v>0</v>
      </c>
      <c r="AF16" s="9">
        <v>0</v>
      </c>
      <c r="AG16" s="9">
        <v>0</v>
      </c>
      <c r="AH16" s="65">
        <v>0</v>
      </c>
      <c r="AI16" s="9">
        <v>0</v>
      </c>
      <c r="AJ16" s="9">
        <v>0</v>
      </c>
      <c r="AK16" s="9">
        <v>0</v>
      </c>
      <c r="AL16" s="9">
        <v>0</v>
      </c>
      <c r="AM16" s="64">
        <v>0</v>
      </c>
      <c r="AN16" s="9">
        <v>0</v>
      </c>
      <c r="AO16" s="65">
        <v>0</v>
      </c>
      <c r="AP16" s="9">
        <v>0</v>
      </c>
      <c r="AQ16" s="9">
        <v>0</v>
      </c>
      <c r="AR16" s="30">
        <v>0</v>
      </c>
    </row>
    <row r="17" spans="1:44" x14ac:dyDescent="0.2">
      <c r="A17" s="47" t="s">
        <v>76</v>
      </c>
      <c r="B17" s="62">
        <v>0</v>
      </c>
      <c r="C17" s="62">
        <v>0</v>
      </c>
      <c r="D17" s="62">
        <v>0</v>
      </c>
      <c r="E17" s="62">
        <v>0</v>
      </c>
      <c r="F17" s="62">
        <v>0</v>
      </c>
      <c r="G17" s="62">
        <v>0</v>
      </c>
      <c r="H17" s="62">
        <v>0</v>
      </c>
      <c r="I17" s="62">
        <v>1E-4</v>
      </c>
      <c r="J17" s="62">
        <v>0</v>
      </c>
      <c r="K17" s="62">
        <v>0</v>
      </c>
      <c r="L17" s="62">
        <v>0</v>
      </c>
      <c r="M17" s="62">
        <v>0</v>
      </c>
      <c r="N17" s="62">
        <v>0</v>
      </c>
      <c r="O17" s="62">
        <v>0</v>
      </c>
      <c r="P17" s="62">
        <v>0</v>
      </c>
      <c r="Q17" s="62">
        <v>0</v>
      </c>
      <c r="R17" s="62">
        <v>0</v>
      </c>
      <c r="S17" s="62">
        <v>0</v>
      </c>
      <c r="T17" s="62">
        <v>0</v>
      </c>
      <c r="U17" s="62">
        <v>0</v>
      </c>
      <c r="V17" s="62">
        <v>0</v>
      </c>
      <c r="W17" s="62">
        <v>0</v>
      </c>
      <c r="X17" s="62">
        <v>0</v>
      </c>
      <c r="Y17" s="62">
        <v>0</v>
      </c>
      <c r="Z17" s="62">
        <v>0</v>
      </c>
      <c r="AA17" s="62">
        <v>0</v>
      </c>
      <c r="AB17" s="62">
        <v>0</v>
      </c>
      <c r="AC17" s="62">
        <v>0</v>
      </c>
      <c r="AD17" s="61">
        <v>0</v>
      </c>
      <c r="AE17" s="62">
        <v>0</v>
      </c>
      <c r="AF17" s="62">
        <v>0</v>
      </c>
      <c r="AG17" s="62">
        <v>0</v>
      </c>
      <c r="AH17" s="63">
        <v>0</v>
      </c>
      <c r="AI17" s="62">
        <v>0</v>
      </c>
      <c r="AJ17" s="62">
        <v>0</v>
      </c>
      <c r="AK17" s="62">
        <v>0</v>
      </c>
      <c r="AL17" s="62">
        <v>0</v>
      </c>
      <c r="AM17" s="61">
        <v>0</v>
      </c>
      <c r="AN17" s="62">
        <v>0</v>
      </c>
      <c r="AO17" s="63">
        <v>0</v>
      </c>
      <c r="AP17" s="62">
        <v>0</v>
      </c>
      <c r="AQ17" s="62">
        <v>0</v>
      </c>
      <c r="AR17" s="70">
        <v>0</v>
      </c>
    </row>
    <row r="18" spans="1:44" x14ac:dyDescent="0.2">
      <c r="A18" s="28" t="s">
        <v>77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1E-4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64">
        <v>0</v>
      </c>
      <c r="AE18" s="9">
        <v>0</v>
      </c>
      <c r="AF18" s="9">
        <v>0</v>
      </c>
      <c r="AG18" s="9">
        <v>0</v>
      </c>
      <c r="AH18" s="65">
        <v>0</v>
      </c>
      <c r="AI18" s="9">
        <v>0</v>
      </c>
      <c r="AJ18" s="9">
        <v>0</v>
      </c>
      <c r="AK18" s="9">
        <v>0</v>
      </c>
      <c r="AL18" s="9">
        <v>0</v>
      </c>
      <c r="AM18" s="64">
        <v>0</v>
      </c>
      <c r="AN18" s="9">
        <v>0</v>
      </c>
      <c r="AO18" s="65">
        <v>0</v>
      </c>
      <c r="AP18" s="9">
        <v>0</v>
      </c>
      <c r="AQ18" s="9">
        <v>0</v>
      </c>
      <c r="AR18" s="30">
        <v>0</v>
      </c>
    </row>
    <row r="19" spans="1:44" x14ac:dyDescent="0.2">
      <c r="A19" s="53" t="s">
        <v>78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v>0</v>
      </c>
      <c r="H19" s="67">
        <v>0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  <c r="O19" s="67">
        <v>0</v>
      </c>
      <c r="P19" s="67">
        <v>0</v>
      </c>
      <c r="Q19" s="67">
        <v>0</v>
      </c>
      <c r="R19" s="67">
        <v>0</v>
      </c>
      <c r="S19" s="67">
        <v>0</v>
      </c>
      <c r="T19" s="67">
        <v>0</v>
      </c>
      <c r="U19" s="67">
        <v>0</v>
      </c>
      <c r="V19" s="67">
        <v>0</v>
      </c>
      <c r="W19" s="67">
        <v>0</v>
      </c>
      <c r="X19" s="67">
        <v>0</v>
      </c>
      <c r="Y19" s="67">
        <v>0</v>
      </c>
      <c r="Z19" s="67">
        <v>0</v>
      </c>
      <c r="AA19" s="67">
        <v>0</v>
      </c>
      <c r="AB19" s="67">
        <v>0</v>
      </c>
      <c r="AC19" s="67">
        <v>0</v>
      </c>
      <c r="AD19" s="66">
        <v>0</v>
      </c>
      <c r="AE19" s="67">
        <v>0</v>
      </c>
      <c r="AF19" s="67">
        <v>0</v>
      </c>
      <c r="AG19" s="67">
        <v>0</v>
      </c>
      <c r="AH19" s="68">
        <v>0</v>
      </c>
      <c r="AI19" s="67">
        <v>0</v>
      </c>
      <c r="AJ19" s="67">
        <v>0</v>
      </c>
      <c r="AK19" s="67">
        <v>0</v>
      </c>
      <c r="AL19" s="67">
        <v>0</v>
      </c>
      <c r="AM19" s="66">
        <v>0</v>
      </c>
      <c r="AN19" s="67">
        <v>0</v>
      </c>
      <c r="AO19" s="68">
        <v>0</v>
      </c>
      <c r="AP19" s="67">
        <v>0</v>
      </c>
      <c r="AQ19" s="67">
        <v>0</v>
      </c>
      <c r="AR19" s="71">
        <v>0</v>
      </c>
    </row>
    <row r="20" spans="1:44" x14ac:dyDescent="0.2">
      <c r="A20" s="28" t="s">
        <v>102</v>
      </c>
      <c r="B20" s="9">
        <v>0</v>
      </c>
      <c r="C20" s="9">
        <v>1E-4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64">
        <v>1E-4</v>
      </c>
      <c r="AE20" s="9">
        <v>0</v>
      </c>
      <c r="AF20" s="9">
        <v>0</v>
      </c>
      <c r="AG20" s="9">
        <v>0</v>
      </c>
      <c r="AH20" s="65">
        <v>0</v>
      </c>
      <c r="AI20" s="9">
        <v>0</v>
      </c>
      <c r="AJ20" s="9">
        <v>0</v>
      </c>
      <c r="AK20" s="9">
        <v>0</v>
      </c>
      <c r="AL20" s="9">
        <v>0</v>
      </c>
      <c r="AM20" s="64">
        <v>0</v>
      </c>
      <c r="AN20" s="9">
        <v>0</v>
      </c>
      <c r="AO20" s="65">
        <v>0</v>
      </c>
      <c r="AP20" s="9">
        <v>0</v>
      </c>
      <c r="AQ20" s="9">
        <v>0</v>
      </c>
      <c r="AR20" s="30">
        <v>0</v>
      </c>
    </row>
    <row r="21" spans="1:44" x14ac:dyDescent="0.2">
      <c r="A21" s="28" t="s">
        <v>103</v>
      </c>
      <c r="B21" s="9">
        <v>1E-4</v>
      </c>
      <c r="C21" s="9">
        <v>0</v>
      </c>
      <c r="D21" s="9">
        <v>1E-4</v>
      </c>
      <c r="E21" s="9">
        <v>0</v>
      </c>
      <c r="F21" s="9">
        <v>1E-4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64">
        <v>0</v>
      </c>
      <c r="AE21" s="9">
        <v>0</v>
      </c>
      <c r="AF21" s="9">
        <v>0</v>
      </c>
      <c r="AG21" s="9">
        <v>0</v>
      </c>
      <c r="AH21" s="65">
        <v>0</v>
      </c>
      <c r="AI21" s="9">
        <v>0</v>
      </c>
      <c r="AJ21" s="9">
        <v>0</v>
      </c>
      <c r="AK21" s="9">
        <v>0</v>
      </c>
      <c r="AL21" s="9">
        <v>0</v>
      </c>
      <c r="AM21" s="64">
        <v>0</v>
      </c>
      <c r="AN21" s="9">
        <v>0</v>
      </c>
      <c r="AO21" s="65">
        <v>0</v>
      </c>
      <c r="AP21" s="9">
        <v>0</v>
      </c>
      <c r="AQ21" s="9">
        <v>0</v>
      </c>
      <c r="AR21" s="30">
        <v>0</v>
      </c>
    </row>
    <row r="22" spans="1:44" x14ac:dyDescent="0.2">
      <c r="A22" s="28" t="s">
        <v>104</v>
      </c>
      <c r="B22" s="9">
        <v>0</v>
      </c>
      <c r="C22" s="9">
        <v>1E-4</v>
      </c>
      <c r="D22" s="9">
        <v>0</v>
      </c>
      <c r="E22" s="9">
        <v>1E-4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64">
        <v>0</v>
      </c>
      <c r="AE22" s="9">
        <v>0</v>
      </c>
      <c r="AF22" s="9">
        <v>0</v>
      </c>
      <c r="AG22" s="9">
        <v>0</v>
      </c>
      <c r="AH22" s="65">
        <v>0</v>
      </c>
      <c r="AI22" s="64">
        <v>1E-4</v>
      </c>
      <c r="AJ22" s="9">
        <v>0</v>
      </c>
      <c r="AK22" s="9">
        <v>0</v>
      </c>
      <c r="AL22" s="9">
        <v>0</v>
      </c>
      <c r="AM22" s="64">
        <v>0</v>
      </c>
      <c r="AN22" s="9">
        <v>0</v>
      </c>
      <c r="AO22" s="65">
        <v>0</v>
      </c>
      <c r="AP22" s="9">
        <v>0</v>
      </c>
      <c r="AQ22" s="9">
        <v>0</v>
      </c>
      <c r="AR22" s="30">
        <v>0</v>
      </c>
    </row>
    <row r="23" spans="1:44" x14ac:dyDescent="0.2">
      <c r="A23" s="28" t="s">
        <v>105</v>
      </c>
      <c r="B23" s="9">
        <v>0</v>
      </c>
      <c r="C23" s="9">
        <v>0</v>
      </c>
      <c r="D23" s="9">
        <v>1E-4</v>
      </c>
      <c r="E23" s="9">
        <v>0</v>
      </c>
      <c r="F23" s="9">
        <v>0</v>
      </c>
      <c r="G23" s="9">
        <v>1E-4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64">
        <v>0</v>
      </c>
      <c r="AE23" s="9">
        <v>1E-4</v>
      </c>
      <c r="AF23" s="9">
        <v>0</v>
      </c>
      <c r="AG23" s="9">
        <v>0</v>
      </c>
      <c r="AH23" s="65">
        <v>0</v>
      </c>
      <c r="AI23" s="9">
        <v>0</v>
      </c>
      <c r="AJ23" s="9">
        <v>0</v>
      </c>
      <c r="AK23" s="9">
        <v>0</v>
      </c>
      <c r="AL23" s="9">
        <v>0</v>
      </c>
      <c r="AM23" s="64">
        <v>0</v>
      </c>
      <c r="AN23" s="9">
        <v>0</v>
      </c>
      <c r="AO23" s="65">
        <v>0</v>
      </c>
      <c r="AP23" s="9">
        <v>0</v>
      </c>
      <c r="AQ23" s="9">
        <v>0</v>
      </c>
      <c r="AR23" s="30">
        <v>0</v>
      </c>
    </row>
    <row r="24" spans="1:44" x14ac:dyDescent="0.2">
      <c r="A24" s="28" t="s">
        <v>106</v>
      </c>
      <c r="B24" s="9">
        <v>0</v>
      </c>
      <c r="C24" s="9">
        <v>1E-4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1E-4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64">
        <v>0</v>
      </c>
      <c r="AE24" s="9">
        <v>0</v>
      </c>
      <c r="AF24" s="9">
        <v>0</v>
      </c>
      <c r="AG24" s="9">
        <v>0</v>
      </c>
      <c r="AH24" s="65">
        <v>0</v>
      </c>
      <c r="AI24" s="9">
        <v>0</v>
      </c>
      <c r="AJ24" s="9">
        <v>0</v>
      </c>
      <c r="AK24" s="9">
        <v>0</v>
      </c>
      <c r="AL24" s="9">
        <v>0</v>
      </c>
      <c r="AM24" s="64">
        <v>0</v>
      </c>
      <c r="AN24" s="9">
        <v>0</v>
      </c>
      <c r="AO24" s="65">
        <v>0</v>
      </c>
      <c r="AP24" s="9">
        <v>0</v>
      </c>
      <c r="AQ24" s="9">
        <v>0</v>
      </c>
      <c r="AR24" s="30">
        <v>0</v>
      </c>
    </row>
    <row r="25" spans="1:44" x14ac:dyDescent="0.2">
      <c r="A25" s="28" t="s">
        <v>107</v>
      </c>
      <c r="B25" s="9">
        <v>0</v>
      </c>
      <c r="C25" s="9">
        <v>0</v>
      </c>
      <c r="D25" s="9">
        <v>0</v>
      </c>
      <c r="E25" s="9">
        <v>1E-4</v>
      </c>
      <c r="F25" s="9">
        <v>0</v>
      </c>
      <c r="G25" s="9">
        <v>0</v>
      </c>
      <c r="H25" s="9">
        <v>1E-4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64">
        <v>0</v>
      </c>
      <c r="AE25" s="9">
        <v>0</v>
      </c>
      <c r="AF25" s="9">
        <v>0</v>
      </c>
      <c r="AG25" s="9">
        <v>0</v>
      </c>
      <c r="AH25" s="65">
        <v>0</v>
      </c>
      <c r="AI25" s="9">
        <v>0</v>
      </c>
      <c r="AJ25" s="9">
        <v>0</v>
      </c>
      <c r="AK25" s="9">
        <v>0</v>
      </c>
      <c r="AL25" s="9">
        <v>0</v>
      </c>
      <c r="AM25" s="64">
        <v>0</v>
      </c>
      <c r="AN25" s="9">
        <v>0</v>
      </c>
      <c r="AO25" s="65">
        <v>0</v>
      </c>
      <c r="AP25" s="9">
        <v>0</v>
      </c>
      <c r="AQ25" s="9">
        <v>0</v>
      </c>
      <c r="AR25" s="30">
        <v>0</v>
      </c>
    </row>
    <row r="26" spans="1:44" x14ac:dyDescent="0.2">
      <c r="A26" s="28" t="s">
        <v>108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1E-4</v>
      </c>
      <c r="H26" s="9">
        <v>0</v>
      </c>
      <c r="I26" s="9">
        <v>1E-4</v>
      </c>
      <c r="J26" s="64">
        <v>1E-4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64">
        <v>0</v>
      </c>
      <c r="AE26" s="9">
        <v>0</v>
      </c>
      <c r="AF26" s="9">
        <v>0</v>
      </c>
      <c r="AG26" s="9">
        <v>0</v>
      </c>
      <c r="AH26" s="65">
        <v>0</v>
      </c>
      <c r="AI26" s="9">
        <v>0</v>
      </c>
      <c r="AJ26" s="9">
        <v>0</v>
      </c>
      <c r="AK26" s="9">
        <v>0</v>
      </c>
      <c r="AL26" s="9">
        <v>0</v>
      </c>
      <c r="AM26" s="64">
        <v>0</v>
      </c>
      <c r="AN26" s="9">
        <v>0</v>
      </c>
      <c r="AO26" s="65">
        <v>0</v>
      </c>
      <c r="AP26" s="9">
        <v>0</v>
      </c>
      <c r="AQ26" s="9">
        <v>0</v>
      </c>
      <c r="AR26" s="30">
        <v>0</v>
      </c>
    </row>
    <row r="27" spans="1:44" x14ac:dyDescent="0.2">
      <c r="A27" s="28" t="s">
        <v>109</v>
      </c>
      <c r="B27" s="9">
        <v>0</v>
      </c>
      <c r="C27" s="9">
        <v>0</v>
      </c>
      <c r="D27" s="9">
        <v>0</v>
      </c>
      <c r="E27" s="9">
        <v>0</v>
      </c>
      <c r="F27" s="9">
        <v>1E-4</v>
      </c>
      <c r="G27" s="9">
        <v>0</v>
      </c>
      <c r="H27" s="9">
        <v>1E-4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64">
        <v>0</v>
      </c>
      <c r="AE27" s="9">
        <v>0</v>
      </c>
      <c r="AF27" s="9">
        <v>0</v>
      </c>
      <c r="AG27" s="9">
        <v>0</v>
      </c>
      <c r="AH27" s="65">
        <v>0</v>
      </c>
      <c r="AI27" s="9">
        <v>0</v>
      </c>
      <c r="AJ27" s="9">
        <v>0</v>
      </c>
      <c r="AK27" s="9">
        <v>0</v>
      </c>
      <c r="AL27" s="9">
        <v>0</v>
      </c>
      <c r="AM27" s="64">
        <v>0</v>
      </c>
      <c r="AN27" s="9">
        <v>0</v>
      </c>
      <c r="AO27" s="65">
        <v>0</v>
      </c>
      <c r="AP27" s="9">
        <v>0</v>
      </c>
      <c r="AQ27" s="9">
        <v>0</v>
      </c>
      <c r="AR27" s="30">
        <v>0</v>
      </c>
    </row>
    <row r="28" spans="1:44" x14ac:dyDescent="0.2">
      <c r="A28" s="28" t="s">
        <v>110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64">
        <v>1E-4</v>
      </c>
      <c r="I28" s="9">
        <v>0</v>
      </c>
      <c r="J28" s="9">
        <v>0</v>
      </c>
      <c r="K28" s="64">
        <v>1E-4</v>
      </c>
      <c r="L28" s="64">
        <v>1E-4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64">
        <v>0</v>
      </c>
      <c r="AE28" s="9">
        <v>0</v>
      </c>
      <c r="AF28" s="9">
        <v>0</v>
      </c>
      <c r="AG28" s="9">
        <v>0</v>
      </c>
      <c r="AH28" s="65">
        <v>0</v>
      </c>
      <c r="AI28" s="9">
        <v>0</v>
      </c>
      <c r="AJ28" s="9">
        <v>0</v>
      </c>
      <c r="AK28" s="9">
        <v>0</v>
      </c>
      <c r="AL28" s="9">
        <v>0</v>
      </c>
      <c r="AM28" s="64">
        <v>0</v>
      </c>
      <c r="AN28" s="9">
        <v>0</v>
      </c>
      <c r="AO28" s="65">
        <v>0</v>
      </c>
      <c r="AP28" s="9">
        <v>0</v>
      </c>
      <c r="AQ28" s="9">
        <v>0</v>
      </c>
      <c r="AR28" s="30">
        <v>0</v>
      </c>
    </row>
    <row r="29" spans="1:44" x14ac:dyDescent="0.2">
      <c r="A29" s="28" t="s">
        <v>111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64">
        <v>1E-4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64">
        <v>0</v>
      </c>
      <c r="AE29" s="9">
        <v>0</v>
      </c>
      <c r="AF29" s="9">
        <v>0</v>
      </c>
      <c r="AG29" s="9">
        <v>0</v>
      </c>
      <c r="AH29" s="65">
        <v>0</v>
      </c>
      <c r="AI29" s="9">
        <v>0</v>
      </c>
      <c r="AJ29" s="64">
        <v>1E-4</v>
      </c>
      <c r="AK29" s="9">
        <v>0</v>
      </c>
      <c r="AL29" s="9">
        <v>0</v>
      </c>
      <c r="AM29" s="64">
        <v>0</v>
      </c>
      <c r="AN29" s="9">
        <v>0</v>
      </c>
      <c r="AO29" s="65">
        <v>0</v>
      </c>
      <c r="AP29" s="9">
        <v>0</v>
      </c>
      <c r="AQ29" s="9">
        <v>0</v>
      </c>
      <c r="AR29" s="30">
        <v>0</v>
      </c>
    </row>
    <row r="30" spans="1:44" x14ac:dyDescent="0.2">
      <c r="A30" s="28" t="s">
        <v>112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64">
        <v>1E-4</v>
      </c>
      <c r="K30" s="9">
        <v>0</v>
      </c>
      <c r="L30" s="9">
        <v>0</v>
      </c>
      <c r="M30" s="9">
        <v>0</v>
      </c>
      <c r="N30" s="64">
        <v>1E-4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64">
        <v>0</v>
      </c>
      <c r="AE30" s="9">
        <v>0</v>
      </c>
      <c r="AF30" s="9">
        <v>0</v>
      </c>
      <c r="AG30" s="9">
        <v>0</v>
      </c>
      <c r="AH30" s="65">
        <v>0</v>
      </c>
      <c r="AI30" s="9">
        <v>0</v>
      </c>
      <c r="AJ30" s="9">
        <v>0</v>
      </c>
      <c r="AK30" s="9">
        <v>0</v>
      </c>
      <c r="AL30" s="9">
        <v>0</v>
      </c>
      <c r="AM30" s="64">
        <v>0</v>
      </c>
      <c r="AN30" s="9">
        <v>0</v>
      </c>
      <c r="AO30" s="65">
        <v>0</v>
      </c>
      <c r="AP30" s="9">
        <v>0</v>
      </c>
      <c r="AQ30" s="9">
        <v>0</v>
      </c>
      <c r="AR30" s="30">
        <v>0</v>
      </c>
    </row>
    <row r="31" spans="1:44" x14ac:dyDescent="0.2">
      <c r="A31" s="2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64">
        <v>1E-4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64">
        <v>0</v>
      </c>
      <c r="AE31" s="9">
        <v>0</v>
      </c>
      <c r="AF31" s="64"/>
      <c r="AG31" s="9">
        <v>0</v>
      </c>
      <c r="AH31" s="65">
        <v>0</v>
      </c>
      <c r="AI31" s="9">
        <v>0</v>
      </c>
      <c r="AJ31" s="9">
        <v>0</v>
      </c>
      <c r="AK31" s="9">
        <v>0</v>
      </c>
      <c r="AL31" s="9">
        <v>0</v>
      </c>
      <c r="AM31" s="64">
        <v>0</v>
      </c>
      <c r="AN31" s="9">
        <v>0</v>
      </c>
      <c r="AO31" s="65">
        <v>0</v>
      </c>
      <c r="AP31" s="9">
        <v>0</v>
      </c>
      <c r="AQ31" s="9">
        <v>0</v>
      </c>
      <c r="AR31" s="30">
        <v>0</v>
      </c>
    </row>
    <row r="32" spans="1:44" x14ac:dyDescent="0.2">
      <c r="A32" s="2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64">
        <v>1E-4</v>
      </c>
      <c r="M32" s="9">
        <v>0</v>
      </c>
      <c r="N32" s="9">
        <v>0</v>
      </c>
      <c r="O32" s="64">
        <v>1E-4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64">
        <v>0</v>
      </c>
      <c r="AE32" s="9">
        <v>0</v>
      </c>
      <c r="AF32" s="64">
        <v>1E-4</v>
      </c>
      <c r="AG32" s="9">
        <v>0</v>
      </c>
      <c r="AH32" s="65">
        <v>0</v>
      </c>
      <c r="AI32" s="9">
        <v>0</v>
      </c>
      <c r="AJ32" s="9">
        <v>0</v>
      </c>
      <c r="AK32" s="9">
        <v>0</v>
      </c>
      <c r="AL32" s="9">
        <v>0</v>
      </c>
      <c r="AM32" s="64">
        <v>0</v>
      </c>
      <c r="AN32" s="9">
        <v>0</v>
      </c>
      <c r="AO32" s="65">
        <v>0</v>
      </c>
      <c r="AP32" s="9">
        <v>0</v>
      </c>
      <c r="AQ32" s="9">
        <v>0</v>
      </c>
      <c r="AR32" s="30">
        <v>0</v>
      </c>
    </row>
    <row r="33" spans="1:44" x14ac:dyDescent="0.2">
      <c r="A33" s="28" t="s">
        <v>115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64">
        <v>1E-4</v>
      </c>
      <c r="N33" s="64">
        <v>1E-4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64">
        <v>1E-4</v>
      </c>
      <c r="AD33" s="64">
        <v>0</v>
      </c>
      <c r="AE33" s="9">
        <v>0</v>
      </c>
      <c r="AF33" s="9">
        <v>0</v>
      </c>
      <c r="AG33" s="9">
        <v>0</v>
      </c>
      <c r="AH33" s="65">
        <v>0</v>
      </c>
      <c r="AI33" s="9">
        <v>0</v>
      </c>
      <c r="AJ33" s="9">
        <v>0</v>
      </c>
      <c r="AK33" s="9">
        <v>0</v>
      </c>
      <c r="AL33" s="9">
        <v>0</v>
      </c>
      <c r="AM33" s="64">
        <v>0</v>
      </c>
      <c r="AN33" s="9">
        <v>0</v>
      </c>
      <c r="AO33" s="65">
        <v>0</v>
      </c>
      <c r="AP33" s="9">
        <v>0</v>
      </c>
      <c r="AQ33" s="9">
        <v>0</v>
      </c>
      <c r="AR33" s="30">
        <v>0</v>
      </c>
    </row>
    <row r="34" spans="1:44" x14ac:dyDescent="0.2">
      <c r="A34" s="28" t="s">
        <v>116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1E-4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1E-4</v>
      </c>
      <c r="AD34" s="64">
        <v>0</v>
      </c>
      <c r="AE34" s="9">
        <v>0</v>
      </c>
      <c r="AF34" s="9">
        <v>0</v>
      </c>
      <c r="AG34" s="9">
        <v>0</v>
      </c>
      <c r="AH34" s="65">
        <v>0</v>
      </c>
      <c r="AI34" s="9">
        <v>0</v>
      </c>
      <c r="AJ34" s="9">
        <v>0</v>
      </c>
      <c r="AK34" s="9">
        <v>0</v>
      </c>
      <c r="AL34" s="9">
        <v>0</v>
      </c>
      <c r="AM34" s="64">
        <v>0</v>
      </c>
      <c r="AN34" s="9">
        <v>0</v>
      </c>
      <c r="AO34" s="65">
        <v>0</v>
      </c>
      <c r="AP34" s="9">
        <v>0</v>
      </c>
      <c r="AQ34" s="9">
        <v>0</v>
      </c>
      <c r="AR34" s="30">
        <v>0</v>
      </c>
    </row>
    <row r="35" spans="1:44" x14ac:dyDescent="0.2">
      <c r="A35" s="28" t="s">
        <v>117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1E-4</v>
      </c>
      <c r="Q35" s="9">
        <v>0</v>
      </c>
      <c r="R35" s="64">
        <v>1E-4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64">
        <v>0</v>
      </c>
      <c r="AE35" s="9">
        <v>0</v>
      </c>
      <c r="AF35" s="9">
        <v>0</v>
      </c>
      <c r="AG35" s="9">
        <v>0</v>
      </c>
      <c r="AH35" s="65">
        <v>0</v>
      </c>
      <c r="AI35" s="9">
        <v>0</v>
      </c>
      <c r="AJ35" s="9">
        <v>0</v>
      </c>
      <c r="AK35" s="9">
        <v>0</v>
      </c>
      <c r="AL35" s="9">
        <v>0</v>
      </c>
      <c r="AM35" s="64">
        <v>0</v>
      </c>
      <c r="AN35" s="9">
        <v>0</v>
      </c>
      <c r="AO35" s="65">
        <v>0</v>
      </c>
      <c r="AP35" s="9">
        <v>0</v>
      </c>
      <c r="AQ35" s="9">
        <v>0</v>
      </c>
      <c r="AR35" s="30">
        <v>0</v>
      </c>
    </row>
    <row r="36" spans="1:44" x14ac:dyDescent="0.2">
      <c r="A36" s="28" t="s">
        <v>118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64">
        <v>1E-4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64">
        <v>0</v>
      </c>
      <c r="AE36" s="9">
        <v>0</v>
      </c>
      <c r="AF36" s="9">
        <v>0</v>
      </c>
      <c r="AG36" s="64">
        <v>1E-4</v>
      </c>
      <c r="AH36" s="65">
        <v>0</v>
      </c>
      <c r="AI36" s="9">
        <v>0</v>
      </c>
      <c r="AJ36" s="9">
        <v>0</v>
      </c>
      <c r="AK36" s="9">
        <v>0</v>
      </c>
      <c r="AL36" s="9">
        <v>0</v>
      </c>
      <c r="AM36" s="64">
        <v>0</v>
      </c>
      <c r="AN36" s="9">
        <v>0</v>
      </c>
      <c r="AO36" s="65">
        <v>0</v>
      </c>
      <c r="AP36" s="9">
        <v>0</v>
      </c>
      <c r="AQ36" s="9">
        <v>0</v>
      </c>
      <c r="AR36" s="30">
        <v>0</v>
      </c>
    </row>
    <row r="37" spans="1:44" x14ac:dyDescent="0.2">
      <c r="A37" s="28" t="s">
        <v>119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1E-4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64">
        <v>0</v>
      </c>
      <c r="AE37" s="9">
        <v>0</v>
      </c>
      <c r="AF37" s="9">
        <v>0</v>
      </c>
      <c r="AG37" s="9">
        <v>1E-4</v>
      </c>
      <c r="AH37" s="65">
        <v>0</v>
      </c>
      <c r="AI37" s="9">
        <v>0</v>
      </c>
      <c r="AJ37" s="9">
        <v>0</v>
      </c>
      <c r="AK37" s="9">
        <v>0</v>
      </c>
      <c r="AL37" s="9">
        <v>0</v>
      </c>
      <c r="AM37" s="64">
        <v>0</v>
      </c>
      <c r="AN37" s="9">
        <v>0</v>
      </c>
      <c r="AO37" s="65">
        <v>0</v>
      </c>
      <c r="AP37" s="9">
        <v>0</v>
      </c>
      <c r="AQ37" s="9">
        <v>0</v>
      </c>
      <c r="AR37" s="30">
        <v>0</v>
      </c>
    </row>
    <row r="38" spans="1:44" x14ac:dyDescent="0.2">
      <c r="A38" s="28" t="s">
        <v>120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1E-4</v>
      </c>
      <c r="T38" s="9">
        <v>0</v>
      </c>
      <c r="U38" s="9">
        <v>0</v>
      </c>
      <c r="V38" s="9">
        <v>0</v>
      </c>
      <c r="W38" s="9">
        <v>1E-4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64">
        <v>0</v>
      </c>
      <c r="AE38" s="9">
        <v>0</v>
      </c>
      <c r="AF38" s="9">
        <v>0</v>
      </c>
      <c r="AG38" s="9">
        <v>0</v>
      </c>
      <c r="AH38" s="65">
        <v>0</v>
      </c>
      <c r="AI38" s="9">
        <v>0</v>
      </c>
      <c r="AJ38" s="9">
        <v>0</v>
      </c>
      <c r="AK38" s="9">
        <v>0</v>
      </c>
      <c r="AL38" s="9">
        <v>0</v>
      </c>
      <c r="AM38" s="64">
        <v>0</v>
      </c>
      <c r="AN38" s="9">
        <v>0</v>
      </c>
      <c r="AO38" s="65">
        <v>0</v>
      </c>
      <c r="AP38" s="9">
        <v>0</v>
      </c>
      <c r="AQ38" s="9">
        <v>0</v>
      </c>
      <c r="AR38" s="30">
        <v>0</v>
      </c>
    </row>
    <row r="39" spans="1:44" x14ac:dyDescent="0.2">
      <c r="A39" s="28" t="s">
        <v>121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1E-4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1E-4</v>
      </c>
      <c r="AD39" s="64">
        <v>0</v>
      </c>
      <c r="AE39" s="9">
        <v>0</v>
      </c>
      <c r="AF39" s="9">
        <v>0</v>
      </c>
      <c r="AG39" s="9">
        <v>0</v>
      </c>
      <c r="AH39" s="65">
        <v>0</v>
      </c>
      <c r="AI39" s="9">
        <v>0</v>
      </c>
      <c r="AJ39" s="9">
        <v>0</v>
      </c>
      <c r="AK39" s="64">
        <v>1E-4</v>
      </c>
      <c r="AL39" s="9">
        <v>0</v>
      </c>
      <c r="AM39" s="64">
        <v>0</v>
      </c>
      <c r="AN39" s="9">
        <v>0</v>
      </c>
      <c r="AO39" s="65">
        <v>0</v>
      </c>
      <c r="AP39" s="9">
        <v>0</v>
      </c>
      <c r="AQ39" s="9">
        <v>0</v>
      </c>
      <c r="AR39" s="30">
        <v>0</v>
      </c>
    </row>
    <row r="40" spans="1:44" x14ac:dyDescent="0.2">
      <c r="A40" s="28" t="s">
        <v>122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1E-4</v>
      </c>
      <c r="V40" s="9">
        <v>0</v>
      </c>
      <c r="W40" s="9">
        <v>1E-4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64">
        <v>0</v>
      </c>
      <c r="AE40" s="9">
        <v>0</v>
      </c>
      <c r="AF40" s="9">
        <v>0</v>
      </c>
      <c r="AG40" s="9">
        <v>0</v>
      </c>
      <c r="AH40" s="65">
        <v>0</v>
      </c>
      <c r="AI40" s="9">
        <v>0</v>
      </c>
      <c r="AJ40" s="9">
        <v>0</v>
      </c>
      <c r="AK40" s="9">
        <v>0</v>
      </c>
      <c r="AL40" s="9">
        <v>0</v>
      </c>
      <c r="AM40" s="64">
        <v>0</v>
      </c>
      <c r="AN40" s="9">
        <v>0</v>
      </c>
      <c r="AO40" s="65">
        <v>0</v>
      </c>
      <c r="AP40" s="9">
        <v>0</v>
      </c>
      <c r="AQ40" s="9">
        <v>0</v>
      </c>
      <c r="AR40" s="30">
        <v>0</v>
      </c>
    </row>
    <row r="41" spans="1:44" x14ac:dyDescent="0.2">
      <c r="A41" s="28" t="s">
        <v>123</v>
      </c>
      <c r="B41" s="9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1E-4</v>
      </c>
      <c r="U41" s="9">
        <v>0</v>
      </c>
      <c r="V41" s="9">
        <v>1E-4</v>
      </c>
      <c r="W41" s="9">
        <v>0</v>
      </c>
      <c r="X41" s="9">
        <v>1E-4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64">
        <v>0</v>
      </c>
      <c r="AE41" s="9">
        <v>0</v>
      </c>
      <c r="AF41" s="64">
        <v>1E-4</v>
      </c>
      <c r="AG41" s="9">
        <v>0</v>
      </c>
      <c r="AH41" s="65">
        <v>0</v>
      </c>
      <c r="AI41" s="9">
        <v>0</v>
      </c>
      <c r="AJ41" s="9">
        <v>0</v>
      </c>
      <c r="AK41" s="9">
        <v>0</v>
      </c>
      <c r="AL41" s="9">
        <v>0</v>
      </c>
      <c r="AM41" s="64">
        <v>0</v>
      </c>
      <c r="AN41" s="9">
        <v>0</v>
      </c>
      <c r="AO41" s="65">
        <v>0</v>
      </c>
      <c r="AP41" s="9">
        <v>0</v>
      </c>
      <c r="AQ41" s="9">
        <v>0</v>
      </c>
      <c r="AR41" s="30">
        <v>0</v>
      </c>
    </row>
    <row r="42" spans="1:44" x14ac:dyDescent="0.2">
      <c r="A42" s="28" t="s">
        <v>124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1E-4</v>
      </c>
      <c r="X42" s="9">
        <v>0</v>
      </c>
      <c r="Y42" s="9">
        <v>1E-4</v>
      </c>
      <c r="Z42" s="9">
        <v>0</v>
      </c>
      <c r="AA42" s="9">
        <v>0</v>
      </c>
      <c r="AB42" s="9">
        <v>0</v>
      </c>
      <c r="AC42" s="9">
        <v>0</v>
      </c>
      <c r="AD42" s="64">
        <v>0</v>
      </c>
      <c r="AE42" s="9">
        <v>0</v>
      </c>
      <c r="AF42" s="9">
        <v>0</v>
      </c>
      <c r="AG42" s="9">
        <v>0</v>
      </c>
      <c r="AH42" s="65">
        <v>0</v>
      </c>
      <c r="AI42" s="9">
        <v>0</v>
      </c>
      <c r="AJ42" s="9">
        <v>0</v>
      </c>
      <c r="AK42" s="9">
        <v>0</v>
      </c>
      <c r="AL42" s="64">
        <v>1E-4</v>
      </c>
      <c r="AM42" s="64">
        <v>0</v>
      </c>
      <c r="AN42" s="9">
        <v>0</v>
      </c>
      <c r="AO42" s="65">
        <v>0</v>
      </c>
      <c r="AP42" s="9">
        <v>0</v>
      </c>
      <c r="AQ42" s="9">
        <v>0</v>
      </c>
      <c r="AR42" s="30">
        <v>0</v>
      </c>
    </row>
    <row r="43" spans="1:44" x14ac:dyDescent="0.2">
      <c r="A43" s="28" t="s">
        <v>125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1E-4</v>
      </c>
      <c r="Y43" s="9">
        <v>0</v>
      </c>
      <c r="Z43" s="9">
        <v>1E-4</v>
      </c>
      <c r="AA43" s="9">
        <v>0</v>
      </c>
      <c r="AB43" s="9">
        <v>0</v>
      </c>
      <c r="AC43" s="9">
        <v>0</v>
      </c>
      <c r="AD43" s="64">
        <v>0</v>
      </c>
      <c r="AE43" s="9">
        <v>0</v>
      </c>
      <c r="AF43" s="9">
        <v>0</v>
      </c>
      <c r="AG43" s="9">
        <v>0</v>
      </c>
      <c r="AH43" s="65">
        <v>0</v>
      </c>
      <c r="AI43" s="9">
        <v>0</v>
      </c>
      <c r="AJ43" s="9">
        <v>0</v>
      </c>
      <c r="AK43" s="9">
        <v>0</v>
      </c>
      <c r="AL43" s="9">
        <v>0</v>
      </c>
      <c r="AM43" s="64">
        <v>0</v>
      </c>
      <c r="AN43" s="9">
        <v>0</v>
      </c>
      <c r="AO43" s="65">
        <v>0</v>
      </c>
      <c r="AP43" s="9">
        <v>0</v>
      </c>
      <c r="AQ43" s="9">
        <v>0</v>
      </c>
      <c r="AR43" s="30">
        <v>0</v>
      </c>
    </row>
    <row r="44" spans="1:44" x14ac:dyDescent="0.2">
      <c r="A44" s="28" t="s">
        <v>126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1E-4</v>
      </c>
      <c r="Z44" s="9">
        <v>0</v>
      </c>
      <c r="AA44" s="9">
        <v>1E-4</v>
      </c>
      <c r="AB44" s="9">
        <v>0</v>
      </c>
      <c r="AC44" s="9">
        <v>0</v>
      </c>
      <c r="AD44" s="64">
        <v>0</v>
      </c>
      <c r="AE44" s="9">
        <v>0</v>
      </c>
      <c r="AF44" s="9">
        <v>0</v>
      </c>
      <c r="AG44" s="9">
        <v>0</v>
      </c>
      <c r="AH44" s="65">
        <v>0</v>
      </c>
      <c r="AI44" s="9">
        <v>0</v>
      </c>
      <c r="AJ44" s="9">
        <v>0</v>
      </c>
      <c r="AK44" s="9">
        <v>0</v>
      </c>
      <c r="AL44" s="9">
        <v>0</v>
      </c>
      <c r="AM44" s="64">
        <v>0</v>
      </c>
      <c r="AN44" s="9">
        <v>0</v>
      </c>
      <c r="AO44" s="65">
        <v>0</v>
      </c>
      <c r="AP44" s="9">
        <v>0</v>
      </c>
      <c r="AQ44" s="9">
        <v>0</v>
      </c>
      <c r="AR44" s="30">
        <v>0</v>
      </c>
    </row>
    <row r="45" spans="1:44" x14ac:dyDescent="0.2">
      <c r="A45" s="28" t="s">
        <v>127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1E-4</v>
      </c>
      <c r="AA45" s="9">
        <v>0</v>
      </c>
      <c r="AB45" s="9">
        <v>1E-4</v>
      </c>
      <c r="AC45" s="9">
        <v>0</v>
      </c>
      <c r="AD45" s="64">
        <v>0</v>
      </c>
      <c r="AE45" s="9">
        <v>0</v>
      </c>
      <c r="AF45" s="9">
        <v>0</v>
      </c>
      <c r="AG45" s="9">
        <v>0</v>
      </c>
      <c r="AH45" s="64">
        <v>1E-4</v>
      </c>
      <c r="AI45" s="9">
        <v>0</v>
      </c>
      <c r="AJ45" s="9">
        <v>0</v>
      </c>
      <c r="AK45" s="9">
        <v>0</v>
      </c>
      <c r="AL45" s="9">
        <v>0</v>
      </c>
      <c r="AM45" s="64">
        <v>0</v>
      </c>
      <c r="AN45" s="9">
        <v>0</v>
      </c>
      <c r="AO45" s="65">
        <v>0</v>
      </c>
      <c r="AP45" s="9">
        <v>0</v>
      </c>
      <c r="AQ45" s="9">
        <v>0</v>
      </c>
      <c r="AR45" s="30">
        <v>0</v>
      </c>
    </row>
    <row r="46" spans="1:44" x14ac:dyDescent="0.2">
      <c r="A46" s="28" t="s">
        <v>128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1E-4</v>
      </c>
      <c r="AB46" s="9">
        <v>0</v>
      </c>
      <c r="AC46" s="9">
        <v>0</v>
      </c>
      <c r="AD46" s="64">
        <v>0</v>
      </c>
      <c r="AE46" s="9">
        <v>0</v>
      </c>
      <c r="AF46" s="9">
        <v>0</v>
      </c>
      <c r="AG46" s="9">
        <v>0</v>
      </c>
      <c r="AH46" s="65">
        <v>0</v>
      </c>
      <c r="AI46" s="9">
        <v>0</v>
      </c>
      <c r="AJ46" s="9">
        <v>0</v>
      </c>
      <c r="AK46" s="9">
        <v>0</v>
      </c>
      <c r="AL46" s="9">
        <v>0</v>
      </c>
      <c r="AM46" s="64">
        <v>0</v>
      </c>
      <c r="AN46" s="9">
        <v>0</v>
      </c>
      <c r="AO46" s="65">
        <v>0</v>
      </c>
      <c r="AP46" s="9">
        <v>0</v>
      </c>
      <c r="AQ46" s="9">
        <v>0</v>
      </c>
      <c r="AR46" s="30">
        <v>0</v>
      </c>
    </row>
    <row r="47" spans="1:44" x14ac:dyDescent="0.2">
      <c r="A47" s="28" t="s">
        <v>129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64">
        <v>1E-4</v>
      </c>
      <c r="P47" s="9">
        <v>1E-4</v>
      </c>
      <c r="Q47" s="9">
        <v>0</v>
      </c>
      <c r="R47" s="9">
        <v>0</v>
      </c>
      <c r="S47" s="9">
        <v>0</v>
      </c>
      <c r="T47" s="9">
        <v>0</v>
      </c>
      <c r="U47" s="9">
        <v>1E-4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64">
        <v>0</v>
      </c>
      <c r="AE47" s="9">
        <v>0</v>
      </c>
      <c r="AF47" s="9">
        <v>0</v>
      </c>
      <c r="AG47" s="9">
        <v>0</v>
      </c>
      <c r="AH47" s="65">
        <v>0</v>
      </c>
      <c r="AI47" s="9">
        <v>0</v>
      </c>
      <c r="AJ47" s="9">
        <v>0</v>
      </c>
      <c r="AK47" s="9">
        <v>0</v>
      </c>
      <c r="AL47" s="9">
        <v>0</v>
      </c>
      <c r="AM47" s="64">
        <v>0</v>
      </c>
      <c r="AN47" s="9">
        <v>0</v>
      </c>
      <c r="AO47" s="65">
        <v>0</v>
      </c>
      <c r="AP47" s="9">
        <v>0</v>
      </c>
      <c r="AQ47" s="9">
        <v>0</v>
      </c>
      <c r="AR47" s="30">
        <v>0</v>
      </c>
    </row>
    <row r="48" spans="1:44" x14ac:dyDescent="0.2">
      <c r="A48" s="47" t="s">
        <v>89</v>
      </c>
      <c r="B48" s="62">
        <v>0</v>
      </c>
      <c r="C48" s="62">
        <v>0</v>
      </c>
      <c r="D48" s="62">
        <v>0</v>
      </c>
      <c r="E48" s="62">
        <v>0</v>
      </c>
      <c r="F48" s="62">
        <v>0</v>
      </c>
      <c r="G48" s="62">
        <v>0</v>
      </c>
      <c r="H48" s="62">
        <v>0</v>
      </c>
      <c r="I48" s="62">
        <v>0</v>
      </c>
      <c r="J48" s="62">
        <v>0</v>
      </c>
      <c r="K48" s="62">
        <v>0</v>
      </c>
      <c r="L48" s="62">
        <v>0</v>
      </c>
      <c r="M48" s="62">
        <v>0</v>
      </c>
      <c r="N48" s="62">
        <v>0</v>
      </c>
      <c r="O48" s="62">
        <v>0</v>
      </c>
      <c r="P48" s="62">
        <v>0</v>
      </c>
      <c r="Q48" s="62">
        <v>0</v>
      </c>
      <c r="R48" s="62">
        <v>0</v>
      </c>
      <c r="S48" s="62">
        <v>0</v>
      </c>
      <c r="T48" s="62">
        <v>0</v>
      </c>
      <c r="U48" s="62">
        <v>0</v>
      </c>
      <c r="V48" s="62">
        <v>0</v>
      </c>
      <c r="W48" s="62">
        <v>0</v>
      </c>
      <c r="X48" s="62">
        <v>0</v>
      </c>
      <c r="Y48" s="62">
        <v>0</v>
      </c>
      <c r="Z48" s="62">
        <v>0</v>
      </c>
      <c r="AA48" s="62">
        <v>0</v>
      </c>
      <c r="AB48" s="62">
        <v>0</v>
      </c>
      <c r="AC48" s="62">
        <v>0</v>
      </c>
      <c r="AD48" s="61">
        <v>0</v>
      </c>
      <c r="AE48" s="62">
        <v>0</v>
      </c>
      <c r="AF48" s="62">
        <v>0</v>
      </c>
      <c r="AG48" s="62">
        <v>0</v>
      </c>
      <c r="AH48" s="63">
        <v>0</v>
      </c>
      <c r="AI48" s="62">
        <v>0</v>
      </c>
      <c r="AJ48" s="62">
        <v>0</v>
      </c>
      <c r="AK48" s="62">
        <v>0</v>
      </c>
      <c r="AL48" s="62">
        <v>0</v>
      </c>
      <c r="AM48" s="61">
        <v>0</v>
      </c>
      <c r="AN48" s="62">
        <v>0</v>
      </c>
      <c r="AO48" s="63">
        <v>0</v>
      </c>
      <c r="AP48" s="64">
        <v>1E-4</v>
      </c>
      <c r="AQ48" s="62">
        <v>0</v>
      </c>
      <c r="AR48" s="70">
        <v>0</v>
      </c>
    </row>
    <row r="49" spans="1:44" x14ac:dyDescent="0.2">
      <c r="A49" s="28" t="s">
        <v>90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64">
        <v>0</v>
      </c>
      <c r="AE49" s="9">
        <v>0</v>
      </c>
      <c r="AF49" s="9">
        <v>0</v>
      </c>
      <c r="AG49" s="9">
        <v>0</v>
      </c>
      <c r="AH49" s="65">
        <v>0</v>
      </c>
      <c r="AI49" s="9">
        <v>0</v>
      </c>
      <c r="AJ49" s="9">
        <v>0</v>
      </c>
      <c r="AK49" s="9">
        <v>0</v>
      </c>
      <c r="AL49" s="9">
        <v>0</v>
      </c>
      <c r="AM49" s="64">
        <v>0</v>
      </c>
      <c r="AN49" s="9">
        <v>0</v>
      </c>
      <c r="AO49" s="65">
        <v>0</v>
      </c>
      <c r="AP49" s="9">
        <v>0</v>
      </c>
      <c r="AQ49" s="64">
        <v>1E-4</v>
      </c>
      <c r="AR49" s="30">
        <v>0</v>
      </c>
    </row>
    <row r="50" spans="1:44" x14ac:dyDescent="0.2">
      <c r="A50" s="53" t="s">
        <v>91</v>
      </c>
      <c r="B50" s="67">
        <v>0</v>
      </c>
      <c r="C50" s="67">
        <v>0</v>
      </c>
      <c r="D50" s="67">
        <v>0</v>
      </c>
      <c r="E50" s="67">
        <v>0</v>
      </c>
      <c r="F50" s="67">
        <v>0</v>
      </c>
      <c r="G50" s="67">
        <v>0</v>
      </c>
      <c r="H50" s="67">
        <v>0</v>
      </c>
      <c r="I50" s="67">
        <v>0</v>
      </c>
      <c r="J50" s="67">
        <v>0</v>
      </c>
      <c r="K50" s="67">
        <v>0</v>
      </c>
      <c r="L50" s="67">
        <v>0</v>
      </c>
      <c r="M50" s="67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7">
        <v>0</v>
      </c>
      <c r="T50" s="67">
        <v>0</v>
      </c>
      <c r="U50" s="67">
        <v>0</v>
      </c>
      <c r="V50" s="67">
        <v>0</v>
      </c>
      <c r="W50" s="67">
        <v>0</v>
      </c>
      <c r="X50" s="67">
        <v>0</v>
      </c>
      <c r="Y50" s="67">
        <v>0</v>
      </c>
      <c r="Z50" s="67">
        <v>0</v>
      </c>
      <c r="AA50" s="67">
        <v>0</v>
      </c>
      <c r="AB50" s="67">
        <v>0</v>
      </c>
      <c r="AC50" s="67">
        <v>0</v>
      </c>
      <c r="AD50" s="66">
        <v>0</v>
      </c>
      <c r="AE50" s="67">
        <v>0</v>
      </c>
      <c r="AF50" s="67">
        <v>0</v>
      </c>
      <c r="AG50" s="67">
        <v>0</v>
      </c>
      <c r="AH50" s="68">
        <v>0</v>
      </c>
      <c r="AI50" s="67">
        <v>0</v>
      </c>
      <c r="AJ50" s="67">
        <v>0</v>
      </c>
      <c r="AK50" s="67">
        <v>0</v>
      </c>
      <c r="AL50" s="67">
        <v>0</v>
      </c>
      <c r="AM50" s="66">
        <v>0</v>
      </c>
      <c r="AN50" s="67">
        <v>0</v>
      </c>
      <c r="AO50" s="68">
        <v>0</v>
      </c>
      <c r="AP50" s="67">
        <v>0</v>
      </c>
      <c r="AQ50" s="67">
        <v>0</v>
      </c>
      <c r="AR50" s="64">
        <v>1E-4</v>
      </c>
    </row>
    <row r="51" spans="1:44" x14ac:dyDescent="0.2">
      <c r="A51" s="47" t="s">
        <v>86</v>
      </c>
      <c r="B51" s="62">
        <v>0</v>
      </c>
      <c r="C51" s="62">
        <v>0</v>
      </c>
      <c r="D51" s="64">
        <v>1E-4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2">
        <v>0</v>
      </c>
      <c r="T51" s="62">
        <v>0</v>
      </c>
      <c r="U51" s="62">
        <v>0</v>
      </c>
      <c r="V51" s="62">
        <v>0</v>
      </c>
      <c r="W51" s="62">
        <v>0</v>
      </c>
      <c r="X51" s="62">
        <v>0</v>
      </c>
      <c r="Y51" s="62">
        <v>0</v>
      </c>
      <c r="Z51" s="62">
        <v>0</v>
      </c>
      <c r="AA51" s="62">
        <v>0</v>
      </c>
      <c r="AB51" s="62">
        <v>0</v>
      </c>
      <c r="AC51" s="62">
        <v>0</v>
      </c>
      <c r="AD51" s="61">
        <v>0</v>
      </c>
      <c r="AE51" s="62">
        <v>0</v>
      </c>
      <c r="AF51" s="62">
        <v>0</v>
      </c>
      <c r="AG51" s="62">
        <v>0</v>
      </c>
      <c r="AH51" s="63">
        <v>0</v>
      </c>
      <c r="AI51" s="62">
        <v>0</v>
      </c>
      <c r="AJ51" s="62">
        <v>0</v>
      </c>
      <c r="AK51" s="62">
        <v>0</v>
      </c>
      <c r="AL51" s="62">
        <v>0</v>
      </c>
      <c r="AM51" s="61">
        <v>0</v>
      </c>
      <c r="AN51" s="62">
        <v>0</v>
      </c>
      <c r="AO51" s="63">
        <v>0</v>
      </c>
      <c r="AP51" s="62">
        <v>1E-4</v>
      </c>
      <c r="AQ51" s="62">
        <v>1E-4</v>
      </c>
      <c r="AR51" s="70">
        <v>1E-4</v>
      </c>
    </row>
    <row r="52" spans="1:44" x14ac:dyDescent="0.2">
      <c r="A52" s="53" t="s">
        <v>87</v>
      </c>
      <c r="B52" s="67">
        <v>0</v>
      </c>
      <c r="C52" s="67">
        <v>0</v>
      </c>
      <c r="D52" s="64">
        <v>1E-4</v>
      </c>
      <c r="E52" s="67">
        <v>0</v>
      </c>
      <c r="F52" s="67">
        <v>0</v>
      </c>
      <c r="G52" s="67">
        <v>0</v>
      </c>
      <c r="H52" s="67">
        <v>0</v>
      </c>
      <c r="I52" s="67">
        <v>0</v>
      </c>
      <c r="J52" s="67">
        <v>0</v>
      </c>
      <c r="K52" s="67">
        <v>0</v>
      </c>
      <c r="L52" s="67">
        <v>0</v>
      </c>
      <c r="M52" s="67">
        <v>0</v>
      </c>
      <c r="N52" s="67">
        <v>0</v>
      </c>
      <c r="O52" s="67">
        <v>0</v>
      </c>
      <c r="P52" s="67">
        <v>0</v>
      </c>
      <c r="Q52" s="67">
        <v>0</v>
      </c>
      <c r="R52" s="67">
        <v>0</v>
      </c>
      <c r="S52" s="67">
        <v>0</v>
      </c>
      <c r="T52" s="67">
        <v>0</v>
      </c>
      <c r="U52" s="67">
        <v>0</v>
      </c>
      <c r="V52" s="67">
        <v>0</v>
      </c>
      <c r="W52" s="67">
        <v>0</v>
      </c>
      <c r="X52" s="67">
        <v>0</v>
      </c>
      <c r="Y52" s="67">
        <v>0</v>
      </c>
      <c r="Z52" s="67">
        <v>0</v>
      </c>
      <c r="AA52" s="67">
        <v>0</v>
      </c>
      <c r="AB52" s="67">
        <v>0</v>
      </c>
      <c r="AC52" s="67">
        <v>0</v>
      </c>
      <c r="AD52" s="66">
        <v>0</v>
      </c>
      <c r="AE52" s="67">
        <v>0</v>
      </c>
      <c r="AF52" s="67">
        <v>0</v>
      </c>
      <c r="AG52" s="67">
        <v>0</v>
      </c>
      <c r="AH52" s="68">
        <v>0</v>
      </c>
      <c r="AI52" s="67">
        <v>0</v>
      </c>
      <c r="AJ52" s="67">
        <v>0</v>
      </c>
      <c r="AK52" s="67">
        <v>0</v>
      </c>
      <c r="AL52" s="67">
        <v>0</v>
      </c>
      <c r="AM52" s="66">
        <v>0</v>
      </c>
      <c r="AN52" s="67">
        <v>0</v>
      </c>
      <c r="AO52" s="68">
        <v>0</v>
      </c>
      <c r="AP52" s="67">
        <v>1E-4</v>
      </c>
      <c r="AQ52" s="67">
        <v>1E-4</v>
      </c>
      <c r="AR52" s="71">
        <v>1E-4</v>
      </c>
    </row>
    <row r="53" spans="1:44" x14ac:dyDescent="0.2">
      <c r="A53" s="28" t="s">
        <v>93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64">
        <v>0</v>
      </c>
      <c r="AE53" s="9">
        <v>0</v>
      </c>
      <c r="AF53" s="9">
        <v>0</v>
      </c>
      <c r="AG53" s="9">
        <v>0</v>
      </c>
      <c r="AH53" s="65">
        <v>0</v>
      </c>
      <c r="AI53" s="9">
        <v>0</v>
      </c>
      <c r="AJ53" s="9">
        <v>0</v>
      </c>
      <c r="AK53" s="9">
        <v>0</v>
      </c>
      <c r="AL53" s="9">
        <v>0</v>
      </c>
      <c r="AM53" s="64">
        <v>0</v>
      </c>
      <c r="AN53" s="9">
        <v>0</v>
      </c>
      <c r="AO53" s="65">
        <v>0</v>
      </c>
      <c r="AP53" s="9">
        <v>0</v>
      </c>
      <c r="AQ53" s="9">
        <v>0</v>
      </c>
      <c r="AR53" s="30">
        <v>0</v>
      </c>
    </row>
    <row r="54" spans="1:44" x14ac:dyDescent="0.2">
      <c r="A54" s="28" t="s">
        <v>94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64">
        <v>0</v>
      </c>
      <c r="AE54" s="9">
        <v>0</v>
      </c>
      <c r="AF54" s="9">
        <v>0</v>
      </c>
      <c r="AG54" s="9">
        <v>0</v>
      </c>
      <c r="AH54" s="65">
        <v>0</v>
      </c>
      <c r="AI54" s="9">
        <v>0</v>
      </c>
      <c r="AJ54" s="9">
        <v>0</v>
      </c>
      <c r="AK54" s="9">
        <v>0</v>
      </c>
      <c r="AL54" s="9">
        <v>0</v>
      </c>
      <c r="AM54" s="64">
        <v>1E-4</v>
      </c>
      <c r="AN54" s="9">
        <v>0</v>
      </c>
      <c r="AO54" s="65">
        <v>0</v>
      </c>
      <c r="AP54" s="9">
        <v>0</v>
      </c>
      <c r="AQ54" s="9">
        <v>0</v>
      </c>
      <c r="AR54" s="30">
        <v>0</v>
      </c>
    </row>
    <row r="55" spans="1:44" x14ac:dyDescent="0.2">
      <c r="A55" s="28" t="s">
        <v>95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64">
        <v>0</v>
      </c>
      <c r="AE55" s="9">
        <v>0</v>
      </c>
      <c r="AF55" s="9">
        <v>0</v>
      </c>
      <c r="AG55" s="9">
        <v>0</v>
      </c>
      <c r="AH55" s="65">
        <v>0</v>
      </c>
      <c r="AI55" s="9">
        <v>0</v>
      </c>
      <c r="AJ55" s="9">
        <v>0</v>
      </c>
      <c r="AK55" s="9">
        <v>0</v>
      </c>
      <c r="AL55" s="9">
        <v>0</v>
      </c>
      <c r="AM55" s="64">
        <v>0</v>
      </c>
      <c r="AN55" s="9">
        <v>1E-4</v>
      </c>
      <c r="AO55" s="65">
        <v>0</v>
      </c>
      <c r="AP55" s="9">
        <v>0</v>
      </c>
      <c r="AQ55" s="9">
        <v>0</v>
      </c>
      <c r="AR55" s="30">
        <v>0</v>
      </c>
    </row>
    <row r="56" spans="1:44" x14ac:dyDescent="0.2">
      <c r="A56" s="28" t="s">
        <v>96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64">
        <v>0</v>
      </c>
      <c r="AE56" s="9">
        <v>0</v>
      </c>
      <c r="AF56" s="9">
        <v>0</v>
      </c>
      <c r="AG56" s="9">
        <v>0</v>
      </c>
      <c r="AH56" s="65">
        <v>0</v>
      </c>
      <c r="AI56" s="9">
        <v>0</v>
      </c>
      <c r="AJ56" s="9">
        <v>0</v>
      </c>
      <c r="AK56" s="9">
        <v>0</v>
      </c>
      <c r="AL56" s="9">
        <v>0</v>
      </c>
      <c r="AM56" s="64">
        <v>0</v>
      </c>
      <c r="AN56" s="9">
        <v>0</v>
      </c>
      <c r="AO56" s="65">
        <v>1E-4</v>
      </c>
      <c r="AP56" s="9">
        <v>0</v>
      </c>
      <c r="AQ56" s="9">
        <v>0</v>
      </c>
      <c r="AR56" s="30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D96E6-C28C-6947-A6EF-9E970F312BC0}">
  <sheetPr>
    <tabColor theme="5" tint="0.79998168889431442"/>
  </sheetPr>
  <dimension ref="A1:B5"/>
  <sheetViews>
    <sheetView workbookViewId="0"/>
  </sheetViews>
  <sheetFormatPr baseColWidth="10" defaultRowHeight="15" x14ac:dyDescent="0.2"/>
  <sheetData>
    <row r="1" spans="1:2" ht="17" thickBot="1" x14ac:dyDescent="0.25">
      <c r="A1" s="1" t="str">
        <f>_xlfn.CONCAT( "Table of Water Storage Cost at Sites [",VLOOKUP("currency", Units!$A$2:$B$9, 2, FALSE),"/", VLOOKUP("volume", Units!$A$2:$B$9, 2, FALSE),"]")</f>
        <v>Table of Water Storage Cost at Sites [USD/bbl]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1</v>
      </c>
    </row>
    <row r="4" spans="1:2" ht="16" x14ac:dyDescent="0.2">
      <c r="A4" s="28" t="s">
        <v>90</v>
      </c>
      <c r="B4" s="30">
        <v>1</v>
      </c>
    </row>
    <row r="5" spans="1:2" ht="16" x14ac:dyDescent="0.2">
      <c r="A5" s="28" t="s">
        <v>91</v>
      </c>
      <c r="B5" s="30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8A9F-17F6-D041-B1D4-EF57145A1067}">
  <sheetPr>
    <tabColor theme="5" tint="0.79998168889431442"/>
  </sheetPr>
  <dimension ref="A1:B5"/>
  <sheetViews>
    <sheetView workbookViewId="0"/>
  </sheetViews>
  <sheetFormatPr baseColWidth="10" defaultRowHeight="15" x14ac:dyDescent="0.2"/>
  <sheetData>
    <row r="1" spans="1:2" ht="17" thickBot="1" x14ac:dyDescent="0.25">
      <c r="A1" s="1" t="str">
        <f>_xlfn.CONCAT( "Table of Water Storage Withdrawal Revenue at Sites [",VLOOKUP("currency", Units!$A$2:$B$9, 2, FALSE),"/", VLOOKUP("volume", Units!$A$2:$B$9, 2, FALSE),"]")</f>
        <v>Table of Water Storage Withdrawal Revenue at Sites [USD/bbl]</v>
      </c>
    </row>
    <row r="2" spans="1:2" ht="16" x14ac:dyDescent="0.2">
      <c r="A2" s="6" t="s">
        <v>148</v>
      </c>
      <c r="B2" s="27" t="s">
        <v>44</v>
      </c>
    </row>
    <row r="3" spans="1:2" ht="16" x14ac:dyDescent="0.2">
      <c r="A3" s="28" t="s">
        <v>89</v>
      </c>
      <c r="B3" s="30">
        <v>0.99</v>
      </c>
    </row>
    <row r="4" spans="1:2" ht="16" x14ac:dyDescent="0.2">
      <c r="A4" s="28" t="s">
        <v>90</v>
      </c>
      <c r="B4" s="30">
        <v>0.99</v>
      </c>
    </row>
    <row r="5" spans="1:2" ht="16" x14ac:dyDescent="0.2">
      <c r="A5" s="28" t="s">
        <v>91</v>
      </c>
      <c r="B5" s="30">
        <v>0.99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>
      <selection activeCell="A2" sqref="A2"/>
    </sheetView>
  </sheetViews>
  <sheetFormatPr baseColWidth="10" defaultColWidth="9.33203125" defaultRowHeight="16" x14ac:dyDescent="0.2"/>
  <cols>
    <col min="1" max="1" width="19.33203125" style="1" customWidth="1"/>
    <col min="2" max="16384" width="9.33203125" style="1"/>
  </cols>
  <sheetData>
    <row r="1" spans="1:2" ht="17" thickBot="1" x14ac:dyDescent="0.2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2">
      <c r="A2" s="6" t="s">
        <v>143</v>
      </c>
      <c r="B2" s="27" t="s">
        <v>44</v>
      </c>
    </row>
    <row r="3" spans="1:2" s="8" customFormat="1" x14ac:dyDescent="0.2">
      <c r="A3" s="28" t="s">
        <v>86</v>
      </c>
      <c r="B3" s="30">
        <v>1.5</v>
      </c>
    </row>
    <row r="4" spans="1:2" ht="17" thickBot="1" x14ac:dyDescent="0.25">
      <c r="A4" s="29" t="s">
        <v>87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4569F-D70A-C742-987D-251901953935}">
  <sheetPr>
    <tabColor theme="5" tint="0.79998168889431442"/>
  </sheetPr>
  <dimension ref="A1:B6"/>
  <sheetViews>
    <sheetView workbookViewId="0"/>
  </sheetViews>
  <sheetFormatPr baseColWidth="10" defaultRowHeight="15" x14ac:dyDescent="0.2"/>
  <sheetData>
    <row r="1" spans="1:2" ht="17" thickBot="1" x14ac:dyDescent="0.25">
      <c r="A1" s="1" t="str">
        <f>_xlfn.CONCAT( "Table of Beneficial Reuse Operational Cost [",VLOOKUP("currency", Units!$A$2:$B$9, 2, FALSE),"/", VLOOKUP("volume", Units!$A$2:$B$9, 2, FALSE),"]")</f>
        <v>Table of Beneficial Reuse Operational Cost 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0.15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33203125" defaultRowHeight="16" x14ac:dyDescent="0.2"/>
  <cols>
    <col min="1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15" x14ac:dyDescent="0.2">
      <c r="A1" s="1" t="s">
        <v>60</v>
      </c>
    </row>
    <row r="2" spans="1:15" x14ac:dyDescent="0.2">
      <c r="A2" s="4" t="s">
        <v>61</v>
      </c>
    </row>
    <row r="3" spans="1:15" x14ac:dyDescent="0.2">
      <c r="A3" s="4" t="s">
        <v>62</v>
      </c>
    </row>
    <row r="4" spans="1:15" x14ac:dyDescent="0.2">
      <c r="A4" s="4" t="s">
        <v>63</v>
      </c>
      <c r="D4" s="12"/>
    </row>
    <row r="5" spans="1:15" x14ac:dyDescent="0.2">
      <c r="A5" s="4" t="s">
        <v>64</v>
      </c>
      <c r="M5" s="13"/>
      <c r="N5" s="13"/>
      <c r="O5" s="13"/>
    </row>
    <row r="6" spans="1:15" x14ac:dyDescent="0.2">
      <c r="A6" s="4" t="s">
        <v>65</v>
      </c>
    </row>
    <row r="7" spans="1:15" x14ac:dyDescent="0.2">
      <c r="A7" s="4" t="s">
        <v>66</v>
      </c>
    </row>
    <row r="8" spans="1:15" x14ac:dyDescent="0.2">
      <c r="A8" s="4" t="s">
        <v>67</v>
      </c>
    </row>
    <row r="9" spans="1:15" x14ac:dyDescent="0.2">
      <c r="A9" s="4" t="s">
        <v>68</v>
      </c>
    </row>
    <row r="10" spans="1:15" x14ac:dyDescent="0.2">
      <c r="A10" s="4" t="s">
        <v>69</v>
      </c>
    </row>
    <row r="11" spans="1:15" x14ac:dyDescent="0.2">
      <c r="A11" s="4" t="s">
        <v>70</v>
      </c>
    </row>
    <row r="12" spans="1:15" x14ac:dyDescent="0.2">
      <c r="A12" s="4" t="s">
        <v>71</v>
      </c>
    </row>
    <row r="13" spans="1:15" x14ac:dyDescent="0.2">
      <c r="A13" s="4" t="s">
        <v>72</v>
      </c>
    </row>
    <row r="14" spans="1:15" x14ac:dyDescent="0.2">
      <c r="A14" s="4" t="s">
        <v>73</v>
      </c>
    </row>
    <row r="15" spans="1:15" x14ac:dyDescent="0.2">
      <c r="A15" s="4" t="s">
        <v>74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E563-9191-E244-BCB6-998ACD70273F}">
  <sheetPr>
    <tabColor theme="5" tint="0.79998168889431442"/>
  </sheetPr>
  <dimension ref="A1:B6"/>
  <sheetViews>
    <sheetView workbookViewId="0">
      <selection activeCell="A2" sqref="A2"/>
    </sheetView>
  </sheetViews>
  <sheetFormatPr baseColWidth="10" defaultRowHeight="15" x14ac:dyDescent="0.2"/>
  <sheetData>
    <row r="1" spans="1:2" ht="17" thickBot="1" x14ac:dyDescent="0.25">
      <c r="A1" s="1" t="str">
        <f>_xlfn.CONCAT( "Table of Beneficial Reuse Revenue[",VLOOKUP("currency", Units!$A$2:$B$9, 2, FALSE),"/", VLOOKUP("volume", Units!$A$2:$B$9, 2, FALSE),"]")</f>
        <v>Table of Beneficial Reuse Revenue[USD/bbl]</v>
      </c>
      <c r="B1" s="1"/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0.35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2" ht="17" thickBot="1" x14ac:dyDescent="0.2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2">
      <c r="A2" s="6" t="s">
        <v>208</v>
      </c>
      <c r="B2" s="27" t="s">
        <v>44</v>
      </c>
    </row>
    <row r="3" spans="1:2" s="8" customFormat="1" x14ac:dyDescent="0.2">
      <c r="A3" s="28" t="s">
        <v>46</v>
      </c>
      <c r="B3" s="30">
        <v>95</v>
      </c>
    </row>
    <row r="4" spans="1:2" s="8" customFormat="1" x14ac:dyDescent="0.2">
      <c r="A4" s="28" t="s">
        <v>47</v>
      </c>
      <c r="B4" s="30">
        <v>93</v>
      </c>
    </row>
    <row r="5" spans="1:2" s="8" customFormat="1" x14ac:dyDescent="0.2">
      <c r="A5" s="28" t="s">
        <v>48</v>
      </c>
      <c r="B5" s="30">
        <v>97</v>
      </c>
    </row>
    <row r="6" spans="1:2" s="8" customFormat="1" x14ac:dyDescent="0.2">
      <c r="A6" s="28" t="s">
        <v>49</v>
      </c>
      <c r="B6" s="30">
        <v>94</v>
      </c>
    </row>
    <row r="7" spans="1:2" s="8" customFormat="1" x14ac:dyDescent="0.2">
      <c r="A7" s="28" t="s">
        <v>50</v>
      </c>
      <c r="B7" s="30">
        <v>96</v>
      </c>
    </row>
    <row r="8" spans="1:2" s="8" customFormat="1" x14ac:dyDescent="0.2">
      <c r="A8" s="28" t="s">
        <v>51</v>
      </c>
      <c r="B8" s="30">
        <v>98</v>
      </c>
    </row>
    <row r="9" spans="1:2" s="8" customFormat="1" x14ac:dyDescent="0.2">
      <c r="A9" s="28" t="s">
        <v>52</v>
      </c>
      <c r="B9" s="30">
        <v>99</v>
      </c>
    </row>
    <row r="10" spans="1:2" s="8" customFormat="1" x14ac:dyDescent="0.2">
      <c r="A10" s="28" t="s">
        <v>53</v>
      </c>
      <c r="B10" s="30">
        <v>97</v>
      </c>
    </row>
    <row r="11" spans="1:2" s="8" customFormat="1" x14ac:dyDescent="0.2">
      <c r="A11" s="28" t="s">
        <v>54</v>
      </c>
      <c r="B11" s="30">
        <v>101</v>
      </c>
    </row>
    <row r="12" spans="1:2" s="8" customFormat="1" x14ac:dyDescent="0.2">
      <c r="A12" s="28" t="s">
        <v>55</v>
      </c>
      <c r="B12" s="30">
        <v>103</v>
      </c>
    </row>
    <row r="13" spans="1:2" s="8" customFormat="1" x14ac:dyDescent="0.2">
      <c r="A13" s="28" t="s">
        <v>56</v>
      </c>
      <c r="B13" s="30">
        <v>100</v>
      </c>
    </row>
    <row r="14" spans="1:2" s="8" customFormat="1" x14ac:dyDescent="0.2">
      <c r="A14" s="28" t="s">
        <v>57</v>
      </c>
      <c r="B14" s="30">
        <v>99</v>
      </c>
    </row>
    <row r="15" spans="1:2" s="8" customFormat="1" x14ac:dyDescent="0.2">
      <c r="A15" s="28" t="s">
        <v>58</v>
      </c>
      <c r="B15" s="30">
        <v>95</v>
      </c>
    </row>
    <row r="16" spans="1:2" s="8" customFormat="1" x14ac:dyDescent="0.2">
      <c r="A16" s="53" t="s">
        <v>59</v>
      </c>
      <c r="B16" s="71">
        <v>105</v>
      </c>
    </row>
    <row r="17" spans="1:2" s="8" customFormat="1" x14ac:dyDescent="0.2">
      <c r="A17" s="28" t="s">
        <v>76</v>
      </c>
      <c r="B17" s="30">
        <v>90</v>
      </c>
    </row>
    <row r="18" spans="1:2" s="8" customFormat="1" x14ac:dyDescent="0.2">
      <c r="A18" s="28" t="s">
        <v>77</v>
      </c>
      <c r="B18" s="30">
        <v>100</v>
      </c>
    </row>
    <row r="19" spans="1:2" s="8" customFormat="1" x14ac:dyDescent="0.2">
      <c r="A19" s="53" t="s">
        <v>78</v>
      </c>
      <c r="B19" s="71">
        <v>110</v>
      </c>
    </row>
    <row r="20" spans="1:2" s="8" customFormat="1" x14ac:dyDescent="0.2">
      <c r="A20" s="28" t="s">
        <v>86</v>
      </c>
      <c r="B20" s="30">
        <v>110</v>
      </c>
    </row>
    <row r="21" spans="1:2" ht="17" thickBot="1" x14ac:dyDescent="0.25">
      <c r="A21" s="29" t="s">
        <v>87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baseColWidth="10" defaultColWidth="9.33203125" defaultRowHeight="16" x14ac:dyDescent="0.2"/>
  <cols>
    <col min="1" max="16384" width="9.33203125" style="1"/>
  </cols>
  <sheetData>
    <row r="1" spans="1:6" ht="17" thickBot="1" x14ac:dyDescent="0.25">
      <c r="A1" s="1" t="s">
        <v>210</v>
      </c>
    </row>
    <row r="2" spans="1:6" x14ac:dyDescent="0.2">
      <c r="A2" s="5" t="s">
        <v>208</v>
      </c>
      <c r="B2" s="7" t="s">
        <v>80</v>
      </c>
      <c r="C2" s="7" t="s">
        <v>81</v>
      </c>
      <c r="D2" s="7" t="s">
        <v>82</v>
      </c>
      <c r="E2" s="7" t="s">
        <v>83</v>
      </c>
      <c r="F2" s="27" t="s">
        <v>84</v>
      </c>
    </row>
    <row r="3" spans="1:6" x14ac:dyDescent="0.2">
      <c r="A3" s="2" t="s">
        <v>46</v>
      </c>
      <c r="B3" s="9">
        <v>3</v>
      </c>
      <c r="C3" s="9">
        <v>3.5</v>
      </c>
      <c r="D3" s="9">
        <v>7.5</v>
      </c>
      <c r="E3" s="9">
        <v>12.5</v>
      </c>
      <c r="F3" s="30">
        <v>16</v>
      </c>
    </row>
    <row r="4" spans="1:6" x14ac:dyDescent="0.2">
      <c r="A4" s="2" t="s">
        <v>47</v>
      </c>
      <c r="B4" s="9">
        <v>2.5</v>
      </c>
      <c r="C4" s="9">
        <v>2</v>
      </c>
      <c r="D4" s="9">
        <v>5</v>
      </c>
      <c r="E4" s="9">
        <v>11</v>
      </c>
      <c r="F4" s="30">
        <v>15</v>
      </c>
    </row>
    <row r="5" spans="1:6" x14ac:dyDescent="0.2">
      <c r="A5" s="2" t="s">
        <v>48</v>
      </c>
      <c r="B5" s="9">
        <v>3</v>
      </c>
      <c r="C5" s="9">
        <v>0.5</v>
      </c>
      <c r="D5" s="9">
        <v>5</v>
      </c>
      <c r="E5" s="9">
        <v>6</v>
      </c>
      <c r="F5" s="30">
        <v>7</v>
      </c>
    </row>
    <row r="6" spans="1:6" x14ac:dyDescent="0.2">
      <c r="A6" s="2" t="s">
        <v>49</v>
      </c>
      <c r="B6" s="9">
        <v>3</v>
      </c>
      <c r="C6" s="9">
        <v>3.5</v>
      </c>
      <c r="D6" s="9">
        <v>7.5</v>
      </c>
      <c r="E6" s="9">
        <v>12.5</v>
      </c>
      <c r="F6" s="30">
        <v>16</v>
      </c>
    </row>
    <row r="7" spans="1:6" x14ac:dyDescent="0.2">
      <c r="A7" s="2" t="s">
        <v>50</v>
      </c>
      <c r="B7" s="9">
        <v>2.5</v>
      </c>
      <c r="C7" s="9">
        <v>2</v>
      </c>
      <c r="D7" s="9">
        <v>5</v>
      </c>
      <c r="E7" s="9">
        <v>11</v>
      </c>
      <c r="F7" s="30">
        <v>15</v>
      </c>
    </row>
    <row r="8" spans="1:6" x14ac:dyDescent="0.2">
      <c r="A8" s="2" t="s">
        <v>51</v>
      </c>
      <c r="B8" s="9">
        <v>3</v>
      </c>
      <c r="C8" s="9">
        <v>0.5</v>
      </c>
      <c r="D8" s="9">
        <v>5</v>
      </c>
      <c r="E8" s="9">
        <v>6</v>
      </c>
      <c r="F8" s="30">
        <v>7</v>
      </c>
    </row>
    <row r="9" spans="1:6" x14ac:dyDescent="0.2">
      <c r="A9" s="2" t="s">
        <v>52</v>
      </c>
      <c r="B9" s="9">
        <v>3</v>
      </c>
      <c r="C9" s="9">
        <v>3.5</v>
      </c>
      <c r="D9" s="9">
        <v>7.5</v>
      </c>
      <c r="E9" s="9">
        <v>12.5</v>
      </c>
      <c r="F9" s="30">
        <v>16</v>
      </c>
    </row>
    <row r="10" spans="1:6" x14ac:dyDescent="0.2">
      <c r="A10" s="2" t="s">
        <v>53</v>
      </c>
      <c r="B10" s="9">
        <v>2.5</v>
      </c>
      <c r="C10" s="9">
        <v>2</v>
      </c>
      <c r="D10" s="9">
        <v>5</v>
      </c>
      <c r="E10" s="9">
        <v>11</v>
      </c>
      <c r="F10" s="30">
        <v>15</v>
      </c>
    </row>
    <row r="11" spans="1:6" x14ac:dyDescent="0.2">
      <c r="A11" s="2" t="s">
        <v>54</v>
      </c>
      <c r="B11" s="9">
        <v>3</v>
      </c>
      <c r="C11" s="9">
        <v>0.5</v>
      </c>
      <c r="D11" s="9">
        <v>5</v>
      </c>
      <c r="E11" s="9">
        <v>6</v>
      </c>
      <c r="F11" s="30">
        <v>7</v>
      </c>
    </row>
    <row r="12" spans="1:6" x14ac:dyDescent="0.2">
      <c r="A12" s="2" t="s">
        <v>55</v>
      </c>
      <c r="B12" s="9">
        <v>3</v>
      </c>
      <c r="C12" s="9">
        <v>3.5</v>
      </c>
      <c r="D12" s="9">
        <v>7.5</v>
      </c>
      <c r="E12" s="9">
        <v>12.5</v>
      </c>
      <c r="F12" s="30">
        <v>16</v>
      </c>
    </row>
    <row r="13" spans="1:6" x14ac:dyDescent="0.2">
      <c r="A13" s="2" t="s">
        <v>56</v>
      </c>
      <c r="B13" s="9">
        <v>2.5</v>
      </c>
      <c r="C13" s="9">
        <v>2</v>
      </c>
      <c r="D13" s="9">
        <v>5</v>
      </c>
      <c r="E13" s="9">
        <v>11</v>
      </c>
      <c r="F13" s="30">
        <v>15</v>
      </c>
    </row>
    <row r="14" spans="1:6" x14ac:dyDescent="0.2">
      <c r="A14" s="2" t="s">
        <v>57</v>
      </c>
      <c r="B14" s="9">
        <v>3</v>
      </c>
      <c r="C14" s="9">
        <v>0.5</v>
      </c>
      <c r="D14" s="9">
        <v>5</v>
      </c>
      <c r="E14" s="9">
        <v>6</v>
      </c>
      <c r="F14" s="30">
        <v>7</v>
      </c>
    </row>
    <row r="15" spans="1:6" x14ac:dyDescent="0.2">
      <c r="A15" s="2" t="s">
        <v>58</v>
      </c>
      <c r="B15" s="9">
        <v>3</v>
      </c>
      <c r="C15" s="9">
        <v>3.5</v>
      </c>
      <c r="D15" s="9">
        <v>7.5</v>
      </c>
      <c r="E15" s="9">
        <v>12.5</v>
      </c>
      <c r="F15" s="30">
        <v>16</v>
      </c>
    </row>
    <row r="16" spans="1:6" x14ac:dyDescent="0.2">
      <c r="A16" s="72" t="s">
        <v>59</v>
      </c>
      <c r="B16" s="67">
        <v>2.5</v>
      </c>
      <c r="C16" s="67">
        <v>2</v>
      </c>
      <c r="D16" s="67">
        <v>5</v>
      </c>
      <c r="E16" s="67">
        <v>11</v>
      </c>
      <c r="F16" s="71">
        <v>15</v>
      </c>
    </row>
    <row r="17" spans="1:6" x14ac:dyDescent="0.2">
      <c r="A17" s="2" t="s">
        <v>76</v>
      </c>
      <c r="B17" s="9">
        <v>3</v>
      </c>
      <c r="C17" s="9">
        <v>1.5</v>
      </c>
      <c r="D17" s="9">
        <v>5</v>
      </c>
      <c r="E17" s="9">
        <v>6</v>
      </c>
      <c r="F17" s="30">
        <v>8</v>
      </c>
    </row>
    <row r="18" spans="1:6" x14ac:dyDescent="0.2">
      <c r="A18" s="2" t="s">
        <v>77</v>
      </c>
      <c r="B18" s="9">
        <v>3.5</v>
      </c>
      <c r="C18" s="9">
        <v>2</v>
      </c>
      <c r="D18" s="9">
        <v>4.5</v>
      </c>
      <c r="E18" s="9">
        <v>5</v>
      </c>
      <c r="F18" s="30">
        <v>7</v>
      </c>
    </row>
    <row r="19" spans="1:6" ht="17" thickBot="1" x14ac:dyDescent="0.25">
      <c r="A19" s="3" t="s">
        <v>78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B6"/>
  <sheetViews>
    <sheetView workbookViewId="0"/>
  </sheetViews>
  <sheetFormatPr baseColWidth="10" defaultColWidth="8.83203125" defaultRowHeight="15" x14ac:dyDescent="0.2"/>
  <cols>
    <col min="1" max="1" width="17.33203125" customWidth="1"/>
  </cols>
  <sheetData>
    <row r="1" spans="1:2" ht="17" thickBot="1" x14ac:dyDescent="0.25">
      <c r="A1" s="1" t="s">
        <v>212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0.8</v>
      </c>
    </row>
    <row r="4" spans="1:2" ht="16" x14ac:dyDescent="0.2">
      <c r="A4" s="28" t="s">
        <v>94</v>
      </c>
      <c r="B4" s="33">
        <v>0.95</v>
      </c>
    </row>
    <row r="5" spans="1:2" ht="16" x14ac:dyDescent="0.2">
      <c r="A5" s="28" t="s">
        <v>95</v>
      </c>
      <c r="B5" s="33">
        <v>0.95</v>
      </c>
    </row>
    <row r="6" spans="1:2" ht="16" x14ac:dyDescent="0.2">
      <c r="A6" s="28" t="s">
        <v>96</v>
      </c>
      <c r="B6" s="33">
        <v>0.95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6"/>
  <sheetViews>
    <sheetView zoomScale="125" workbookViewId="0">
      <selection activeCell="B7" sqref="B7"/>
    </sheetView>
  </sheetViews>
  <sheetFormatPr baseColWidth="10" defaultColWidth="8.83203125" defaultRowHeight="15" x14ac:dyDescent="0.2"/>
  <sheetData>
    <row r="1" spans="1:3" ht="17" thickBot="1" x14ac:dyDescent="0.25">
      <c r="A1" s="1" t="s">
        <v>218</v>
      </c>
    </row>
    <row r="2" spans="1:3" ht="16" x14ac:dyDescent="0.2">
      <c r="A2" s="6" t="s">
        <v>145</v>
      </c>
      <c r="B2" s="27" t="s">
        <v>213</v>
      </c>
      <c r="C2" s="27" t="s">
        <v>219</v>
      </c>
    </row>
    <row r="3" spans="1:3" ht="16" x14ac:dyDescent="0.2">
      <c r="A3" s="28" t="s">
        <v>93</v>
      </c>
      <c r="B3" s="33">
        <v>0.8</v>
      </c>
      <c r="C3" s="33">
        <v>1</v>
      </c>
    </row>
    <row r="4" spans="1:3" ht="16" x14ac:dyDescent="0.2">
      <c r="A4" s="28" t="s">
        <v>94</v>
      </c>
      <c r="B4" s="33">
        <v>0</v>
      </c>
      <c r="C4" s="33">
        <v>0</v>
      </c>
    </row>
    <row r="5" spans="1:3" ht="16" x14ac:dyDescent="0.2">
      <c r="A5" s="28" t="s">
        <v>95</v>
      </c>
      <c r="B5" s="33">
        <v>0</v>
      </c>
      <c r="C5" s="33">
        <v>0</v>
      </c>
    </row>
    <row r="6" spans="1:3" ht="16" x14ac:dyDescent="0.2">
      <c r="A6" s="28" t="s">
        <v>96</v>
      </c>
      <c r="B6" s="33">
        <v>0</v>
      </c>
      <c r="C6" s="33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baseColWidth="10" defaultColWidth="8.83203125" defaultRowHeight="15" x14ac:dyDescent="0.2"/>
  <cols>
    <col min="1" max="1" width="25.5" customWidth="1"/>
  </cols>
  <sheetData>
    <row r="1" spans="1:2" ht="17" thickBot="1" x14ac:dyDescent="0.25">
      <c r="A1" s="1" t="s">
        <v>217</v>
      </c>
    </row>
    <row r="2" spans="1:2" ht="16" x14ac:dyDescent="0.2">
      <c r="A2" s="6" t="s">
        <v>211</v>
      </c>
      <c r="B2" s="27" t="s">
        <v>44</v>
      </c>
    </row>
    <row r="3" spans="1:2" ht="16" x14ac:dyDescent="0.2">
      <c r="A3" s="73" t="s">
        <v>97</v>
      </c>
      <c r="B3" s="36">
        <v>0</v>
      </c>
    </row>
    <row r="4" spans="1:2" ht="16" x14ac:dyDescent="0.2">
      <c r="A4" s="73" t="s">
        <v>98</v>
      </c>
      <c r="B4" s="36">
        <v>0</v>
      </c>
    </row>
    <row r="5" spans="1:2" ht="16" x14ac:dyDescent="0.2">
      <c r="A5" s="73" t="s">
        <v>99</v>
      </c>
      <c r="B5" s="36">
        <v>1</v>
      </c>
    </row>
    <row r="6" spans="1:2" ht="17" thickBot="1" x14ac:dyDescent="0.25">
      <c r="A6" s="29" t="s">
        <v>100</v>
      </c>
      <c r="B6" s="38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18" customWidth="1"/>
  </cols>
  <sheetData>
    <row r="1" spans="1:2" ht="17" thickBot="1" x14ac:dyDescent="0.25">
      <c r="A1" s="1" t="s">
        <v>216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9"/>
  <sheetViews>
    <sheetView zoomScale="130" zoomScaleNormal="130" workbookViewId="0">
      <selection activeCell="A2" sqref="A2"/>
    </sheetView>
  </sheetViews>
  <sheetFormatPr baseColWidth="10" defaultColWidth="8.83203125" defaultRowHeight="15" x14ac:dyDescent="0.2"/>
  <cols>
    <col min="2" max="2" width="12.5" bestFit="1" customWidth="1"/>
    <col min="3" max="3" width="11.6640625" customWidth="1"/>
    <col min="4" max="4" width="17.33203125" bestFit="1" customWidth="1"/>
    <col min="5" max="5" width="16.1640625" customWidth="1"/>
    <col min="6" max="6" width="11.5" bestFit="1" customWidth="1"/>
    <col min="7" max="7" width="11" bestFit="1" customWidth="1"/>
  </cols>
  <sheetData>
    <row r="1" spans="1:2" ht="17" thickBot="1" x14ac:dyDescent="0.25">
      <c r="A1" s="1" t="s">
        <v>262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46</v>
      </c>
      <c r="B3" s="48">
        <v>20</v>
      </c>
    </row>
    <row r="4" spans="1:2" ht="16" x14ac:dyDescent="0.2">
      <c r="A4" s="28" t="s">
        <v>47</v>
      </c>
      <c r="B4" s="49">
        <v>20</v>
      </c>
    </row>
    <row r="5" spans="1:2" ht="16" x14ac:dyDescent="0.2">
      <c r="A5" s="28" t="s">
        <v>48</v>
      </c>
      <c r="B5" s="74">
        <v>25</v>
      </c>
    </row>
    <row r="6" spans="1:2" ht="16" x14ac:dyDescent="0.2">
      <c r="A6" s="28" t="s">
        <v>49</v>
      </c>
      <c r="B6" s="74">
        <v>25</v>
      </c>
    </row>
    <row r="7" spans="1:2" ht="16" x14ac:dyDescent="0.2">
      <c r="A7" s="28" t="s">
        <v>50</v>
      </c>
      <c r="B7" s="74">
        <v>23</v>
      </c>
    </row>
    <row r="8" spans="1:2" ht="16" x14ac:dyDescent="0.2">
      <c r="A8" s="28" t="s">
        <v>51</v>
      </c>
      <c r="B8" s="74">
        <v>16</v>
      </c>
    </row>
    <row r="9" spans="1:2" ht="16" x14ac:dyDescent="0.2">
      <c r="A9" s="28" t="s">
        <v>52</v>
      </c>
      <c r="B9" s="74">
        <v>12</v>
      </c>
    </row>
    <row r="10" spans="1:2" ht="16" x14ac:dyDescent="0.2">
      <c r="A10" s="28" t="s">
        <v>53</v>
      </c>
      <c r="B10" s="74">
        <v>20</v>
      </c>
    </row>
    <row r="11" spans="1:2" ht="16" x14ac:dyDescent="0.2">
      <c r="A11" s="28" t="s">
        <v>54</v>
      </c>
      <c r="B11" s="74">
        <v>16</v>
      </c>
    </row>
    <row r="12" spans="1:2" ht="16" x14ac:dyDescent="0.2">
      <c r="A12" s="28" t="s">
        <v>55</v>
      </c>
      <c r="B12" s="74">
        <v>20</v>
      </c>
    </row>
    <row r="13" spans="1:2" ht="16" x14ac:dyDescent="0.2">
      <c r="A13" s="28" t="s">
        <v>56</v>
      </c>
      <c r="B13" s="74">
        <v>17</v>
      </c>
    </row>
    <row r="14" spans="1:2" ht="16" x14ac:dyDescent="0.2">
      <c r="A14" s="28" t="s">
        <v>57</v>
      </c>
      <c r="B14" s="74">
        <v>18</v>
      </c>
    </row>
    <row r="15" spans="1:2" ht="16" x14ac:dyDescent="0.2">
      <c r="A15" s="28" t="s">
        <v>58</v>
      </c>
      <c r="B15" s="74">
        <v>10.5</v>
      </c>
    </row>
    <row r="16" spans="1:2" ht="16" x14ac:dyDescent="0.2">
      <c r="A16" s="28" t="s">
        <v>59</v>
      </c>
      <c r="B16" s="74">
        <v>15.5</v>
      </c>
    </row>
    <row r="17" spans="1:2" ht="16" x14ac:dyDescent="0.2">
      <c r="A17" s="28" t="s">
        <v>76</v>
      </c>
      <c r="B17" s="82">
        <v>15</v>
      </c>
    </row>
    <row r="18" spans="1:2" ht="17" thickBot="1" x14ac:dyDescent="0.25">
      <c r="A18" s="29" t="s">
        <v>77</v>
      </c>
      <c r="B18" s="50">
        <v>21</v>
      </c>
    </row>
    <row r="19" spans="1:2" ht="17" thickBot="1" x14ac:dyDescent="0.25">
      <c r="A19" s="29" t="s">
        <v>78</v>
      </c>
      <c r="B19" s="50">
        <v>22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2" sqref="A2"/>
    </sheetView>
  </sheetViews>
  <sheetFormatPr baseColWidth="10" defaultColWidth="8.83203125" defaultRowHeight="15" x14ac:dyDescent="0.2"/>
  <cols>
    <col min="2" max="2" width="11.5" bestFit="1" customWidth="1"/>
  </cols>
  <sheetData>
    <row r="1" spans="1:2" ht="17" thickBot="1" x14ac:dyDescent="0.25">
      <c r="A1" s="1" t="s">
        <v>263</v>
      </c>
    </row>
    <row r="2" spans="1:2" ht="16" x14ac:dyDescent="0.2">
      <c r="A2" s="6" t="s">
        <v>214</v>
      </c>
      <c r="B2" s="46" t="s">
        <v>219</v>
      </c>
    </row>
    <row r="3" spans="1:2" ht="16" x14ac:dyDescent="0.2">
      <c r="A3" s="47" t="s">
        <v>89</v>
      </c>
      <c r="B3" s="48">
        <v>10</v>
      </c>
    </row>
    <row r="4" spans="1:2" ht="16" x14ac:dyDescent="0.2">
      <c r="A4" s="28" t="s">
        <v>90</v>
      </c>
      <c r="B4" s="48">
        <v>10</v>
      </c>
    </row>
    <row r="5" spans="1:2" ht="17" thickBot="1" x14ac:dyDescent="0.25">
      <c r="A5" s="29" t="s">
        <v>91</v>
      </c>
      <c r="B5" s="48">
        <v>10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A4C6-1F13-8F40-81F5-594539BEBFCA}">
  <sheetPr>
    <tabColor theme="8" tint="0.79998168889431442"/>
  </sheetPr>
  <dimension ref="A1:B6"/>
  <sheetViews>
    <sheetView workbookViewId="0">
      <selection activeCell="A2" sqref="A2"/>
    </sheetView>
  </sheetViews>
  <sheetFormatPr baseColWidth="10" defaultRowHeight="15" x14ac:dyDescent="0.2"/>
  <sheetData>
    <row r="1" spans="1:2" ht="17" thickBot="1" x14ac:dyDescent="0.25">
      <c r="A1" s="1" t="s">
        <v>265</v>
      </c>
    </row>
    <row r="2" spans="1:2" ht="16" x14ac:dyDescent="0.2">
      <c r="A2" s="6" t="s">
        <v>145</v>
      </c>
      <c r="B2" s="27" t="s">
        <v>44</v>
      </c>
    </row>
    <row r="3" spans="1:2" ht="16" x14ac:dyDescent="0.2">
      <c r="A3" s="28" t="s">
        <v>93</v>
      </c>
      <c r="B3" s="33">
        <v>100</v>
      </c>
    </row>
    <row r="4" spans="1:2" ht="16" x14ac:dyDescent="0.2">
      <c r="A4" s="28" t="s">
        <v>94</v>
      </c>
      <c r="B4" s="33">
        <v>0</v>
      </c>
    </row>
    <row r="5" spans="1:2" ht="16" x14ac:dyDescent="0.2">
      <c r="A5" s="28" t="s">
        <v>95</v>
      </c>
      <c r="B5" s="33">
        <v>0</v>
      </c>
    </row>
    <row r="6" spans="1:2" ht="16" x14ac:dyDescent="0.2">
      <c r="A6" s="28" t="s">
        <v>96</v>
      </c>
      <c r="B6" s="3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75</v>
      </c>
    </row>
    <row r="2" spans="1:16" x14ac:dyDescent="0.2">
      <c r="A2" s="4" t="s">
        <v>76</v>
      </c>
    </row>
    <row r="3" spans="1:16" x14ac:dyDescent="0.2">
      <c r="A3" s="4" t="s">
        <v>77</v>
      </c>
      <c r="N3" s="13"/>
      <c r="O3" s="13"/>
      <c r="P3" s="13"/>
    </row>
    <row r="4" spans="1:16" x14ac:dyDescent="0.2">
      <c r="A4" s="4" t="s">
        <v>78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99846-250B-DB4B-8A11-709217E17428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83203125" customWidth="1"/>
  </cols>
  <sheetData>
    <row r="1" spans="1:2" ht="16" thickBot="1" x14ac:dyDescent="0.25">
      <c r="A1" t="s">
        <v>264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100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F8D8-BCEF-F245-8739-3BFAA192AA47}">
  <dimension ref="A1:B6"/>
  <sheetViews>
    <sheetView workbookViewId="0">
      <selection activeCell="A2" sqref="A2"/>
    </sheetView>
  </sheetViews>
  <sheetFormatPr baseColWidth="10" defaultColWidth="11.5" defaultRowHeight="15" x14ac:dyDescent="0.2"/>
  <cols>
    <col min="1" max="1" width="17.5" customWidth="1"/>
  </cols>
  <sheetData>
    <row r="1" spans="1:2" ht="16" thickBot="1" x14ac:dyDescent="0.25">
      <c r="A1" t="s">
        <v>223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0</v>
      </c>
    </row>
    <row r="5" spans="1:2" ht="16" x14ac:dyDescent="0.2">
      <c r="A5" s="31" t="s">
        <v>95</v>
      </c>
      <c r="B5" s="49">
        <v>0</v>
      </c>
    </row>
    <row r="6" spans="1:2" ht="16" x14ac:dyDescent="0.2">
      <c r="A6" s="31" t="s">
        <v>96</v>
      </c>
      <c r="B6" s="49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D577-3E8C-444E-87B2-8DF0DDD275D2}">
  <dimension ref="A1:B6"/>
  <sheetViews>
    <sheetView workbookViewId="0"/>
  </sheetViews>
  <sheetFormatPr baseColWidth="10" defaultRowHeight="15" x14ac:dyDescent="0.2"/>
  <sheetData>
    <row r="1" spans="1:2" ht="16" thickBot="1" x14ac:dyDescent="0.25">
      <c r="A1" t="s">
        <v>220</v>
      </c>
    </row>
    <row r="2" spans="1:2" ht="16" x14ac:dyDescent="0.2">
      <c r="A2" s="6" t="s">
        <v>145</v>
      </c>
      <c r="B2" s="46" t="s">
        <v>219</v>
      </c>
    </row>
    <row r="3" spans="1:2" ht="16" x14ac:dyDescent="0.2">
      <c r="A3" s="28" t="s">
        <v>93</v>
      </c>
      <c r="B3" s="49">
        <v>1</v>
      </c>
    </row>
    <row r="4" spans="1:2" ht="16" x14ac:dyDescent="0.2">
      <c r="A4" s="28" t="s">
        <v>94</v>
      </c>
      <c r="B4" s="49">
        <v>1</v>
      </c>
    </row>
    <row r="5" spans="1:2" ht="16" x14ac:dyDescent="0.2">
      <c r="A5" s="31" t="s">
        <v>95</v>
      </c>
      <c r="B5" s="49">
        <v>1</v>
      </c>
    </row>
    <row r="6" spans="1:2" ht="16" x14ac:dyDescent="0.2">
      <c r="A6" s="31" t="s">
        <v>96</v>
      </c>
      <c r="B6" s="49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C14" sqref="C14"/>
    </sheetView>
  </sheetViews>
  <sheetFormatPr baseColWidth="10" defaultColWidth="9.33203125" defaultRowHeight="16" x14ac:dyDescent="0.2"/>
  <cols>
    <col min="1" max="3" width="9.33203125" style="1"/>
    <col min="4" max="4" width="4.5" style="1" customWidth="1"/>
    <col min="5" max="14" width="9.33203125" style="1"/>
    <col min="15" max="15" width="12.16406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" x14ac:dyDescent="0.2">
      <c r="A1" s="1" t="s">
        <v>79</v>
      </c>
    </row>
    <row r="2" spans="1:1" x14ac:dyDescent="0.2">
      <c r="A2" s="4" t="s">
        <v>80</v>
      </c>
    </row>
    <row r="3" spans="1:1" x14ac:dyDescent="0.2">
      <c r="A3" s="4" t="s">
        <v>81</v>
      </c>
    </row>
    <row r="4" spans="1:1" x14ac:dyDescent="0.2">
      <c r="A4" s="4" t="s">
        <v>82</v>
      </c>
    </row>
    <row r="5" spans="1:1" x14ac:dyDescent="0.2">
      <c r="A5" s="4" t="s">
        <v>83</v>
      </c>
    </row>
    <row r="6" spans="1:1" x14ac:dyDescent="0.2">
      <c r="A6" s="4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baseColWidth="10" defaultColWidth="9.33203125" defaultRowHeight="16" x14ac:dyDescent="0.2"/>
  <cols>
    <col min="1" max="3" width="9.33203125" style="1"/>
    <col min="4" max="4" width="3.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5" style="1" customWidth="1"/>
    <col min="18" max="16384" width="9.33203125" style="1"/>
  </cols>
  <sheetData>
    <row r="1" spans="1:16" x14ac:dyDescent="0.2">
      <c r="A1" s="1" t="s">
        <v>85</v>
      </c>
    </row>
    <row r="2" spans="1:16" x14ac:dyDescent="0.2">
      <c r="A2" s="4" t="s">
        <v>86</v>
      </c>
    </row>
    <row r="3" spans="1:16" x14ac:dyDescent="0.2">
      <c r="A3" s="4" t="s">
        <v>87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AC22-34FB-EF4D-806D-BE6C06293557}">
  <sheetPr>
    <tabColor theme="9" tint="0.79998168889431442"/>
  </sheetPr>
  <dimension ref="A1:A3"/>
  <sheetViews>
    <sheetView workbookViewId="0">
      <selection activeCell="C8" sqref="C8"/>
    </sheetView>
  </sheetViews>
  <sheetFormatPr baseColWidth="10" defaultRowHeight="15" x14ac:dyDescent="0.2"/>
  <sheetData>
    <row r="1" spans="1:1" ht="16" x14ac:dyDescent="0.2">
      <c r="A1" s="1" t="s">
        <v>222</v>
      </c>
    </row>
    <row r="2" spans="1:1" ht="16" x14ac:dyDescent="0.2">
      <c r="A2" s="4" t="s">
        <v>219</v>
      </c>
    </row>
    <row r="3" spans="1:1" ht="16" x14ac:dyDescent="0.2">
      <c r="A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WaterQualityComponents</vt:lpstr>
      <vt:lpstr>StorageSites</vt:lpstr>
      <vt:lpstr>TreatmentSites</vt:lpstr>
      <vt:lpstr>NetworkNodes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FNA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InitialStorageLevel</vt:lpstr>
      <vt:lpstr>InitialStorageCapacity</vt:lpstr>
      <vt:lpstr>InitialPipelineCapacity</vt:lpstr>
      <vt:lpstr>InitialDisposalCapacity</vt:lpstr>
      <vt:lpstr>InitialTreatmentCapacity</vt:lpstr>
      <vt:lpstr>FreshwaterSourcingAvailability</vt:lpstr>
      <vt:lpstr>DisposalOperationalCost</vt:lpstr>
      <vt:lpstr>TreatmentOperationalCost</vt:lpstr>
      <vt:lpstr>PipelineOperationalCost</vt:lpstr>
      <vt:lpstr>StorageCost</vt:lpstr>
      <vt:lpstr>StorageWithdrawalRevenue</vt:lpstr>
      <vt:lpstr>FreshSourcingCost</vt:lpstr>
      <vt:lpstr>BeneficialReuseCost</vt:lpstr>
      <vt:lpstr>BeneficialReuseRevenue</vt:lpstr>
      <vt:lpstr>TruckingHourlyCost</vt:lpstr>
      <vt:lpstr>TruckingTime</vt:lpstr>
      <vt:lpstr>TreatmentEfficiency</vt:lpstr>
      <vt:lpstr>RemovalEfficiency</vt:lpstr>
      <vt:lpstr>DesalinationTechnologies</vt:lpstr>
      <vt:lpstr>DesalinationSites</vt:lpstr>
      <vt:lpstr>PadWaterQuality</vt:lpstr>
      <vt:lpstr>StorageInitialWaterQuality</vt:lpstr>
      <vt:lpstr>MinTreatmentFlow</vt:lpstr>
      <vt:lpstr>MinResidualQuality</vt:lpstr>
      <vt:lpstr>ComponentPrice</vt:lpstr>
      <vt:lpstr>ComponentTreatment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Arsh Bhatia</cp:lastModifiedBy>
  <cp:revision/>
  <dcterms:created xsi:type="dcterms:W3CDTF">2021-03-26T14:51:49Z</dcterms:created>
  <dcterms:modified xsi:type="dcterms:W3CDTF">2024-04-25T19:56:17Z</dcterms:modified>
  <cp:category/>
  <cp:contentStatus/>
</cp:coreProperties>
</file>