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elodymassis/Documents/GitHub/MelodyLamphear/Homework WK01/"/>
    </mc:Choice>
  </mc:AlternateContent>
  <bookViews>
    <workbookView xWindow="0" yWindow="460" windowWidth="33600" windowHeight="19240"/>
  </bookViews>
  <sheets>
    <sheet name="Category" sheetId="2" r:id="rId1"/>
    <sheet name="Sub-category" sheetId="3" r:id="rId2"/>
    <sheet name="Sub-category with goal" sheetId="8" r:id="rId3"/>
    <sheet name="Launch Date Outcomes" sheetId="4" r:id="rId4"/>
    <sheet name="PT Validation" sheetId="5" state="hidden" r:id="rId5"/>
    <sheet name="Outcome Based on Goal" sheetId="6" r:id="rId6"/>
    <sheet name="Percentage of ttl" sheetId="7" r:id="rId7"/>
    <sheet name="Projects by Year" sheetId="9" r:id="rId8"/>
    <sheet name="Regression" sheetId="10" r:id="rId9"/>
    <sheet name="Raw Data" sheetId="1" r:id="rId10"/>
  </sheets>
  <definedNames>
    <definedName name="_xlnm._FilterDatabase" localSheetId="9" hidden="1">'Raw Data'!$A$1:$T$4115</definedName>
  </definedNames>
  <calcPr calcId="162913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C3" i="6"/>
  <c r="D3" i="6"/>
  <c r="E3" i="6"/>
  <c r="F3" i="6"/>
  <c r="G3" i="6"/>
  <c r="H3" i="6"/>
  <c r="B4" i="6"/>
  <c r="C4" i="6"/>
  <c r="D4" i="6"/>
  <c r="E4" i="6"/>
  <c r="F4" i="6"/>
  <c r="G4" i="6"/>
  <c r="H4" i="6"/>
  <c r="B5" i="6"/>
  <c r="C5" i="6"/>
  <c r="D5" i="6"/>
  <c r="E5" i="6"/>
  <c r="F5" i="6"/>
  <c r="G5" i="6"/>
  <c r="H5" i="6"/>
  <c r="B6" i="6"/>
  <c r="C6" i="6"/>
  <c r="D6" i="6"/>
  <c r="E6" i="6"/>
  <c r="F6" i="6"/>
  <c r="G6" i="6"/>
  <c r="H6" i="6"/>
  <c r="B7" i="6"/>
  <c r="C7" i="6"/>
  <c r="D7" i="6"/>
  <c r="E7" i="6"/>
  <c r="F7" i="6"/>
  <c r="G7" i="6"/>
  <c r="H7" i="6"/>
  <c r="B8" i="6"/>
  <c r="C8" i="6"/>
  <c r="D8" i="6"/>
  <c r="E8" i="6"/>
  <c r="F8" i="6"/>
  <c r="G8" i="6"/>
  <c r="H8" i="6"/>
  <c r="B9" i="6"/>
  <c r="C9" i="6"/>
  <c r="D9" i="6"/>
  <c r="E9" i="6"/>
  <c r="F9" i="6"/>
  <c r="G9" i="6"/>
  <c r="H9" i="6"/>
  <c r="B10" i="6"/>
  <c r="C10" i="6"/>
  <c r="D10" i="6"/>
  <c r="E10" i="6"/>
  <c r="F10" i="6"/>
  <c r="G10" i="6"/>
  <c r="H10" i="6"/>
  <c r="B11" i="6"/>
  <c r="C11" i="6"/>
  <c r="D11" i="6"/>
  <c r="E11" i="6"/>
  <c r="F11" i="6"/>
  <c r="G11" i="6"/>
  <c r="H11" i="6"/>
  <c r="B12" i="6"/>
  <c r="C12" i="6"/>
  <c r="D12" i="6"/>
  <c r="E12" i="6"/>
  <c r="F12" i="6"/>
  <c r="G12" i="6"/>
  <c r="H12" i="6"/>
  <c r="B13" i="6"/>
  <c r="C13" i="6"/>
  <c r="D13" i="6"/>
  <c r="E13" i="6"/>
  <c r="F13" i="6"/>
  <c r="G13" i="6"/>
  <c r="H13" i="6"/>
  <c r="C2" i="6"/>
  <c r="B2" i="6"/>
  <c r="D2" i="6"/>
  <c r="E2" i="6"/>
  <c r="G2" i="6"/>
  <c r="F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<sst xmlns="http://schemas.openxmlformats.org/spreadsheetml/2006/main" count="33238" uniqueCount="8465">
  <si>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</si>
  <si>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</si>
  <si>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</si>
  <si>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</si>
  <si>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</si>
  <si>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</si>
  <si>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</si>
  <si>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</si>
  <si>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</si>
  <si>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</si>
  <si>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</si>
  <si>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</si>
  <si>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</si>
  <si>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</si>
  <si>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</si>
  <si>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</si>
  <si>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</si>
  <si>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</si>
  <si>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</si>
  <si>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</si>
  <si>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</si>
  <si>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</si>
  <si>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</si>
  <si>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</si>
  <si>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</si>
  <si>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</si>
  <si>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</si>
  <si>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</si>
  <si>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</si>
  <si>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</si>
  <si>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</si>
  <si>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</si>
  <si>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</si>
  <si>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</si>
  <si>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</si>
  <si>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</si>
  <si>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</si>
  <si>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</si>
  <si>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</si>
  <si>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</si>
  <si>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</si>
  <si>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</si>
  <si>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</si>
  <si>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</si>
  <si>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</si>
  <si>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</si>
  <si>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</si>
  <si>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</si>
  <si>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</si>
  <si>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</si>
  <si>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</si>
  <si>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</si>
  <si>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</si>
  <si>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</si>
  <si>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</si>
  <si>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</si>
  <si>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</si>
  <si>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</si>
  <si>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</si>
  <si>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</si>
  <si>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</si>
  <si>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</si>
  <si>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</si>
  <si>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</si>
  <si>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</si>
  <si>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</si>
  <si>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</si>
  <si>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</si>
  <si>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</si>
  <si>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</si>
  <si>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</si>
  <si>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</si>
  <si>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</si>
  <si>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</si>
  <si>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</si>
  <si>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</si>
  <si>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</si>
  <si>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</si>
  <si>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</si>
  <si>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</si>
  <si>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</si>
  <si>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</si>
  <si>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</si>
  <si>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</si>
  <si>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</si>
  <si>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</si>
  <si>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</si>
  <si>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</si>
  <si>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</si>
  <si>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</si>
  <si>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</si>
  <si>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</si>
  <si>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</si>
  <si>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</si>
  <si>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</si>
  <si>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</si>
  <si>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</si>
  <si>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</si>
  <si>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</si>
  <si>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</si>
  <si>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</si>
  <si>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</si>
  <si>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</si>
  <si>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</si>
  <si>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</si>
  <si>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</si>
  <si>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</si>
  <si>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</si>
  <si>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</si>
  <si>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</si>
  <si>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</si>
  <si>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</si>
  <si>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</si>
  <si>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</si>
  <si>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</si>
  <si>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</si>
  <si>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</si>
  <si>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</si>
  <si>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</si>
  <si>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</si>
  <si>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</si>
  <si>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</si>
  <si>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</si>
  <si>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</si>
  <si>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</si>
  <si>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</si>
  <si>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</si>
  <si>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</si>
  <si>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</si>
  <si>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</si>
  <si>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</si>
  <si>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</si>
  <si>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</si>
  <si>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</si>
  <si>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</si>
  <si>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</si>
  <si>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</si>
  <si>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</si>
  <si>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</si>
  <si>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</si>
  <si>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</si>
  <si>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</si>
  <si>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</si>
  <si>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</si>
  <si>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</si>
  <si>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</si>
  <si>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</si>
  <si>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</si>
  <si>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</si>
  <si>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</si>
  <si>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</si>
  <si>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</si>
  <si>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</si>
  <si>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</si>
  <si>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</si>
  <si>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</si>
  <si>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</si>
  <si>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</si>
  <si>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</si>
  <si>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</si>
  <si>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</si>
  <si>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</si>
  <si>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</si>
  <si>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</si>
  <si>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</si>
  <si>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</si>
  <si>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</si>
  <si>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</si>
  <si>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</si>
  <si>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</si>
  <si>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</si>
  <si>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</si>
  <si>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</si>
  <si>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</si>
  <si>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</si>
  <si>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</si>
  <si>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</si>
  <si>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</si>
  <si>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</si>
  <si>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</si>
  <si>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</si>
  <si>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</si>
  <si>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</si>
  <si>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</si>
  <si>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</si>
  <si>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</si>
  <si>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</si>
  <si>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</si>
  <si>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</si>
  <si>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</si>
  <si>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</si>
  <si>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</si>
  <si>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</si>
  <si>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</si>
  <si>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</si>
  <si>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</si>
  <si>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</si>
  <si>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</si>
  <si>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</si>
  <si>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</si>
  <si>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</si>
  <si>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</si>
  <si>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</si>
  <si>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</si>
  <si>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</si>
  <si>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</si>
  <si>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</si>
  <si>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</si>
  <si>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</si>
  <si>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</si>
  <si>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</si>
  <si>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</si>
  <si>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</si>
  <si>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</si>
  <si>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</si>
  <si>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</si>
  <si>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</si>
  <si>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</si>
  <si>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</si>
  <si>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</si>
  <si>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</si>
  <si>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</si>
  <si>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</si>
  <si>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</si>
  <si>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</si>
  <si>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</si>
  <si>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</si>
  <si>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</si>
  <si>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</si>
  <si>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</si>
  <si>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</si>
  <si>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</si>
  <si>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</si>
  <si>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</si>
  <si>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</si>
  <si>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</si>
  <si>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</si>
  <si>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</si>
  <si>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</si>
  <si>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</si>
  <si>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</si>
  <si>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</si>
  <si>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</si>
  <si>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</si>
  <si>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</si>
  <si>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</si>
  <si>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</si>
  <si>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</si>
  <si>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</si>
  <si>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</si>
  <si>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</si>
  <si>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</si>
  <si>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</si>
  <si>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</si>
  <si>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</si>
  <si>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</si>
  <si>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</si>
  <si>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</si>
  <si>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</si>
  <si>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</si>
  <si>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</si>
  <si>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</si>
  <si>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</si>
  <si>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</si>
  <si>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</si>
  <si>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</si>
  <si>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</si>
  <si>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</si>
  <si>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</si>
  <si>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</si>
  <si>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</si>
  <si>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</si>
  <si>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</si>
  <si>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</si>
  <si>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</si>
  <si>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</si>
  <si>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</si>
  <si>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</si>
  <si>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</si>
  <si>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</si>
  <si>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</si>
  <si>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</si>
  <si>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</si>
  <si>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</si>
  <si>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</si>
  <si>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</si>
  <si>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</si>
  <si>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</si>
  <si>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</si>
  <si>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</si>
  <si>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</si>
  <si>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</si>
  <si>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</si>
  <si>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</si>
  <si>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</si>
  <si>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</si>
  <si>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</si>
  <si>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</si>
  <si>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</si>
  <si>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</si>
  <si>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</si>
  <si>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</si>
  <si>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</si>
  <si>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</si>
  <si>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</si>
  <si>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</si>
  <si>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</si>
  <si>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</si>
  <si>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</si>
  <si>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</si>
  <si>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</si>
  <si>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</si>
  <si>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</si>
  <si>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</si>
  <si>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</si>
  <si>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</si>
  <si>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</si>
  <si>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</si>
  <si>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</si>
  <si>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</si>
  <si>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</si>
  <si>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</si>
  <si>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</si>
  <si>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</si>
  <si>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</si>
  <si>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</si>
  <si>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</si>
  <si>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</si>
  <si>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</si>
  <si>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</si>
  <si>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</si>
  <si>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</si>
  <si>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</si>
  <si>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</si>
  <si>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</si>
  <si>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</si>
  <si>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</si>
  <si>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</si>
  <si>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</si>
  <si>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</si>
  <si>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</si>
  <si>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</si>
  <si>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</si>
  <si>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</si>
  <si>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</si>
  <si>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</si>
  <si>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</si>
  <si>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</si>
  <si>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</si>
  <si>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</si>
  <si>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</si>
  <si>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</si>
  <si>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</si>
  <si>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</si>
  <si>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</si>
  <si>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</si>
  <si>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</si>
  <si>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</si>
  <si>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</si>
  <si>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</si>
  <si>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</si>
  <si>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</si>
  <si>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</si>
  <si>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</si>
  <si>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</si>
  <si>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</si>
  <si>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</si>
  <si>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</si>
  <si>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</si>
  <si>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</si>
  <si>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</si>
  <si>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</si>
  <si>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</si>
  <si>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</si>
  <si>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</si>
  <si>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</si>
  <si>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</si>
  <si>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</si>
  <si>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</si>
  <si>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</si>
  <si>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</si>
  <si>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</si>
  <si>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</si>
  <si>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</si>
  <si>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</si>
  <si>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</si>
  <si>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</si>
  <si>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</si>
  <si>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</si>
  <si>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</si>
  <si>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</si>
  <si>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</si>
  <si>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</si>
  <si>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</si>
  <si>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</si>
  <si>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</si>
  <si>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</si>
  <si>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</si>
  <si>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</si>
  <si>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</si>
  <si>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</si>
  <si>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</si>
  <si>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</si>
  <si>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</si>
  <si>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</si>
  <si>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</si>
  <si>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</si>
  <si>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</si>
  <si>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</si>
  <si>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</si>
  <si>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</si>
  <si>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</si>
  <si>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</si>
  <si>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</si>
  <si>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</si>
  <si>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</si>
  <si>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</si>
  <si>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</si>
  <si>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</si>
  <si>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</si>
  <si>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</si>
  <si>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</si>
  <si>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</si>
  <si>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</si>
  <si>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</si>
  <si>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</si>
  <si>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</si>
  <si>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</si>
  <si>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</si>
  <si>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</si>
  <si>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</si>
  <si>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</si>
  <si>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</si>
  <si>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</si>
  <si>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</si>
  <si>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</si>
  <si>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</si>
  <si>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</si>
  <si>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</si>
  <si>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</si>
  <si>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</si>
  <si>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</si>
  <si>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</si>
  <si>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</si>
  <si>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</si>
  <si>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</si>
  <si>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</si>
  <si>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</si>
  <si>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</si>
  <si>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</si>
  <si>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</si>
  <si>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</si>
  <si>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</si>
  <si>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</si>
  <si>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</si>
  <si>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</si>
  <si>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</si>
  <si>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</si>
  <si>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</si>
  <si>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</si>
  <si>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</si>
  <si>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</si>
  <si>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</si>
  <si>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</si>
  <si>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</si>
  <si>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</si>
  <si>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</si>
  <si>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</si>
  <si>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</si>
  <si>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</si>
  <si>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</si>
  <si>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</si>
  <si>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</si>
  <si>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</si>
  <si>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</si>
  <si>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</si>
  <si>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</si>
  <si>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</si>
  <si>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</si>
  <si>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</si>
  <si>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</si>
  <si>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</si>
  <si>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</si>
  <si>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</si>
  <si>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</si>
  <si>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</si>
  <si>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</si>
  <si>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</si>
  <si>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</si>
  <si>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</si>
  <si>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</si>
  <si>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</si>
  <si>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</si>
  <si>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</si>
  <si>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</si>
  <si>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</si>
  <si>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</si>
  <si>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</si>
  <si>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</si>
  <si>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</si>
  <si>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</si>
  <si>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</si>
  <si>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</si>
  <si>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</si>
  <si>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</si>
  <si>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</si>
  <si>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</si>
  <si>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</si>
  <si>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</si>
  <si>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</si>
  <si>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</si>
  <si>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</si>
  <si>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</si>
  <si>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</si>
  <si>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</si>
  <si>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</si>
  <si>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</si>
  <si>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</si>
  <si>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</si>
  <si>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</si>
  <si>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</si>
  <si>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</si>
  <si>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</si>
  <si>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</si>
  <si>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</si>
  <si>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</si>
  <si>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</si>
  <si>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</si>
  <si>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</si>
  <si>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</si>
  <si>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</si>
  <si>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</si>
  <si>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</si>
  <si>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</si>
  <si>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</si>
  <si>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</si>
  <si>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</si>
  <si>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</si>
  <si>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</si>
  <si>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</si>
  <si>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</si>
  <si>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</si>
  <si>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</si>
  <si>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</si>
  <si>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</si>
  <si>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</si>
  <si>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</si>
  <si>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</si>
  <si>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</si>
  <si>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</si>
  <si>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</si>
  <si>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</si>
  <si>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</si>
  <si>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</si>
  <si>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</si>
  <si>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</si>
  <si>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</si>
  <si>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</si>
  <si>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</si>
  <si>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</si>
  <si>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</si>
  <si>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</si>
  <si>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</si>
  <si>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</si>
  <si>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</si>
  <si>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</si>
  <si>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</si>
  <si>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</si>
  <si>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</si>
  <si>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</si>
  <si>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</si>
  <si>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</si>
  <si>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</si>
  <si>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</si>
  <si>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</si>
  <si>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</si>
  <si>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</si>
  <si>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</si>
  <si>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</si>
  <si>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</si>
  <si>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</si>
  <si>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</si>
  <si>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</si>
  <si>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</si>
  <si>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</si>
  <si>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</si>
  <si>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</si>
  <si>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</si>
  <si>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</si>
  <si>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</si>
  <si>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</si>
  <si>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</si>
  <si>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</si>
  <si>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</si>
  <si>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</si>
  <si>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</si>
  <si>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</si>
  <si>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</si>
  <si>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</si>
  <si>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</si>
  <si>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</si>
  <si>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</si>
  <si>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</si>
  <si>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</si>
  <si>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</si>
  <si>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</si>
  <si>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</si>
  <si>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</si>
  <si>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</si>
  <si>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</si>
  <si>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</si>
  <si>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</si>
  <si>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</si>
  <si>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</si>
  <si>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</si>
  <si>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</si>
  <si>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</si>
  <si>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</si>
  <si>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</si>
  <si>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</si>
  <si>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</si>
  <si>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</si>
  <si>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</si>
  <si>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</si>
  <si>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</si>
  <si>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</si>
  <si>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</si>
  <si>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</si>
  <si>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</si>
  <si>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</si>
  <si>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</si>
  <si>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</si>
  <si>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</si>
  <si>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</si>
  <si>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</si>
  <si>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</si>
  <si>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</si>
  <si>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</si>
  <si>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</si>
  <si>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</si>
  <si>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</si>
  <si>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</si>
  <si>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</si>
  <si>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</si>
  <si>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</si>
  <si>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</si>
  <si>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</si>
  <si>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</si>
  <si>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</si>
  <si>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</si>
  <si>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</si>
  <si>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</si>
  <si>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</si>
  <si>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</si>
  <si>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</si>
  <si>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</si>
  <si>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</si>
  <si>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</si>
  <si>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</si>
  <si>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</si>
  <si>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</si>
  <si>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</si>
  <si>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</si>
  <si>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</si>
  <si>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</si>
  <si>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</si>
  <si>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</si>
  <si>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</si>
  <si>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</si>
  <si>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</si>
  <si>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</si>
  <si>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</si>
  <si>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</si>
  <si>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</si>
  <si>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</si>
  <si>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</si>
  <si>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</si>
  <si>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</si>
  <si>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</si>
  <si>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</si>
  <si>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</si>
  <si>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</si>
  <si>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</si>
  <si>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</si>
  <si>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</si>
  <si>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</si>
  <si>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</si>
  <si>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</si>
  <si>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</si>
  <si>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</si>
  <si>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</si>
  <si>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</si>
  <si>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</si>
  <si>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</si>
  <si>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</si>
  <si>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</si>
  <si>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</si>
  <si>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</si>
  <si>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</si>
  <si>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</si>
  <si>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</si>
  <si>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</si>
  <si>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</si>
  <si>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</si>
  <si>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</si>
  <si>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</si>
  <si>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</si>
  <si>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</si>
  <si>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</si>
  <si>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</si>
  <si>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</si>
  <si>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</si>
  <si>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</si>
  <si>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</si>
  <si>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</si>
  <si>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</si>
  <si>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</si>
  <si>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</si>
  <si>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</si>
  <si>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</si>
  <si>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</si>
  <si>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</si>
  <si>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</si>
  <si>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</si>
  <si>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</si>
  <si>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</si>
  <si>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</si>
  <si>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</si>
  <si>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</si>
  <si>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</si>
  <si>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</si>
  <si>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</si>
  <si>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</si>
  <si>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</si>
  <si>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</si>
  <si>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</si>
  <si>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</si>
  <si>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</si>
  <si>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</si>
  <si>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</si>
  <si>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</si>
  <si>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</si>
  <si>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</si>
  <si>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</si>
  <si>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</si>
  <si>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</si>
  <si>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</si>
  <si>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</si>
  <si>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</si>
  <si>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</si>
  <si>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</si>
  <si>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</si>
  <si>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</si>
  <si>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</si>
  <si>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</si>
  <si>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</si>
  <si>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</si>
  <si>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</si>
  <si>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</si>
  <si>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</si>
  <si>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</si>
  <si>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</si>
  <si>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</si>
  <si>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</si>
  <si>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</si>
  <si>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</si>
  <si>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</si>
  <si>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</si>
  <si>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</si>
  <si>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</si>
  <si>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</si>
  <si>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</si>
  <si>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</si>
  <si>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</si>
  <si>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</si>
  <si>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</si>
  <si>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</si>
  <si>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</si>
  <si>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</si>
  <si>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</si>
  <si>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</si>
  <si>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</si>
  <si>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</si>
  <si>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</si>
  <si>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</si>
  <si>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</si>
  <si>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</si>
  <si>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</si>
  <si>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</si>
  <si>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</si>
  <si>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</si>
  <si>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</si>
  <si>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</si>
  <si>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</si>
  <si>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</si>
  <si>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</si>
  <si>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</si>
  <si>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</si>
  <si>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</si>
  <si>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</si>
  <si>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</si>
  <si>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</si>
  <si>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</si>
  <si>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</si>
  <si>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</si>
  <si>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</si>
  <si>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</si>
  <si>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</si>
  <si>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</si>
  <si>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</si>
  <si>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</si>
  <si>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</si>
  <si>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</si>
  <si>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</si>
  <si>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</si>
  <si>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</si>
  <si>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</si>
  <si>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</si>
  <si>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</si>
  <si>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</si>
  <si>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</si>
  <si>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</si>
  <si>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</si>
  <si>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</si>
  <si>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</si>
  <si>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</si>
  <si>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</si>
  <si>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</si>
  <si>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</si>
  <si>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</si>
  <si>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</si>
  <si>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</si>
  <si>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</si>
  <si>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</si>
  <si>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</si>
  <si>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</si>
  <si>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</si>
  <si>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</si>
  <si>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</si>
  <si>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</si>
  <si>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</si>
  <si>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</si>
  <si>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</si>
  <si>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</si>
  <si>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</si>
  <si>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</si>
  <si>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</si>
  <si>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</si>
  <si>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</si>
  <si>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</si>
  <si>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</si>
  <si>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</si>
  <si>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</si>
  <si>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</si>
  <si>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</si>
  <si>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</si>
  <si>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</si>
  <si>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</si>
  <si>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</si>
  <si>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</si>
  <si>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</si>
  <si>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</si>
  <si>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</si>
  <si>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</si>
  <si>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</si>
  <si>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</si>
  <si>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</si>
  <si>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</si>
  <si>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</si>
  <si>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</si>
  <si>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</si>
  <si>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</si>
  <si>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</si>
  <si>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</si>
  <si>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</si>
  <si>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</si>
  <si>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</si>
  <si>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</si>
  <si>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</si>
  <si>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</si>
  <si>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</si>
  <si>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</si>
  <si>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</si>
  <si>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</si>
  <si>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</si>
  <si>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</si>
  <si>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</si>
  <si>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</si>
  <si>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</si>
  <si>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</si>
  <si>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</si>
  <si>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</si>
  <si>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</si>
  <si>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</si>
  <si>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</si>
  <si>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</si>
  <si>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</si>
  <si>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</si>
  <si>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</si>
  <si>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</si>
  <si>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</si>
  <si>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</si>
  <si>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</si>
  <si>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</si>
  <si>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</si>
  <si>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</si>
  <si>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</si>
  <si>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</si>
  <si>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</si>
  <si>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</si>
  <si>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</si>
  <si>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</si>
  <si>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</si>
  <si>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</si>
  <si>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</si>
  <si>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</si>
  <si>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</si>
  <si>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</si>
  <si>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</si>
  <si>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</si>
  <si>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</si>
  <si>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</si>
  <si>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</si>
  <si>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</si>
  <si>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</si>
  <si>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</si>
  <si>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</si>
  <si>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</si>
  <si>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</si>
  <si>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</si>
  <si>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</si>
  <si>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</si>
  <si>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</si>
  <si>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</si>
  <si>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</si>
  <si>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</si>
  <si>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</si>
  <si>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</si>
  <si>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</si>
  <si>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</si>
  <si>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</si>
  <si>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</si>
  <si>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</si>
  <si>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</si>
  <si>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</si>
  <si>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</si>
  <si>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</si>
  <si>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</si>
  <si>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</si>
  <si>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</si>
  <si>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</si>
  <si>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</si>
  <si>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</si>
  <si>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</si>
  <si>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</si>
  <si>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</si>
  <si>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</si>
  <si>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</si>
  <si>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</si>
  <si>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</si>
  <si>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</si>
  <si>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</si>
  <si>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</si>
  <si>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</si>
  <si>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</si>
  <si>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</si>
  <si>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</si>
  <si>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</si>
  <si>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</si>
  <si>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</si>
  <si>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</si>
  <si>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</si>
  <si>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</si>
  <si>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</si>
  <si>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</si>
  <si>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</si>
  <si>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</si>
  <si>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</si>
  <si>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</si>
  <si>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</si>
  <si>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</si>
  <si>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</si>
  <si>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</si>
  <si>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</si>
  <si>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</si>
  <si>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</si>
  <si>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</si>
  <si>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</si>
  <si>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</si>
  <si>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</si>
  <si>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</si>
  <si>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</si>
  <si>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</si>
  <si>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</si>
  <si>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</si>
  <si>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</si>
  <si>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</si>
  <si>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</si>
  <si>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</si>
  <si>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</si>
  <si>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</si>
  <si>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</si>
  <si>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</si>
  <si>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</si>
  <si>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</si>
  <si>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</si>
  <si>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</si>
  <si>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</si>
  <si>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</si>
  <si>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</si>
  <si>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</si>
  <si>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</si>
  <si>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</si>
  <si>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</si>
  <si>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</si>
  <si>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</si>
  <si>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</si>
  <si>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</si>
  <si>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</si>
  <si>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</si>
  <si>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</si>
  <si>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</si>
  <si>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</si>
  <si>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</si>
  <si>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</si>
  <si>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</si>
  <si>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</si>
  <si>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</si>
  <si>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</si>
  <si>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</si>
  <si>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</si>
  <si>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</si>
  <si>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</si>
  <si>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</si>
  <si>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</si>
  <si>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</si>
  <si>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</si>
  <si>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</si>
  <si>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</si>
  <si>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</si>
  <si>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</si>
  <si>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</si>
  <si>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</si>
  <si>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</si>
  <si>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</si>
  <si>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</si>
  <si>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</si>
  <si>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</si>
  <si>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</si>
  <si>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</si>
  <si>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</si>
  <si>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</si>
  <si>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</si>
  <si>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</si>
  <si>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</si>
  <si>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</si>
  <si>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</si>
  <si>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</si>
  <si>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</si>
  <si>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</si>
  <si>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</si>
  <si>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</si>
  <si>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</si>
  <si>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</si>
  <si>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</si>
  <si>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</si>
  <si>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</si>
  <si>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</si>
  <si>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</si>
  <si>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</si>
  <si>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</si>
  <si>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</si>
  <si>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</si>
  <si>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</si>
  <si>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</si>
  <si>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</si>
  <si>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</si>
  <si>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</si>
  <si>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</si>
  <si>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</si>
  <si>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</si>
  <si>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</si>
  <si>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</si>
  <si>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</si>
  <si>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</si>
  <si>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</si>
  <si>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</si>
  <si>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</si>
  <si>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</si>
  <si>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</si>
  <si>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</si>
  <si>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</si>
  <si>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</si>
  <si>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</si>
  <si>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</si>
  <si>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</si>
  <si>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</si>
  <si>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</si>
  <si>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</si>
  <si>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</si>
  <si>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</si>
  <si>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</si>
  <si>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</si>
  <si>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</si>
  <si>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</si>
  <si>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</si>
  <si>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</si>
  <si>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</si>
  <si>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</si>
  <si>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</si>
  <si>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</si>
  <si>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</si>
  <si>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</si>
  <si>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</si>
  <si>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</si>
  <si>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</si>
  <si>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</si>
  <si>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</si>
  <si>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</si>
  <si>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</si>
  <si>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</si>
  <si>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</si>
  <si>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</si>
  <si>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</si>
  <si>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</si>
  <si>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</si>
  <si>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</si>
  <si>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</si>
  <si>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</si>
  <si>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</si>
  <si>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</si>
  <si>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</si>
  <si>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</si>
  <si>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</si>
  <si>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</si>
  <si>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</si>
  <si>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</si>
  <si>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</si>
  <si>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</si>
  <si>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</si>
  <si>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</si>
  <si>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</si>
  <si>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</si>
  <si>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</si>
  <si>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</si>
  <si>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</si>
  <si>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</si>
  <si>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</si>
  <si>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</si>
  <si>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</si>
  <si>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</si>
  <si>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</si>
  <si>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</si>
  <si>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</si>
  <si>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</si>
  <si>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</si>
  <si>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</si>
  <si>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</si>
  <si>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</si>
  <si>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</si>
  <si>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</si>
  <si>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</si>
  <si>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</si>
  <si>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</si>
  <si>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</si>
  <si>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</si>
  <si>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</si>
  <si>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</si>
  <si>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</si>
  <si>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</si>
  <si>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</si>
  <si>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</si>
  <si>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</si>
  <si>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</si>
  <si>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</si>
  <si>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</si>
  <si>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</si>
  <si>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</si>
  <si>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</si>
  <si>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</si>
  <si>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</si>
  <si>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</si>
  <si>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</si>
  <si>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</si>
  <si>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</si>
  <si>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</si>
  <si>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</si>
  <si>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</si>
  <si>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</si>
  <si>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</si>
  <si>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</si>
  <si>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</si>
  <si>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</si>
  <si>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</si>
  <si>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</si>
  <si>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</si>
  <si>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</si>
  <si>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</si>
  <si>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</si>
  <si>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</si>
  <si>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</si>
  <si>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</si>
  <si>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</si>
  <si>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</si>
  <si>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</si>
  <si>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</si>
  <si>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</si>
  <si>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</si>
  <si>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</si>
  <si>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</si>
  <si>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</si>
  <si>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</si>
  <si>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</si>
  <si>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</si>
  <si>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</si>
  <si>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</si>
  <si>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</si>
  <si>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</si>
  <si>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</si>
  <si>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</si>
  <si>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</si>
  <si>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</si>
  <si>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</si>
  <si>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</si>
  <si>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</si>
  <si>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</si>
  <si>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</si>
  <si>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</si>
  <si>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</si>
  <si>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</si>
  <si>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</si>
  <si>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</si>
  <si>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</si>
  <si>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</si>
  <si>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</si>
  <si>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</si>
  <si>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</si>
  <si>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</si>
  <si>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</si>
  <si>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</si>
  <si>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</si>
  <si>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</si>
  <si>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</si>
  <si>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</si>
  <si>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</si>
  <si>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</si>
  <si>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</si>
  <si>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</si>
  <si>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</si>
  <si>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</si>
  <si>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</si>
  <si>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</si>
  <si>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</si>
  <si>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</si>
  <si>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</si>
  <si>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</si>
  <si>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</si>
  <si>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</si>
  <si>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</si>
  <si>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</si>
  <si>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</si>
  <si>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</si>
  <si>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</si>
  <si>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</si>
  <si>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</si>
  <si>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</si>
  <si>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</si>
  <si>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</si>
  <si>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</si>
  <si>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</si>
  <si>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</si>
  <si>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</si>
  <si>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</si>
  <si>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</si>
  <si>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</si>
  <si>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</si>
  <si>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</si>
  <si>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</si>
  <si>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</si>
  <si>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</si>
  <si>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</si>
  <si>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</si>
  <si>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</si>
  <si>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</si>
  <si>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</si>
  <si>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</si>
  <si>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</si>
  <si>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</si>
  <si>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</si>
  <si>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</si>
  <si>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</si>
  <si>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</si>
  <si>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</si>
  <si>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</si>
  <si>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</si>
  <si>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</si>
  <si>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</si>
  <si>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</si>
  <si>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</si>
  <si>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</si>
  <si>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</si>
  <si>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</si>
  <si>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</si>
  <si>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</si>
  <si>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</si>
  <si>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</si>
  <si>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</si>
  <si>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</si>
  <si>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</si>
  <si>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</si>
  <si>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</si>
  <si>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</si>
  <si>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</si>
  <si>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</si>
  <si>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</si>
  <si>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</si>
  <si>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</si>
  <si>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</si>
  <si>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</si>
  <si>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</si>
  <si>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</si>
  <si>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</si>
  <si>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</si>
  <si>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</si>
  <si>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</si>
  <si>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</si>
  <si>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</si>
  <si>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</si>
  <si>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</si>
  <si>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</si>
  <si>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</si>
  <si>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</si>
  <si>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</si>
  <si>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</si>
  <si>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</si>
  <si>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</si>
  <si>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</si>
  <si>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</si>
  <si>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</si>
  <si>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</si>
  <si>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</si>
  <si>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</si>
  <si>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</si>
  <si>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</si>
  <si>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</si>
  <si>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</si>
  <si>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</si>
  <si>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</si>
  <si>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</si>
  <si>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</si>
  <si>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</si>
  <si>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</si>
  <si>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</si>
  <si>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</si>
  <si>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</si>
  <si>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</si>
  <si>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</si>
  <si>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</si>
  <si>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</si>
  <si>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</si>
  <si>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</si>
  <si>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</si>
  <si>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</si>
  <si>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</si>
  <si>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</si>
  <si>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</si>
  <si>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</si>
  <si>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</si>
  <si>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</si>
  <si>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</si>
  <si>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</si>
  <si>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</si>
  <si>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</si>
  <si>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</si>
  <si>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</si>
  <si>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</si>
  <si>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</si>
  <si>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</si>
  <si>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</si>
  <si>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</si>
  <si>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</si>
  <si>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</si>
  <si>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</si>
  <si>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</si>
  <si>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</si>
  <si>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</si>
  <si>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</si>
  <si>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</si>
  <si>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</si>
  <si>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</si>
  <si>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</si>
  <si>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</si>
  <si>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</si>
  <si>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</si>
  <si>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</si>
  <si>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</si>
  <si>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</si>
  <si>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</si>
  <si>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</si>
  <si>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</si>
  <si>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</si>
  <si>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</si>
  <si>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</si>
  <si>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</si>
  <si>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</si>
  <si>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</si>
  <si>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</si>
  <si>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</si>
  <si>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</si>
  <si>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</si>
  <si>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</si>
  <si>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</si>
  <si>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</si>
  <si>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</si>
  <si>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</si>
  <si>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</si>
  <si>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</si>
  <si>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</si>
  <si>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</si>
  <si>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</si>
  <si>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</si>
  <si>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</si>
  <si>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</si>
  <si>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</si>
  <si>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</si>
  <si>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</si>
  <si>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</si>
  <si>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</si>
  <si>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</si>
  <si>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</si>
  <si>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</si>
  <si>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</si>
  <si>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</si>
  <si>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</si>
  <si>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</si>
  <si>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</si>
  <si>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</si>
  <si>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</si>
  <si>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</si>
  <si>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</si>
  <si>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</si>
  <si>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</si>
  <si>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</si>
  <si>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</si>
  <si>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</si>
  <si>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</si>
  <si>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</si>
  <si>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</si>
  <si>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</si>
  <si>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</si>
  <si>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</si>
  <si>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</si>
  <si>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</si>
  <si>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</si>
  <si>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</si>
  <si>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</si>
  <si>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</si>
  <si>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</si>
  <si>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</si>
  <si>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</si>
  <si>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</si>
  <si>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</si>
  <si>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</si>
  <si>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</si>
  <si>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</si>
  <si>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</si>
  <si>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</si>
  <si>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</si>
  <si>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</si>
  <si>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</si>
  <si>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</si>
  <si>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</si>
  <si>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</si>
  <si>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</si>
  <si>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</si>
  <si>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</si>
  <si>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</si>
  <si>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</si>
  <si>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</si>
  <si>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</si>
  <si>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</si>
  <si>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</si>
  <si>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</si>
  <si>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</si>
  <si>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</si>
  <si>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</si>
  <si>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</si>
  <si>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</si>
  <si>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</si>
  <si>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</si>
  <si>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</si>
  <si>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</si>
  <si>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</si>
  <si>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</si>
  <si>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</si>
  <si>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</si>
  <si>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</si>
  <si>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</si>
  <si>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</si>
  <si>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</si>
  <si>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</si>
  <si>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</si>
  <si>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</si>
  <si>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</si>
  <si>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</si>
  <si>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</si>
  <si>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</si>
  <si>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</si>
  <si>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</si>
  <si>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</si>
  <si>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</si>
  <si>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</si>
  <si>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</si>
  <si>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</si>
  <si>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</si>
  <si>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</si>
  <si>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</si>
  <si>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</si>
  <si>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</si>
  <si>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</si>
  <si>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</si>
  <si>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</si>
  <si>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</si>
  <si>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</si>
  <si>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</si>
  <si>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</si>
  <si>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</si>
  <si>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</si>
  <si>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</si>
  <si>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</si>
  <si>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</si>
  <si>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</si>
  <si>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</si>
  <si>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</si>
  <si>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</si>
  <si>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</si>
  <si>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</si>
  <si>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</si>
  <si>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</si>
  <si>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</si>
  <si>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</si>
  <si>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</si>
  <si>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</si>
  <si>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</si>
  <si>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</si>
  <si>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</si>
  <si>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</si>
  <si>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</si>
  <si>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</si>
  <si>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</si>
  <si>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</si>
  <si>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</si>
  <si>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</si>
  <si>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</si>
  <si>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</si>
  <si>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</si>
  <si>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</si>
  <si>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</si>
  <si>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</si>
  <si>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</si>
  <si>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</si>
  <si>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</si>
  <si>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</si>
  <si>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</si>
  <si>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</si>
  <si>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</si>
  <si>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</si>
  <si>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</si>
  <si>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</si>
  <si>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</si>
  <si>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</si>
  <si>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</si>
  <si>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</si>
  <si>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</si>
  <si>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</si>
  <si>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</si>
  <si>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</si>
  <si>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</si>
  <si>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</si>
  <si>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</si>
  <si>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</si>
  <si>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</si>
  <si>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</si>
  <si>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</si>
  <si>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</si>
  <si>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</si>
  <si>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</si>
  <si>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</si>
  <si>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</si>
  <si>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</si>
  <si>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</si>
  <si>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</si>
  <si>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</si>
  <si>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</si>
  <si>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</si>
  <si>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</si>
  <si>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</si>
  <si>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</si>
  <si>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</si>
  <si>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</si>
  <si>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</si>
  <si>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</si>
  <si>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</si>
  <si>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</si>
  <si>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</si>
  <si>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</si>
  <si>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</si>
  <si>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</si>
  <si>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</si>
  <si>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</si>
  <si>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</si>
  <si>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</si>
  <si>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</si>
  <si>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</si>
  <si>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</si>
  <si>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</si>
  <si>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</si>
  <si>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</si>
  <si>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</si>
  <si>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</si>
  <si>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</si>
  <si>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</si>
  <si>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</si>
  <si>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</si>
  <si>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</si>
  <si>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</si>
  <si>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</si>
  <si>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</si>
  <si>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</si>
  <si>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</si>
  <si>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</si>
  <si>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</si>
  <si>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</si>
  <si>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</si>
  <si>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</si>
  <si>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</si>
  <si>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</si>
  <si>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</si>
  <si>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</si>
  <si>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</si>
  <si>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</si>
  <si>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</si>
  <si>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</si>
  <si>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</si>
  <si>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</si>
  <si>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</si>
  <si>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</si>
  <si>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</si>
  <si>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</si>
  <si>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</si>
  <si>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</si>
  <si>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</si>
  <si>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</si>
  <si>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</si>
  <si>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</si>
  <si>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</si>
  <si>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</si>
  <si>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</si>
  <si>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</si>
  <si>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</si>
  <si>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</si>
  <si>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</si>
  <si>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</si>
  <si>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</si>
  <si>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</si>
  <si>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</si>
  <si>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</si>
  <si>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</si>
  <si>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</si>
  <si>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</si>
  <si>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</si>
  <si>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</si>
  <si>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</si>
  <si>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</si>
  <si>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</si>
  <si>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</si>
  <si>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</si>
  <si>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</si>
  <si>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</si>
  <si>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</si>
  <si>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</si>
  <si>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</si>
  <si>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</si>
  <si>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</si>
  <si>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</si>
  <si>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</si>
  <si>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</si>
  <si>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</si>
  <si>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</si>
  <si>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</si>
  <si>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</si>
  <si>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</si>
  <si>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</si>
  <si>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</si>
  <si>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</si>
  <si>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</si>
  <si>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</si>
  <si>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</si>
  <si>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</si>
  <si>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</si>
  <si>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</si>
  <si>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</si>
  <si>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</si>
  <si>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</si>
  <si>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</si>
  <si>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</si>
  <si>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</si>
  <si>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</si>
  <si>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</si>
  <si>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</si>
  <si>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</si>
  <si>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</si>
  <si>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</si>
  <si>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</si>
  <si>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</si>
  <si>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</si>
  <si>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</si>
  <si>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</si>
  <si>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</si>
  <si>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</si>
  <si>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</si>
  <si>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</si>
  <si>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</si>
  <si>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</si>
  <si>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</si>
  <si>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</si>
  <si>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</si>
  <si>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</si>
  <si>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</si>
  <si>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</si>
  <si>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</si>
  <si>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</si>
  <si>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</si>
  <si>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</si>
  <si>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</si>
  <si>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</si>
  <si>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</si>
  <si>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</si>
  <si>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</si>
  <si>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</si>
  <si>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</si>
  <si>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</si>
  <si>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</si>
  <si>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</si>
  <si>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</si>
  <si>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</si>
  <si>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</si>
  <si>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</si>
  <si>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</si>
  <si>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</si>
  <si>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</si>
  <si>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</si>
  <si>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</si>
  <si>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</si>
  <si>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</si>
  <si>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</si>
  <si>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</si>
  <si>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</si>
  <si>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</si>
  <si>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</si>
  <si>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</si>
  <si>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</si>
  <si>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</si>
  <si>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</si>
  <si>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</si>
  <si>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</si>
  <si>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</si>
  <si>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</si>
  <si>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</si>
  <si>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</si>
  <si>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</si>
  <si>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</si>
  <si>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</si>
  <si>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</si>
  <si>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</si>
  <si>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</si>
  <si>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</si>
  <si>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</si>
  <si>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</si>
  <si>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</si>
  <si>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</si>
  <si>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</si>
  <si>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</si>
  <si>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</si>
  <si>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</si>
  <si>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</si>
  <si>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</si>
  <si>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</si>
  <si>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</si>
  <si>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</si>
  <si>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</si>
  <si>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</si>
  <si>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</si>
  <si>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</si>
  <si>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</si>
  <si>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</si>
  <si>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</si>
  <si>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</si>
  <si>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</si>
  <si>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</si>
  <si>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</si>
  <si>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</si>
  <si>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</si>
  <si>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</si>
  <si>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</si>
  <si>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</si>
  <si>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</si>
  <si>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</si>
  <si>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</si>
  <si>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</si>
  <si>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</si>
  <si>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</si>
  <si>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</si>
  <si>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</si>
  <si>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</si>
  <si>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</si>
  <si>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</si>
  <si>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</si>
  <si>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</si>
  <si>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</si>
  <si>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</si>
  <si>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</si>
  <si>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</si>
  <si>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</si>
  <si>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</si>
  <si>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</si>
  <si>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</si>
  <si>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</si>
  <si>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</si>
  <si>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</si>
  <si>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</si>
  <si>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</si>
  <si>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</si>
  <si>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</si>
  <si>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</si>
  <si>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</si>
  <si>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</si>
  <si>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</si>
  <si>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</si>
  <si>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</si>
  <si>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</si>
  <si>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</si>
  <si>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</si>
  <si>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</si>
  <si>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</si>
  <si>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</si>
  <si>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</si>
  <si>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</si>
  <si>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</si>
  <si>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</si>
  <si>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</si>
  <si>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</si>
  <si>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</si>
  <si>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</si>
  <si>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</si>
  <si>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</si>
  <si>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</si>
  <si>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</si>
  <si>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</si>
  <si>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</si>
  <si>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</si>
  <si>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</si>
  <si>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</si>
  <si>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</si>
  <si>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</si>
  <si>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</si>
  <si>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</si>
  <si>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</si>
  <si>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</si>
  <si>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</si>
  <si>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</si>
  <si>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</si>
  <si>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</si>
  <si>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</si>
  <si>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</si>
  <si>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</si>
  <si>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</si>
  <si>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</si>
  <si>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</si>
  <si>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</si>
  <si>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</si>
  <si>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</si>
  <si>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</si>
  <si>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</si>
  <si>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</si>
  <si>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</si>
  <si>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</si>
  <si>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</si>
  <si>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</si>
  <si>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</si>
  <si>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</si>
  <si>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</si>
  <si>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</si>
  <si>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</si>
  <si>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</si>
  <si>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</si>
  <si>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</si>
  <si>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</si>
  <si>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</si>
  <si>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</si>
  <si>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</si>
  <si>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</si>
  <si>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</si>
  <si>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</si>
  <si>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</si>
  <si>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</si>
  <si>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</si>
  <si>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</si>
  <si>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</si>
  <si>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</si>
  <si>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</si>
  <si>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</si>
  <si>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</si>
  <si>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</si>
  <si>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</si>
  <si>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</si>
  <si>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</si>
  <si>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</si>
  <si>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</si>
  <si>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</si>
  <si>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</si>
  <si>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</si>
  <si>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</si>
  <si>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</si>
  <si>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</si>
  <si>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</si>
  <si>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</si>
  <si>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</si>
  <si>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</si>
  <si>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</si>
  <si>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</si>
  <si>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</si>
  <si>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</si>
  <si>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</si>
  <si>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</si>
  <si>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</si>
  <si>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</si>
  <si>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</si>
  <si>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</si>
  <si>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</si>
  <si>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</si>
  <si>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</si>
  <si>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</si>
  <si>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</si>
  <si>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</si>
  <si>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</si>
  <si>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</si>
  <si>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</si>
  <si>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</si>
  <si>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</si>
  <si>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</si>
  <si>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</si>
  <si>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</si>
  <si>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</si>
  <si>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</si>
  <si>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</si>
  <si>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</si>
  <si>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</si>
  <si>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</si>
  <si>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</si>
  <si>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</si>
  <si>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</si>
  <si>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</si>
  <si>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</si>
  <si>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</si>
  <si>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</si>
  <si>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</si>
  <si>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</si>
  <si>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</si>
  <si>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</si>
  <si>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</si>
  <si>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</si>
  <si>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</si>
  <si>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</si>
  <si>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</si>
  <si>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</si>
  <si>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</si>
  <si>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</si>
  <si>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</si>
  <si>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</si>
  <si>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</si>
  <si>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</si>
  <si>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</si>
  <si>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</si>
  <si>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</si>
  <si>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</si>
  <si>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</si>
  <si>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</si>
  <si>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</si>
  <si>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</si>
  <si>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</si>
  <si>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</si>
  <si>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</si>
  <si>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</si>
  <si>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</si>
  <si>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</si>
  <si>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</si>
  <si>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</si>
  <si>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</si>
  <si>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</si>
  <si>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</si>
  <si>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</si>
  <si>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</si>
  <si>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</si>
  <si>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</si>
  <si>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</si>
  <si>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</si>
  <si>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</si>
  <si>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</si>
  <si>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</si>
  <si>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</si>
  <si>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</si>
  <si>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</si>
  <si>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</si>
  <si>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</si>
  <si>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</si>
  <si>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</si>
  <si>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</si>
  <si>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</si>
  <si>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</si>
  <si>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</si>
  <si>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</si>
  <si>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</si>
  <si>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</si>
  <si>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</si>
  <si>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</si>
  <si>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</si>
  <si>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</si>
  <si>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</si>
  <si>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</si>
  <si>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</si>
  <si>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</si>
  <si>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</si>
  <si>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</si>
  <si>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</si>
  <si>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</si>
  <si>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</si>
  <si>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</si>
  <si>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</si>
  <si>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</si>
  <si>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</si>
  <si>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</si>
  <si>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</si>
  <si>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</si>
  <si>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</si>
  <si>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</si>
  <si>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</si>
  <si>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</si>
  <si>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</si>
  <si>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</si>
  <si>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</si>
  <si>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</si>
  <si>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</si>
  <si>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</si>
  <si>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</si>
  <si>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</si>
  <si>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</si>
  <si>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</si>
  <si>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</si>
  <si>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</si>
  <si>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</si>
  <si>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</si>
  <si>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</si>
  <si>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</si>
  <si>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</si>
  <si>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</si>
  <si>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</si>
  <si>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</si>
  <si>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</si>
  <si>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</si>
  <si>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</si>
  <si>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</si>
  <si>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</si>
  <si>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</si>
  <si>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</si>
  <si>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</si>
  <si>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</si>
  <si>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</si>
  <si>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</si>
  <si>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</si>
  <si>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</si>
  <si>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</si>
  <si>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</si>
  <si>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</si>
  <si>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</si>
  <si>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</si>
  <si>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</si>
  <si>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</si>
  <si>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</si>
  <si>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</si>
  <si>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</si>
  <si>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</si>
  <si>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</si>
  <si>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</si>
  <si>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</si>
  <si>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</si>
  <si>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</si>
  <si>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</si>
  <si>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</si>
  <si>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</si>
  <si>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</si>
  <si>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</si>
  <si>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</si>
  <si>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</si>
  <si>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</si>
  <si>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</si>
  <si>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</si>
  <si>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</si>
  <si>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</si>
  <si>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</si>
  <si>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</si>
  <si>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</si>
  <si>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</si>
  <si>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</si>
  <si>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</si>
  <si>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</si>
  <si>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</si>
  <si>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</si>
  <si>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</si>
  <si>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</si>
  <si>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</si>
  <si>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</si>
  <si>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</si>
  <si>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</si>
  <si>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</si>
  <si>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</si>
  <si>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</si>
  <si>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</si>
  <si>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</si>
  <si>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</si>
  <si>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</si>
  <si>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</si>
  <si>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</si>
  <si>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</si>
  <si>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</si>
  <si>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</si>
  <si>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</si>
  <si>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</si>
  <si>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</si>
  <si>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</si>
  <si>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</si>
  <si>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</si>
  <si>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</si>
  <si>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</si>
  <si>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</si>
  <si>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</si>
  <si>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</si>
  <si>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</si>
  <si>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</si>
  <si>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</si>
  <si>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</si>
  <si>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</si>
  <si>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</si>
  <si>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</si>
  <si>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</si>
  <si>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</si>
  <si>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</si>
  <si>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</si>
  <si>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</si>
  <si>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</si>
  <si>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</si>
  <si>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</si>
  <si>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</si>
  <si>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</si>
  <si>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</si>
  <si>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</si>
  <si>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</si>
  <si>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</si>
  <si>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</si>
  <si>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</si>
  <si>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</si>
  <si>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</si>
  <si>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</si>
  <si>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</si>
  <si>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</si>
  <si>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</si>
  <si>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</si>
  <si>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</si>
  <si>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</si>
  <si>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</si>
  <si>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</si>
  <si>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</si>
  <si>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</si>
  <si>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</si>
  <si>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</si>
  <si>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</si>
  <si>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</si>
  <si>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</si>
  <si>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</si>
  <si>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</si>
  <si>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</si>
  <si>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</si>
  <si>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</si>
  <si>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</si>
  <si>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</si>
  <si>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</si>
  <si>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</si>
  <si>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</si>
  <si>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</si>
  <si>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</si>
  <si>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</si>
  <si>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</si>
  <si>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</si>
  <si>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</si>
  <si>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</si>
  <si>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</si>
  <si>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</si>
  <si>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</si>
  <si>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</si>
  <si>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</si>
  <si>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</si>
  <si>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</si>
  <si>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</si>
  <si>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</si>
  <si>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</si>
  <si>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</si>
  <si>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</si>
  <si>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</si>
  <si>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</si>
  <si>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</si>
  <si>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</si>
  <si>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</si>
  <si>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</si>
  <si>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</si>
  <si>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</si>
  <si>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</si>
  <si>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</si>
  <si>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</si>
  <si>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</si>
  <si>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</si>
  <si>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</si>
  <si>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</si>
  <si>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</si>
  <si>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</si>
  <si>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</si>
  <si>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</si>
  <si>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</si>
  <si>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</si>
  <si>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</si>
  <si>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</si>
  <si>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</si>
  <si>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</si>
  <si>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</si>
  <si>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</si>
  <si>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</si>
  <si>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</si>
  <si>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</si>
  <si>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</si>
  <si>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</si>
  <si>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</si>
  <si>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</si>
  <si>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</si>
  <si>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</si>
  <si>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</si>
  <si>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</si>
  <si>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</si>
  <si>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</si>
  <si>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</si>
  <si>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</si>
  <si>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</si>
  <si>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</si>
  <si>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</si>
  <si>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</si>
  <si>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</si>
  <si>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</si>
  <si>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</si>
  <si>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</si>
  <si>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</si>
  <si>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</si>
  <si>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</si>
  <si>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</si>
  <si>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</si>
  <si>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</si>
  <si>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</si>
  <si>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</si>
  <si>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</si>
  <si>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</si>
  <si>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</si>
  <si>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</si>
  <si>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</si>
  <si>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</si>
  <si>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</si>
  <si>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</si>
  <si>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</si>
  <si>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</si>
  <si>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</si>
  <si>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</si>
  <si>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</si>
  <si>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</si>
  <si>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</si>
  <si>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</si>
  <si>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</si>
  <si>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</si>
  <si>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</si>
  <si>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</si>
  <si>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</si>
  <si>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</si>
  <si>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</si>
  <si>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</si>
  <si>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</si>
  <si>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</si>
  <si>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</si>
  <si>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</si>
  <si>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</si>
  <si>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</si>
  <si>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</si>
  <si>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</si>
  <si>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</si>
  <si>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</si>
  <si>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</si>
  <si>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</si>
  <si>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</si>
  <si>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</si>
  <si>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</si>
  <si>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</si>
  <si>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</si>
  <si>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</si>
  <si>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</si>
  <si>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</si>
  <si>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</si>
  <si>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</si>
  <si>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</si>
  <si>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</si>
  <si>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</si>
  <si>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</si>
  <si>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</si>
  <si>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</si>
  <si>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</si>
  <si>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</si>
  <si>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</si>
  <si>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</si>
  <si>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</si>
  <si>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</si>
  <si>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</si>
  <si>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</si>
  <si>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</si>
  <si>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</si>
  <si>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</si>
  <si>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</si>
  <si>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</si>
  <si>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</si>
  <si>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</si>
  <si>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</si>
  <si>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</si>
  <si>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</si>
  <si>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</si>
  <si>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</si>
  <si>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</si>
  <si>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</si>
  <si>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</si>
  <si>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</si>
  <si>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</si>
  <si>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</si>
  <si>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</si>
  <si>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</si>
  <si>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</si>
  <si>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</si>
  <si>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</si>
  <si>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</si>
  <si>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</si>
  <si>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</si>
  <si>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</si>
  <si>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</si>
  <si>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</si>
  <si>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</si>
  <si>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</si>
  <si>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</si>
  <si>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</si>
  <si>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</si>
  <si>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</si>
  <si>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</si>
  <si>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</si>
  <si>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</si>
  <si>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</si>
  <si>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</si>
  <si>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</si>
  <si>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</si>
  <si>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</si>
  <si>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</si>
  <si>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</si>
  <si>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</si>
  <si>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</si>
  <si>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</si>
  <si>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</si>
  <si>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</si>
  <si>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</si>
  <si>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</si>
  <si>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</si>
  <si>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</si>
  <si>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</si>
  <si>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</si>
  <si>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</si>
  <si>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</si>
  <si>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</si>
  <si>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</si>
  <si>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</si>
  <si>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</si>
  <si>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</si>
  <si>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</si>
  <si>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</si>
  <si>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</si>
  <si>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</si>
  <si>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</si>
  <si>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</si>
  <si>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</si>
  <si>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</si>
  <si>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</si>
  <si>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</si>
  <si>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</si>
  <si>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</si>
  <si>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</si>
  <si>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</si>
  <si>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</si>
  <si>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</si>
  <si>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</si>
  <si>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</si>
  <si>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</si>
  <si>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</si>
  <si>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</si>
  <si>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</si>
  <si>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</si>
  <si>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</si>
  <si>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</si>
  <si>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</si>
  <si>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</si>
  <si>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</si>
  <si>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</si>
  <si>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</si>
  <si>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</si>
  <si>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</si>
  <si>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</si>
  <si>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</si>
  <si>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</si>
  <si>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</si>
  <si>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</si>
  <si>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</si>
  <si>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</si>
  <si>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</si>
  <si>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</si>
  <si>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</si>
  <si>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</si>
  <si>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</si>
  <si>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</si>
  <si>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</si>
  <si>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</si>
  <si>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</si>
  <si>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</si>
  <si>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</si>
  <si>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</si>
  <si>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</si>
  <si>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</si>
  <si>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</si>
  <si>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</si>
  <si>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</si>
  <si>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</si>
  <si>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</si>
  <si>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</si>
  <si>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</si>
  <si>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</si>
  <si>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</si>
  <si>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</si>
  <si>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</si>
  <si>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</si>
  <si>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</si>
  <si>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</si>
  <si>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</si>
  <si>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</si>
  <si>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</si>
  <si>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</si>
  <si>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</si>
  <si>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</si>
  <si>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</si>
  <si>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</si>
  <si>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</si>
  <si>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</si>
  <si>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</si>
  <si>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</si>
  <si>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</si>
  <si>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</si>
  <si>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</si>
  <si>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</si>
  <si>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</si>
  <si>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</si>
  <si>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</si>
  <si>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</si>
  <si>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</si>
  <si>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</si>
  <si>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</si>
  <si>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</si>
  <si>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</si>
  <si>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</si>
  <si>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</si>
  <si>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</si>
  <si>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</si>
  <si>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</si>
  <si>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</si>
  <si>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</si>
  <si>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</si>
  <si>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</si>
  <si>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</si>
  <si>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</si>
  <si>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</si>
  <si>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</si>
  <si>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</si>
  <si>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</si>
  <si>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</si>
  <si>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</si>
  <si>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</si>
  <si>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</si>
  <si>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</si>
  <si>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</si>
  <si>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</si>
  <si>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</si>
  <si>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</si>
  <si>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</si>
  <si>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</si>
  <si>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</si>
  <si>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</si>
  <si>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</si>
  <si>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</si>
  <si>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</si>
  <si>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</si>
  <si>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</si>
  <si>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</si>
  <si>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</si>
  <si>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</si>
  <si>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</si>
  <si>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</si>
  <si>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</si>
  <si>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</si>
  <si>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</si>
  <si>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</si>
  <si>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</si>
  <si>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</si>
  <si>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</si>
  <si>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</si>
  <si>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</si>
  <si>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</si>
  <si>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</si>
  <si>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</si>
  <si>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</si>
  <si>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</si>
  <si>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</si>
  <si>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</si>
  <si>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</si>
  <si>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</si>
  <si>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</si>
  <si>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</si>
  <si>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</si>
  <si>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</si>
  <si>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</si>
  <si>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</si>
  <si>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</si>
  <si>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</si>
  <si>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</si>
  <si>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</si>
  <si>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</si>
  <si>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</si>
  <si>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</si>
  <si>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</si>
  <si>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</si>
  <si>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</si>
  <si>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</si>
  <si>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</si>
  <si>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</si>
  <si>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</si>
  <si>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</si>
  <si>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</si>
  <si>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</si>
  <si>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</si>
  <si>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</si>
  <si>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</si>
  <si>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</si>
  <si>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</si>
  <si>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</si>
  <si>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</si>
  <si>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</si>
  <si>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</si>
  <si>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</si>
  <si>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</si>
  <si>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</si>
  <si>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</si>
  <si>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</si>
  <si>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</si>
  <si>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</si>
  <si>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</si>
  <si>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</si>
  <si>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</si>
  <si>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</si>
  <si>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</si>
  <si>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</si>
  <si>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</si>
  <si>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</si>
  <si>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</si>
  <si>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</si>
  <si>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</si>
  <si>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</si>
  <si>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</si>
  <si>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</si>
  <si>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</si>
  <si>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</si>
  <si>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</si>
  <si>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</si>
  <si>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</si>
  <si>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</si>
  <si>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</si>
  <si>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</si>
  <si>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</si>
  <si>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</si>
  <si>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</si>
  <si>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</si>
  <si>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</si>
  <si>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</si>
  <si>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</si>
  <si>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</si>
  <si>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</si>
  <si>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</si>
  <si>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</si>
  <si>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</si>
  <si>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</si>
  <si>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</si>
  <si>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</si>
  <si>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</si>
  <si>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</si>
  <si>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</si>
  <si>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</si>
  <si>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</si>
  <si>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</si>
  <si>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</si>
  <si>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</si>
  <si>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</si>
  <si>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</si>
  <si>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</si>
  <si>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</si>
  <si>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</si>
  <si>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</si>
  <si>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</si>
  <si>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</si>
  <si>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</si>
  <si>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</si>
  <si>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</si>
  <si>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</si>
  <si>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</si>
  <si>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</si>
  <si>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</si>
  <si>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</si>
  <si>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</si>
  <si>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</si>
  <si>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</si>
  <si>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</si>
  <si>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</si>
  <si>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</si>
  <si>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</si>
  <si>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</si>
  <si>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</si>
  <si>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</si>
  <si>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</si>
  <si>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</si>
  <si>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</si>
  <si>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</si>
  <si>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</si>
  <si>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</si>
  <si>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</si>
  <si>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</si>
  <si>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</si>
  <si>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</si>
  <si>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</si>
  <si>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</si>
  <si>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</si>
  <si>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</si>
  <si>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</si>
  <si>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</si>
  <si>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</si>
  <si>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</si>
  <si>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</si>
  <si>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</si>
  <si>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</si>
  <si>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</si>
  <si>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</si>
  <si>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</si>
  <si>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</si>
  <si>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</si>
  <si>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</si>
  <si>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</si>
  <si>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</si>
  <si>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</si>
  <si>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</si>
  <si>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</si>
  <si>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</si>
  <si>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</si>
  <si>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</si>
  <si>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</si>
  <si>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</si>
  <si>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</si>
  <si>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</si>
  <si>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</si>
  <si>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</si>
  <si>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</si>
  <si>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</si>
  <si>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</si>
  <si>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</si>
  <si>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</si>
  <si>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</si>
  <si>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</si>
  <si>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</si>
  <si>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</si>
  <si>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</si>
  <si>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</si>
  <si>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</si>
  <si>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</si>
  <si>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</si>
  <si>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</si>
  <si>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</si>
  <si>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</si>
  <si>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</si>
  <si>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</si>
  <si>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</si>
  <si>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</si>
  <si>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</si>
  <si>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</si>
  <si>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</si>
  <si>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</si>
  <si>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</si>
  <si>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</si>
  <si>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</si>
  <si>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</si>
  <si>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</si>
  <si>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</si>
  <si>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</si>
  <si>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</si>
  <si>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</si>
  <si>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</si>
  <si>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</si>
  <si>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</si>
  <si>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</si>
  <si>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</si>
  <si>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</si>
  <si>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</si>
  <si>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</si>
  <si>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</si>
  <si>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</si>
  <si>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</si>
  <si>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</si>
  <si>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</si>
  <si>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</si>
  <si>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</si>
  <si>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</si>
  <si>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</si>
  <si>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</si>
  <si>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</si>
  <si>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</si>
  <si>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</si>
  <si>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</si>
  <si>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</si>
  <si>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</si>
  <si>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</si>
  <si>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</si>
  <si>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</si>
  <si>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</si>
  <si>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</si>
  <si>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</si>
  <si>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</si>
  <si>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</si>
  <si>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</si>
  <si>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</si>
  <si>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</si>
  <si>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</si>
  <si>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</si>
  <si>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</si>
  <si>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</si>
  <si>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</si>
  <si>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</si>
  <si>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</si>
  <si>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</si>
  <si>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</si>
  <si>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</si>
  <si>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</si>
  <si>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</si>
  <si>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</si>
  <si>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</si>
  <si>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</si>
  <si>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</si>
  <si>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</si>
  <si>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</si>
  <si>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</si>
  <si>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</si>
  <si>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</si>
  <si>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</si>
  <si>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</si>
  <si>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</si>
  <si>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</si>
  <si>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</si>
  <si>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</si>
  <si>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</si>
  <si>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</si>
  <si>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</si>
  <si>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</si>
  <si>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</si>
  <si>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</si>
  <si>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</si>
  <si>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</si>
  <si>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</si>
  <si>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</si>
  <si>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</si>
  <si>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</si>
  <si>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</si>
  <si>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</si>
  <si>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</si>
  <si>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</si>
  <si>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</si>
  <si>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</si>
  <si>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</si>
  <si>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</si>
  <si>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</si>
  <si>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</si>
  <si>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</si>
  <si>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</si>
  <si>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</si>
  <si>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</si>
  <si>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</si>
  <si>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</si>
  <si>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</si>
  <si>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</si>
  <si>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</si>
  <si>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</si>
  <si>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</si>
  <si>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</si>
  <si>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</si>
  <si>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</si>
  <si>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</si>
  <si>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</si>
  <si>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</si>
  <si>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</si>
  <si>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</si>
  <si>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</si>
  <si>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</si>
  <si>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</si>
  <si>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</si>
  <si>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</si>
  <si>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</si>
  <si>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</si>
  <si>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</si>
  <si>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</si>
  <si>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</si>
  <si>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</si>
  <si>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</si>
  <si>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</si>
  <si>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</si>
  <si>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</si>
  <si>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</si>
  <si>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</si>
  <si>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</si>
  <si>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</si>
  <si>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</si>
  <si>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</si>
  <si>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</si>
  <si>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</si>
  <si>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</si>
  <si>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</si>
  <si>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</si>
  <si>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</si>
  <si>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</si>
  <si>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</si>
  <si>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</si>
  <si>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</si>
  <si>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</si>
  <si>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</si>
  <si>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</si>
  <si>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</si>
  <si>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</si>
  <si>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</si>
  <si>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</si>
  <si>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</si>
  <si>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</si>
  <si>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</si>
  <si>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</si>
  <si>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</si>
  <si>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</si>
  <si>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</si>
  <si>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</si>
  <si>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</si>
  <si>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</si>
  <si>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</si>
  <si>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</si>
  <si>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</si>
  <si>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</si>
  <si>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</si>
  <si>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</si>
  <si>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</si>
  <si>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</si>
  <si>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</si>
  <si>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</si>
  <si>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</si>
  <si>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</si>
  <si>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</si>
  <si>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</si>
  <si>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</si>
  <si>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</si>
  <si>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</si>
  <si>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</si>
  <si>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</si>
  <si>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</si>
  <si>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</si>
  <si>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</si>
  <si>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</si>
  <si>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</si>
  <si>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</si>
  <si>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</si>
  <si>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</si>
  <si>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</si>
  <si>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</si>
  <si>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</si>
  <si>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</si>
  <si>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</si>
  <si>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</si>
  <si>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</si>
  <si>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</si>
  <si>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</si>
  <si>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</si>
  <si>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</si>
  <si>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</si>
  <si>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</si>
  <si>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</si>
  <si>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</si>
  <si>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</si>
  <si>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</si>
  <si>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</si>
  <si>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</si>
  <si>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</si>
  <si>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</si>
  <si>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</si>
  <si>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</si>
  <si>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</si>
  <si>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</si>
  <si>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</si>
  <si>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</si>
  <si>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</si>
  <si>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</si>
  <si>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</si>
  <si>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</si>
  <si>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</si>
  <si>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</si>
  <si>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</si>
  <si>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</si>
  <si>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</si>
  <si>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</si>
  <si>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</si>
  <si>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</si>
  <si>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</si>
  <si>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</si>
  <si>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</si>
  <si>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</si>
  <si>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</si>
  <si>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</si>
  <si>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</si>
  <si>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</si>
  <si>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</si>
  <si>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</si>
  <si>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</si>
  <si>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</si>
  <si>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</si>
  <si>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</si>
  <si>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</si>
  <si>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</si>
  <si>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</si>
  <si>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</si>
  <si>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</si>
  <si>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</si>
  <si>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</si>
  <si>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</si>
  <si>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</si>
  <si>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</si>
  <si>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</si>
  <si>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</si>
  <si>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</si>
  <si>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</si>
  <si>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</si>
  <si>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</si>
  <si>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</si>
  <si>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</si>
  <si>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</si>
  <si>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</si>
  <si>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</si>
  <si>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</si>
  <si>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</si>
  <si>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</si>
  <si>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</si>
  <si>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</si>
  <si>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</si>
  <si>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</si>
  <si>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</si>
  <si>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</si>
  <si>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</si>
  <si>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</si>
  <si>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</si>
  <si>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</si>
  <si>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</si>
  <si>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</si>
  <si>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</si>
  <si>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</si>
  <si>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</si>
  <si>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</si>
  <si>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</si>
  <si>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</si>
  <si>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</si>
  <si>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</si>
  <si>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</si>
  <si>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</si>
  <si>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</si>
  <si>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</si>
  <si>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</si>
  <si>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</si>
  <si>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</si>
  <si>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</si>
  <si>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</si>
  <si>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</si>
  <si>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</si>
  <si>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</si>
  <si>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</si>
  <si>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</si>
  <si>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</si>
  <si>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</si>
  <si>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</si>
  <si>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</si>
  <si>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</si>
  <si>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</si>
  <si>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</si>
  <si>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</si>
  <si>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</si>
  <si>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</si>
  <si>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</si>
  <si>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</si>
  <si>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</si>
  <si>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</si>
  <si>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</si>
  <si>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</si>
  <si>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</si>
  <si>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</si>
  <si>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</si>
  <si>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</si>
  <si>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</si>
  <si>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</si>
  <si>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</si>
  <si>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</si>
  <si>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</si>
  <si>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</si>
  <si>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</si>
  <si>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</si>
  <si>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</si>
  <si>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</si>
  <si>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</si>
  <si>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</si>
  <si>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</si>
  <si>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</si>
  <si>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</si>
  <si>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</si>
  <si>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</si>
  <si>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</si>
  <si>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</si>
  <si>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</si>
  <si>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</si>
  <si>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</si>
  <si>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</si>
  <si>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</si>
  <si>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</si>
  <si>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</si>
  <si>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</si>
  <si>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</si>
  <si>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</si>
  <si>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</si>
  <si>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</si>
  <si>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</si>
  <si>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</si>
  <si>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</si>
  <si>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</si>
  <si>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</si>
  <si>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</si>
  <si>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</si>
  <si>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</si>
  <si>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</si>
  <si>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</si>
  <si>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</si>
  <si>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</si>
  <si>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</si>
  <si>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</si>
  <si>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</si>
  <si>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</si>
  <si>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</si>
  <si>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</si>
  <si>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</si>
  <si>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</si>
  <si>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</si>
  <si>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</si>
  <si>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</si>
  <si>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</si>
  <si>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</si>
  <si>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</si>
  <si>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</si>
  <si>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</si>
  <si>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</si>
  <si>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</si>
  <si>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</si>
  <si>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</si>
  <si>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</si>
  <si>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</si>
  <si>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</si>
  <si>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</si>
  <si>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</si>
  <si>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</si>
  <si>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</si>
  <si>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</si>
  <si>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</si>
  <si>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</si>
  <si>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</si>
  <si>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</si>
  <si>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</si>
  <si>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</si>
  <si>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</si>
  <si>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</si>
  <si>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</si>
  <si>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</si>
  <si>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</si>
  <si>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</si>
  <si>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</si>
  <si>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</si>
  <si>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</si>
  <si>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</si>
  <si>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</si>
  <si>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</si>
  <si>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</si>
  <si>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</si>
  <si>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</si>
  <si>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</si>
  <si>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</si>
  <si>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</si>
  <si>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</si>
  <si>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</si>
  <si>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</si>
  <si>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</si>
  <si>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</si>
  <si>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</si>
  <si>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</si>
  <si>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</si>
  <si>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</si>
  <si>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</si>
  <si>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</si>
  <si>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</si>
  <si>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</si>
  <si>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</si>
  <si>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</si>
  <si>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</si>
  <si>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</si>
  <si>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</si>
  <si>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</si>
  <si>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</si>
  <si>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</si>
  <si>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</si>
  <si>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</si>
  <si>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</si>
  <si>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</si>
  <si>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</si>
  <si>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</si>
  <si>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</si>
  <si>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</si>
  <si>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</si>
  <si>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</si>
  <si>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</si>
  <si>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</si>
  <si>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</si>
  <si>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</si>
  <si>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</si>
  <si>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</si>
  <si>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</si>
  <si>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</si>
  <si>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</si>
  <si>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</si>
  <si>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</si>
  <si>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</si>
  <si>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</si>
  <si>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</si>
  <si>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</si>
  <si>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</si>
  <si>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</si>
  <si>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</si>
  <si>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</si>
  <si>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</si>
  <si>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</si>
  <si>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</si>
  <si>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</si>
  <si>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</si>
  <si>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</si>
  <si>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</si>
  <si>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</si>
  <si>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</si>
  <si>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</si>
  <si>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</si>
  <si>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</si>
  <si>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</si>
  <si>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</si>
  <si>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</si>
  <si>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</si>
  <si>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</si>
  <si>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</si>
  <si>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</si>
  <si>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</si>
  <si>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</si>
  <si>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</si>
  <si>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</si>
  <si>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</si>
  <si>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</si>
  <si>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</si>
  <si>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</si>
  <si>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</si>
  <si>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</si>
  <si>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</si>
  <si>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</si>
  <si>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</si>
  <si>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</si>
  <si>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</si>
  <si>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</si>
  <si>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</si>
  <si>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</si>
  <si>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</si>
  <si>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</si>
  <si>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</si>
  <si>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</si>
  <si>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</si>
  <si>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</si>
  <si>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</si>
  <si>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</si>
  <si>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</si>
  <si>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</si>
  <si>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</si>
  <si>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</si>
  <si>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</si>
  <si>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</si>
  <si>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</si>
  <si>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</si>
  <si>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</si>
  <si>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</si>
  <si>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</si>
  <si>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</si>
  <si>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</si>
  <si>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</si>
  <si>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</si>
  <si>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</si>
  <si>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</si>
  <si>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</si>
  <si>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</si>
  <si>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</si>
  <si>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</si>
  <si>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</si>
  <si>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</si>
  <si>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</si>
  <si>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</si>
  <si>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</si>
  <si>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</si>
  <si>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</si>
  <si>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</si>
  <si>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</si>
  <si>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</si>
  <si>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</si>
  <si>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</si>
  <si>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</si>
  <si>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</si>
  <si>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</si>
  <si>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</si>
  <si>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</si>
  <si>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</si>
  <si>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</si>
  <si>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</si>
  <si>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</si>
  <si>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</si>
  <si>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</si>
  <si>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</si>
  <si>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</si>
  <si>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</si>
  <si>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</si>
  <si>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</si>
  <si>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</si>
  <si>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</si>
  <si>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</si>
  <si>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</si>
  <si>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</si>
  <si>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</si>
  <si>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</si>
  <si>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</si>
  <si>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</si>
  <si>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</si>
  <si>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</si>
  <si>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</si>
  <si>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</si>
  <si>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</si>
  <si>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</si>
  <si>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</si>
  <si>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</si>
  <si>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</si>
  <si>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</si>
  <si>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</si>
  <si>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</si>
  <si>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</si>
  <si>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</si>
  <si>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</si>
  <si>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</si>
  <si>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</si>
  <si>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</si>
  <si>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</si>
  <si>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</si>
  <si>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</si>
  <si>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</si>
  <si>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</si>
  <si>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</si>
  <si>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</si>
  <si>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</si>
  <si>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</si>
  <si>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</si>
  <si>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</si>
  <si>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</si>
  <si>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</si>
  <si>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</si>
  <si>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</si>
  <si>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</si>
  <si>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</si>
  <si>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</si>
  <si>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</si>
  <si>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</si>
  <si>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</si>
  <si>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</si>
  <si>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</si>
  <si>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</si>
  <si>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</si>
  <si>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</si>
  <si>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</si>
  <si>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</si>
  <si>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</si>
  <si>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</si>
  <si>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</si>
  <si>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</si>
  <si>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</si>
  <si>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</si>
  <si>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</si>
  <si>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</si>
  <si>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</si>
  <si>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</si>
  <si>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</si>
  <si>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</si>
  <si>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</si>
  <si>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</si>
  <si>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</si>
  <si>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</si>
  <si>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</si>
  <si>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</si>
  <si>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</si>
  <si>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</si>
  <si>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</si>
  <si>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</si>
  <si>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</si>
  <si>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</si>
  <si>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</si>
  <si>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</si>
  <si>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</si>
  <si>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</si>
  <si>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</si>
  <si>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</si>
  <si>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</si>
  <si>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</si>
  <si>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</si>
  <si>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</si>
  <si>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</si>
  <si>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</si>
  <si>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</si>
  <si>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</si>
  <si>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</si>
  <si>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</si>
  <si>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</si>
  <si>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</si>
  <si>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</si>
  <si>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</si>
  <si>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</si>
  <si>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</si>
  <si>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</si>
  <si>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</si>
  <si>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</si>
  <si>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</si>
  <si>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</si>
  <si>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</si>
  <si>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</si>
  <si>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</si>
  <si>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</si>
  <si>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</si>
  <si>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</si>
  <si>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</si>
  <si>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</si>
  <si>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</si>
  <si>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</si>
  <si>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</si>
  <si>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</si>
  <si>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</si>
  <si>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</si>
  <si>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</si>
  <si>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</si>
  <si>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</si>
  <si>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</si>
  <si>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</si>
  <si>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</si>
  <si>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</si>
  <si>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</si>
  <si>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</si>
  <si>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</si>
  <si>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</si>
  <si>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</si>
  <si>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</si>
  <si>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</si>
  <si>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</si>
  <si>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</si>
  <si>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</si>
  <si>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</si>
  <si>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</si>
  <si>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</si>
  <si>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</si>
  <si>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</si>
  <si>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</si>
  <si>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</si>
  <si>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</si>
  <si>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</si>
  <si>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</si>
  <si>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</si>
  <si>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</si>
  <si>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</si>
  <si>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</si>
  <si>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</si>
  <si>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</si>
  <si>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</si>
  <si>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</si>
  <si>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</si>
  <si>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</si>
  <si>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</si>
  <si>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</si>
  <si>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</si>
  <si>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</si>
  <si>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</si>
  <si>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</si>
  <si>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</si>
  <si>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</si>
  <si>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</si>
  <si>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</si>
  <si>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</si>
  <si>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</si>
  <si>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</si>
  <si>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</si>
  <si>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</si>
  <si>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</si>
  <si>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</si>
  <si>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</si>
  <si>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</si>
  <si>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</si>
  <si>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</si>
  <si>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</si>
  <si>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</si>
  <si>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</si>
  <si>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</si>
  <si>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</si>
  <si>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</si>
  <si>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</si>
  <si>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</si>
  <si>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</si>
  <si>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</si>
  <si>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</si>
  <si>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</si>
  <si>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</si>
  <si>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</si>
  <si>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</si>
  <si>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</si>
  <si>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</si>
  <si>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</si>
  <si>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</si>
  <si>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</si>
  <si>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</si>
  <si>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</si>
  <si>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</si>
  <si>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</si>
  <si>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</si>
  <si>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</si>
  <si>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</si>
  <si>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</si>
  <si>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</si>
  <si>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</si>
  <si>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</si>
  <si>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</si>
  <si>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</si>
  <si>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</si>
  <si>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</si>
  <si>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</si>
  <si>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</si>
  <si>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</si>
  <si>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</si>
  <si>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</si>
  <si>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</si>
  <si>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</si>
  <si>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</si>
  <si>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</si>
  <si>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</si>
  <si>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</si>
  <si>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</si>
  <si>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</si>
  <si>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</si>
  <si>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</si>
  <si>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</si>
  <si>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</si>
  <si>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</si>
  <si>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</si>
  <si>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</si>
  <si>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</si>
  <si>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</si>
  <si>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</si>
  <si>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</si>
  <si>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</si>
  <si>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</si>
  <si>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</si>
  <si>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</si>
  <si>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</si>
  <si>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</si>
  <si>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</si>
  <si>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</si>
  <si>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</si>
  <si>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</si>
  <si>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</si>
  <si>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</si>
  <si>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</si>
  <si>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</si>
  <si>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</si>
  <si>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</si>
  <si>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</si>
  <si>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</si>
  <si>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</si>
  <si>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</si>
  <si>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</si>
  <si>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</si>
  <si>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</si>
  <si>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</si>
  <si>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</si>
  <si>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</si>
  <si>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</si>
  <si>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</si>
  <si>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</si>
  <si>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</si>
  <si>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</si>
  <si>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</si>
  <si>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</si>
  <si>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</si>
  <si>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</si>
  <si>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</si>
  <si>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</si>
  <si>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</si>
  <si>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</si>
  <si>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</si>
  <si>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</si>
  <si>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</si>
  <si>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</si>
  <si>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</si>
  <si>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</si>
  <si>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</si>
  <si>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</si>
  <si>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</si>
  <si>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</si>
  <si>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</si>
  <si>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</si>
  <si>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</si>
  <si>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</si>
  <si>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</si>
  <si>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</si>
  <si>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</si>
  <si>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</si>
  <si>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</si>
  <si>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</si>
  <si>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</si>
  <si>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</si>
  <si>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</si>
  <si>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</si>
  <si>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</si>
  <si>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</si>
  <si>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</si>
  <si>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</si>
  <si>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</si>
  <si>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</si>
  <si>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</si>
  <si>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</si>
  <si>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</si>
  <si>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</si>
  <si>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</si>
  <si>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</si>
  <si>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</si>
  <si>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</si>
  <si>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</si>
  <si>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</si>
  <si>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</si>
  <si>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</si>
  <si>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</si>
  <si>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</si>
  <si>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</si>
  <si>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</si>
  <si>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</si>
  <si>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</si>
  <si>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</si>
  <si>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</si>
  <si>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</si>
  <si>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</si>
  <si>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</si>
  <si>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</si>
  <si>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</si>
  <si>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</si>
  <si>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</si>
  <si>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</si>
  <si>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</si>
  <si>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</si>
  <si>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</si>
  <si>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</si>
  <si>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</si>
  <si>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</si>
  <si>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</si>
  <si>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</si>
  <si>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</si>
  <si>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</si>
  <si>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</si>
  <si>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</si>
  <si>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</si>
  <si>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</si>
  <si>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</si>
  <si>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</si>
  <si>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</si>
  <si>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</si>
  <si>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</si>
  <si>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</si>
  <si>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</si>
  <si>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</si>
  <si>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</si>
  <si>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</si>
  <si>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</si>
  <si>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</si>
  <si>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</si>
  <si>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</si>
  <si>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</si>
  <si>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</si>
  <si>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</si>
  <si>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</si>
  <si>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</si>
  <si>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</si>
  <si>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</si>
  <si>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</si>
  <si>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</si>
  <si>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</si>
  <si>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</si>
  <si>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</si>
  <si>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</si>
  <si>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</si>
  <si>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</si>
  <si>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</si>
  <si>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</si>
  <si>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</si>
  <si>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</si>
  <si>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</si>
  <si>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</si>
  <si>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</si>
  <si>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</si>
  <si>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</si>
  <si>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</si>
  <si>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</si>
  <si>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</si>
  <si>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</si>
  <si>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</si>
  <si>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</si>
  <si>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</si>
  <si>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</si>
  <si>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</si>
  <si>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</si>
  <si>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</si>
  <si>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</si>
  <si>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</si>
  <si>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</si>
  <si>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</si>
  <si>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</si>
  <si>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</si>
  <si>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</si>
  <si>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</si>
  <si>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</si>
  <si>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</si>
  <si>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</si>
  <si>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</si>
  <si>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</si>
  <si>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</si>
  <si>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</si>
  <si>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</si>
  <si>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</si>
  <si>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</si>
  <si>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</si>
  <si>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</si>
  <si>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</si>
  <si>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</si>
  <si>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</si>
  <si>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</si>
  <si>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</si>
  <si>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</si>
  <si>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</si>
  <si>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</si>
  <si>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</si>
  <si>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</si>
  <si>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</si>
  <si>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</si>
  <si>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</si>
  <si>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</si>
  <si>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</si>
  <si>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</si>
  <si>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</si>
  <si>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</si>
  <si>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</si>
  <si>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</si>
  <si>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</si>
  <si>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</si>
  <si>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</si>
  <si>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</si>
  <si>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</si>
  <si>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</si>
  <si>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</si>
  <si>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</si>
  <si>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</si>
  <si>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</si>
  <si>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</si>
  <si>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</si>
  <si>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</si>
  <si>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</si>
  <si>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</si>
  <si>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</si>
  <si>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</si>
  <si>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</si>
  <si>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</si>
  <si>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</si>
  <si>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</si>
  <si>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</si>
  <si>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</si>
  <si>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</si>
  <si>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</si>
  <si>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</si>
  <si>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</si>
  <si>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</si>
  <si>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</si>
  <si>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</si>
  <si>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</si>
  <si>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</si>
  <si>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</si>
  <si>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</si>
  <si>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</si>
  <si>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</si>
  <si>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</si>
  <si>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</si>
  <si>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</si>
  <si>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</si>
  <si>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</si>
  <si>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</si>
  <si>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</si>
  <si>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</si>
  <si>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</si>
  <si>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</si>
  <si>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</si>
  <si>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</si>
  <si>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</si>
  <si>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</si>
  <si>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</si>
  <si>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</si>
  <si>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</si>
  <si>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</si>
  <si>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</si>
  <si>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</si>
  <si>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</si>
  <si>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</si>
  <si>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</si>
  <si>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</si>
  <si>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</si>
  <si>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</si>
  <si>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</si>
  <si>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</si>
  <si>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</si>
  <si>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</si>
  <si>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</si>
  <si>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</si>
  <si>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</si>
  <si>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</si>
  <si>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</si>
  <si>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</si>
  <si>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</si>
  <si>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</si>
  <si>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</si>
  <si>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</si>
  <si>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</si>
  <si>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</si>
  <si>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</si>
  <si>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</si>
  <si>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</si>
  <si>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</si>
  <si>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</si>
  <si>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</si>
  <si>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</si>
  <si>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</si>
  <si>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</si>
  <si>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</si>
  <si>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</si>
  <si>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</si>
  <si>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</si>
  <si>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</si>
  <si>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</si>
  <si>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</si>
  <si>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</si>
  <si>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</si>
  <si>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</si>
  <si>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</si>
  <si>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</si>
  <si>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</si>
  <si>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</si>
  <si>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</si>
  <si>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</si>
  <si>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</si>
  <si>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</si>
  <si>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</si>
  <si>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</si>
  <si>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</si>
  <si>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</si>
  <si>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</si>
  <si>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</si>
  <si>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</si>
  <si>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</si>
  <si>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</si>
  <si>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</si>
  <si>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</si>
  <si>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</si>
  <si>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</si>
  <si>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</si>
  <si>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</si>
  <si>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</si>
  <si>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</si>
  <si>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</si>
  <si>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</si>
  <si>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</si>
  <si>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</si>
  <si>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</si>
  <si>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</si>
  <si>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</si>
  <si>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</si>
  <si>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</si>
  <si>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</si>
  <si>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</si>
  <si>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</si>
  <si>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</si>
  <si>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</si>
  <si>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</si>
  <si>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</si>
  <si>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</si>
  <si>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</si>
  <si>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</si>
  <si>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</si>
  <si>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</si>
  <si>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</si>
  <si>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</si>
  <si>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</si>
  <si>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</si>
  <si>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</si>
  <si>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</si>
  <si>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</si>
  <si>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</si>
  <si>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</si>
  <si>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</si>
  <si>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</si>
  <si>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</si>
  <si>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</si>
  <si>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</si>
  <si>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</si>
  <si>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</si>
  <si>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</si>
  <si>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</si>
  <si>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</si>
  <si>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</si>
  <si>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</si>
  <si>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</si>
  <si>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</si>
  <si>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</si>
  <si>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</si>
  <si>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</si>
  <si>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</si>
  <si>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</si>
  <si>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</si>
  <si>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</si>
  <si>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</si>
  <si>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</si>
  <si>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</si>
  <si>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</si>
  <si>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</si>
  <si>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</si>
  <si>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</si>
  <si>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</si>
  <si>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</si>
  <si>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</si>
  <si>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</si>
  <si>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</si>
  <si>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</si>
  <si>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</si>
  <si>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</si>
  <si>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</si>
  <si>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</si>
  <si>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</si>
  <si>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</si>
  <si>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</si>
  <si>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</si>
  <si>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</si>
  <si>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</si>
  <si>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</si>
  <si>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</si>
  <si>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</si>
  <si>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</si>
  <si>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</si>
  <si>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</si>
  <si>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</si>
  <si>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</si>
  <si>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</si>
  <si>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</si>
  <si>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</si>
  <si>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</si>
  <si>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</si>
  <si>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</si>
  <si>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</si>
  <si>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</si>
  <si>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</si>
  <si>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</si>
  <si>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</si>
  <si>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</si>
  <si>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</si>
  <si>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</si>
  <si>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</si>
  <si>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</si>
  <si>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</si>
  <si>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</si>
  <si>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</si>
  <si>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</si>
  <si>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</si>
  <si>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</si>
  <si>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</si>
  <si>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</si>
  <si>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</si>
  <si>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</si>
  <si>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</si>
  <si>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</si>
  <si>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</si>
  <si>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</si>
  <si>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</si>
  <si>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</si>
  <si>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</si>
  <si>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</si>
  <si>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</si>
  <si>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</si>
  <si>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</si>
  <si>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</si>
  <si>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</si>
  <si>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</si>
  <si>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</si>
  <si>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</si>
  <si>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</si>
  <si>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</si>
  <si>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</si>
  <si>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</si>
  <si>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</si>
  <si>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</si>
  <si>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</si>
  <si>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</si>
  <si>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</si>
  <si>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</si>
  <si>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</si>
  <si>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</si>
  <si>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</si>
  <si>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</si>
  <si>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</si>
  <si>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</si>
  <si>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</si>
  <si>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</si>
  <si>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</si>
  <si>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</si>
  <si>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</si>
  <si>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</si>
  <si>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</si>
  <si>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</si>
  <si>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</si>
  <si>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</si>
  <si>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</si>
  <si>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</si>
  <si>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</si>
  <si>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</si>
  <si>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</si>
  <si>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</si>
  <si>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</si>
  <si>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</si>
  <si>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</si>
  <si>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</si>
  <si>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</si>
  <si>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</si>
  <si>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</si>
  <si>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</si>
  <si>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</si>
  <si>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</si>
  <si>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</si>
  <si>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</si>
  <si>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</si>
  <si>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</si>
  <si>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</si>
  <si>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</si>
  <si>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</si>
  <si>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</si>
  <si>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</si>
  <si>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</si>
  <si>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</si>
  <si>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</si>
  <si>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</si>
  <si>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</si>
  <si>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</si>
  <si>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</si>
  <si>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</si>
  <si>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</si>
  <si>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</si>
  <si>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</si>
  <si>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</si>
  <si>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</si>
  <si>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</si>
  <si>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</si>
  <si>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</si>
  <si>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</si>
  <si>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</si>
  <si>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</si>
  <si>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</si>
  <si>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</si>
  <si>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</si>
  <si>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</si>
  <si>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</si>
  <si>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</si>
  <si>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</si>
  <si>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</si>
  <si>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</si>
  <si>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</si>
  <si>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</si>
  <si>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</si>
  <si>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</si>
  <si>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</si>
  <si>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</si>
  <si>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</si>
  <si>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</si>
  <si>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</si>
  <si>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</si>
  <si>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</si>
  <si>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</si>
  <si>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</si>
  <si>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</si>
  <si>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</si>
  <si>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</si>
  <si>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</si>
  <si>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</si>
  <si>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</si>
  <si>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</si>
  <si>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</si>
  <si>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</si>
  <si>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</si>
  <si>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</si>
  <si>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</si>
  <si>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</si>
  <si>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</si>
  <si>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</si>
  <si>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</si>
  <si>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</si>
  <si>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</si>
  <si>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</si>
  <si>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</si>
  <si>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</si>
  <si>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</si>
  <si>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</si>
  <si>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</si>
  <si>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</si>
  <si>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</si>
  <si>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</si>
  <si>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</si>
  <si>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</si>
  <si>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</si>
  <si>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</si>
  <si>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</si>
  <si>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</si>
  <si>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</si>
  <si>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</si>
  <si>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</si>
  <si>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</si>
  <si>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</si>
  <si>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</si>
  <si>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</si>
  <si>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</si>
  <si>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</si>
  <si>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</si>
  <si>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</si>
  <si>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</si>
  <si>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</si>
  <si>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</si>
  <si>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</si>
  <si>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</si>
  <si>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</si>
  <si>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</si>
  <si>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</si>
  <si>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</si>
  <si>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</si>
  <si>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</si>
  <si>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</si>
  <si>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</si>
  <si>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</si>
  <si>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</si>
  <si>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</si>
  <si>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</si>
  <si>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</si>
  <si>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</si>
  <si>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</si>
  <si>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</si>
  <si>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</si>
  <si>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</si>
  <si>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</si>
  <si>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</si>
  <si>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</si>
  <si>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</si>
  <si>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</si>
  <si>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</si>
  <si>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</si>
  <si>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</si>
  <si>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</si>
  <si>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</si>
  <si>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</si>
  <si>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</si>
  <si>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</si>
  <si>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</si>
  <si>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</si>
  <si>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</si>
  <si>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</si>
  <si>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</si>
  <si>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</si>
  <si>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</si>
  <si>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</si>
  <si>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</si>
  <si>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</si>
  <si>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</si>
  <si>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</si>
  <si>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</si>
  <si>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</si>
  <si>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</si>
  <si>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</si>
  <si>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</si>
  <si>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</si>
  <si>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</si>
  <si>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</si>
  <si>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</si>
  <si>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</si>
  <si>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</si>
  <si>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</si>
  <si>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</si>
  <si>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</si>
  <si>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</si>
  <si>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</si>
  <si>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</si>
  <si>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</si>
  <si>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</si>
  <si>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</si>
  <si>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</si>
  <si>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</si>
  <si>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</si>
  <si>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</si>
  <si>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</si>
  <si>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</si>
  <si>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</si>
  <si>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</si>
  <si>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</si>
  <si>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</si>
  <si>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</si>
  <si>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</si>
  <si>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</si>
  <si>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</si>
  <si>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</si>
  <si>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</si>
  <si>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</si>
  <si>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</si>
  <si>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</si>
  <si>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</si>
  <si>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</si>
  <si>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</si>
  <si>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</si>
  <si>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</si>
  <si>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</si>
  <si>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</si>
  <si>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</si>
  <si>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</si>
  <si>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</si>
  <si>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</si>
  <si>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</si>
  <si>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</si>
  <si>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</si>
  <si>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</si>
  <si>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</si>
  <si>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</si>
  <si>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</si>
  <si>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</si>
  <si>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</si>
  <si>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</si>
  <si>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</si>
  <si>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</si>
  <si>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</si>
  <si>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</si>
  <si>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</si>
  <si>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</si>
  <si>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</si>
  <si>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</si>
  <si>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</si>
  <si>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</si>
  <si>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</si>
  <si>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</si>
  <si>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</si>
  <si>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</si>
  <si>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</si>
  <si>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</si>
  <si>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</si>
  <si>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</si>
  <si>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</si>
  <si>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</si>
  <si>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</si>
  <si>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</si>
  <si>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</si>
  <si>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</si>
  <si>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</si>
  <si>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</si>
  <si>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</si>
  <si>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</si>
  <si>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</si>
  <si>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</si>
  <si>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</si>
  <si>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</si>
  <si>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</si>
  <si>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</si>
  <si>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</si>
  <si>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</si>
  <si>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</si>
  <si>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</si>
  <si>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</si>
  <si>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</si>
  <si>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</si>
  <si>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</si>
  <si>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</si>
  <si>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</si>
  <si>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</si>
  <si>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</si>
  <si>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</si>
  <si>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</si>
  <si>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</si>
  <si>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</si>
  <si>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</si>
  <si>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</si>
  <si>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</si>
  <si>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</si>
  <si>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</si>
  <si>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</si>
  <si>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</si>
  <si>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</si>
  <si>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</si>
  <si>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</si>
  <si>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</si>
  <si>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</si>
  <si>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</si>
  <si>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</si>
  <si>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</si>
  <si>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</si>
  <si>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</si>
  <si>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</si>
  <si>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</si>
  <si>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</si>
  <si>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</si>
  <si>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</si>
  <si>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</si>
  <si>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</si>
  <si>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</si>
  <si>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</si>
  <si>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</si>
  <si>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</si>
  <si>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</si>
  <si>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</si>
  <si>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</si>
  <si>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</si>
  <si>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</si>
  <si>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</si>
  <si>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</si>
  <si>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</si>
  <si>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</si>
  <si>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</si>
  <si>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</si>
  <si>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</si>
  <si>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</si>
  <si>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</si>
  <si>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</si>
  <si>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</si>
  <si>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</si>
  <si>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</si>
  <si>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</si>
  <si>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</si>
  <si>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</si>
  <si>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</si>
  <si>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</si>
  <si>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</si>
  <si>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</si>
  <si>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</si>
  <si>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</si>
  <si>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</si>
  <si>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</si>
  <si>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</si>
  <si>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</si>
  <si>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</si>
  <si>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</si>
  <si>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</si>
  <si>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</si>
  <si>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</si>
  <si>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</si>
  <si>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</si>
  <si>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</si>
  <si>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</si>
  <si>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</si>
  <si>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</si>
  <si>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</si>
  <si>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</si>
  <si>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</si>
  <si>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</si>
  <si>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</si>
  <si>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</si>
  <si>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</si>
  <si>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</si>
  <si>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</si>
  <si>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</si>
  <si>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</si>
  <si>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</si>
  <si>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</si>
  <si>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</si>
  <si>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</si>
  <si>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</si>
  <si>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</si>
  <si>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</si>
  <si>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</si>
  <si>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</si>
  <si>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</si>
  <si>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</si>
  <si>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</si>
  <si>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</si>
  <si>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</si>
  <si>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</si>
  <si>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</si>
  <si>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</si>
  <si>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</si>
  <si>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</si>
  <si>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</si>
  <si>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</si>
  <si>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</si>
  <si>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</si>
  <si>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</si>
  <si>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</si>
  <si>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</si>
  <si>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</si>
  <si>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</si>
  <si>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</si>
  <si>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</si>
  <si>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</si>
  <si>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</si>
  <si>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</si>
  <si>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</si>
  <si>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</si>
  <si>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</si>
  <si>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</si>
  <si>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</si>
  <si>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</si>
  <si>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</si>
  <si>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</si>
  <si>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</si>
  <si>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</si>
  <si>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</si>
  <si>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</si>
  <si>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</si>
  <si>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</si>
  <si>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</si>
  <si>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</si>
  <si>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</si>
  <si>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</si>
  <si>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</si>
  <si>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</si>
  <si>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</si>
  <si>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</si>
  <si>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</si>
  <si>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</si>
  <si>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</si>
  <si>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</si>
  <si>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</si>
  <si>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</si>
  <si>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</si>
  <si>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</si>
  <si>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</si>
  <si>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</si>
  <si>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</si>
  <si>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</si>
  <si>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</si>
  <si>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</si>
  <si>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</si>
  <si>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</si>
  <si>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</si>
  <si>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</si>
  <si>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</si>
  <si>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</si>
  <si>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</si>
  <si>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</si>
  <si>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</si>
  <si>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</si>
  <si>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</si>
  <si>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</si>
  <si>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</si>
  <si>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</si>
  <si>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</si>
  <si>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</si>
  <si>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</si>
  <si>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</si>
  <si>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</si>
  <si>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</si>
  <si>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</si>
  <si>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</si>
  <si>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</si>
  <si>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</si>
  <si>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</si>
  <si>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</si>
  <si>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</si>
  <si>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</si>
  <si>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</si>
  <si>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</si>
  <si>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</si>
  <si>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</si>
  <si>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</si>
  <si>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</si>
  <si>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</si>
  <si>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</si>
  <si>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</si>
  <si>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</si>
  <si>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</si>
  <si>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</si>
  <si>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</si>
  <si>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</si>
  <si>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</si>
  <si>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</si>
  <si>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</si>
  <si>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</si>
  <si>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</si>
  <si>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</si>
  <si>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</si>
  <si>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</si>
  <si>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</si>
  <si>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</si>
  <si>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</si>
  <si>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</si>
  <si>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</si>
  <si>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</si>
  <si>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</si>
  <si>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</si>
  <si>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</si>
  <si>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</si>
  <si>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</si>
  <si>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</si>
  <si>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</si>
  <si>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</si>
  <si>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</si>
  <si>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</si>
  <si>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</si>
  <si>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</si>
  <si>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</si>
  <si>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</si>
  <si>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</si>
  <si>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</si>
  <si>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</si>
  <si>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</si>
  <si>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</si>
  <si>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</si>
  <si>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</si>
  <si>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</si>
  <si>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</si>
  <si>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</si>
  <si>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</si>
  <si>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</si>
  <si>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</si>
  <si>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</si>
  <si>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</si>
  <si>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</si>
  <si>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</si>
  <si>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</si>
  <si>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</si>
  <si>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</si>
  <si>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</si>
  <si>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</si>
  <si>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</si>
  <si>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</si>
  <si>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</si>
  <si>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</si>
  <si>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</si>
  <si>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</si>
  <si>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</si>
  <si>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</si>
  <si>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</si>
  <si>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</si>
  <si>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</si>
  <si>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</si>
  <si>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</si>
  <si>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</si>
  <si>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</si>
  <si>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</si>
  <si>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</si>
  <si>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</si>
  <si>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</si>
  <si>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</si>
  <si>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</si>
  <si>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</si>
  <si>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</si>
  <si>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</si>
  <si>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</si>
  <si>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</si>
  <si>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</si>
  <si>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</si>
  <si>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</si>
  <si>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</si>
  <si>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</si>
  <si>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</si>
  <si>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</si>
  <si>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</si>
  <si>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</si>
  <si>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</si>
  <si>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</si>
  <si>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</si>
  <si>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</si>
  <si>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</si>
  <si>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</si>
  <si>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</si>
  <si>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</si>
  <si>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</si>
  <si>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</si>
  <si>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</si>
  <si>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</si>
  <si>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</si>
  <si>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</si>
  <si>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</si>
  <si>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</si>
  <si>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</si>
  <si>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</si>
  <si>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</si>
  <si>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</si>
  <si>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</si>
  <si>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</si>
  <si>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</si>
  <si>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</si>
  <si>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</si>
  <si>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</si>
  <si>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</si>
  <si>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</si>
  <si>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</si>
  <si>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</si>
  <si>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</si>
  <si>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</si>
  <si>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</si>
  <si>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</si>
  <si>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</si>
  <si>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</si>
  <si>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</si>
  <si>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</si>
  <si>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</si>
  <si>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</si>
  <si>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</si>
  <si>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</si>
  <si>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</si>
  <si>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</si>
  <si>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</si>
  <si>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</si>
  <si>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</si>
  <si>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</si>
  <si>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</si>
  <si>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</si>
  <si>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</si>
  <si>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</si>
  <si>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</si>
  <si>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</si>
  <si>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</si>
  <si>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</si>
  <si>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</si>
  <si>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</si>
  <si>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</si>
  <si>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</si>
  <si>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</si>
  <si>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</si>
  <si>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</si>
  <si>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</si>
  <si>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</si>
  <si>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</si>
  <si>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</si>
  <si>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</si>
  <si>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</si>
  <si>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</si>
  <si>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</si>
  <si>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</si>
  <si>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</si>
  <si>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</si>
  <si>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</si>
  <si>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</si>
  <si>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</si>
  <si>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</si>
  <si>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</si>
  <si>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</si>
  <si>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</si>
  <si>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</si>
  <si>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</si>
  <si>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</si>
  <si>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</si>
  <si>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</si>
  <si>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</si>
  <si>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</si>
  <si>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</si>
  <si>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</si>
  <si>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</si>
  <si>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</si>
  <si>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</si>
  <si>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</si>
  <si>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</si>
  <si>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</si>
  <si>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</si>
  <si>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</si>
  <si>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</si>
  <si>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</si>
  <si>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</si>
  <si>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</si>
  <si>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</si>
  <si>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</si>
  <si>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</si>
  <si>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</si>
  <si>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</si>
  <si>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</si>
  <si>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</si>
  <si>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</si>
  <si>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</si>
  <si>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</si>
  <si>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</si>
  <si>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</si>
  <si>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</si>
  <si>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</si>
  <si>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</si>
  <si>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</si>
  <si>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</si>
  <si>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</si>
  <si>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</si>
  <si>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</si>
  <si>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</si>
  <si>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</si>
  <si>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</si>
  <si>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</si>
  <si>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</si>
  <si>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</si>
  <si>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</si>
  <si>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</si>
  <si>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</si>
  <si>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</si>
  <si>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</si>
  <si>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</si>
  <si>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</si>
  <si>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</si>
  <si>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</si>
  <si>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</si>
  <si>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</si>
  <si>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</si>
  <si>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</si>
  <si>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</si>
  <si>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</si>
  <si>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</si>
  <si>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</si>
  <si>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</si>
  <si>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</si>
  <si>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</si>
  <si>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</si>
  <si>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</si>
  <si>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</si>
  <si>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</si>
  <si>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</si>
  <si>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</si>
  <si>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</si>
  <si>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</si>
  <si>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</si>
  <si>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</si>
  <si>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</si>
  <si>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</si>
  <si>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</si>
  <si>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</si>
  <si>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</si>
  <si>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</si>
  <si>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</si>
  <si>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</si>
  <si>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</si>
  <si>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</si>
  <si>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</si>
  <si>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</si>
  <si>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</si>
  <si>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</si>
  <si>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</si>
  <si>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</si>
  <si>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</si>
  <si>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</si>
  <si>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</si>
  <si>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</si>
  <si>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</si>
  <si>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</si>
  <si>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</si>
  <si>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</si>
  <si>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</si>
  <si>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</si>
  <si>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</si>
  <si>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</si>
  <si>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</si>
  <si>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</si>
  <si>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</si>
  <si>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</si>
  <si>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</si>
  <si>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</si>
  <si>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</si>
  <si>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</si>
  <si>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</si>
  <si>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</si>
  <si>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</si>
  <si>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</si>
  <si>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</si>
  <si>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</si>
  <si>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</si>
  <si>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</si>
  <si>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</si>
  <si>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</si>
  <si>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</si>
  <si>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</si>
  <si>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</si>
  <si>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</si>
  <si>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</si>
  <si>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</si>
  <si>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</si>
  <si>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</si>
  <si>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</si>
  <si>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</si>
  <si>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</si>
  <si>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</si>
  <si>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</si>
  <si>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</si>
  <si>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</si>
  <si>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</si>
  <si>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</si>
  <si>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</si>
  <si>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</si>
  <si>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</si>
  <si>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</si>
  <si>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</si>
  <si>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</si>
  <si>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</si>
  <si>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</si>
  <si>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</si>
  <si>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</si>
  <si>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</si>
  <si>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</si>
  <si>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</si>
  <si>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</si>
  <si>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</si>
  <si>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</si>
  <si>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</si>
  <si>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</si>
  <si>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</si>
  <si>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</si>
  <si>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</si>
  <si>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</si>
  <si>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</si>
  <si>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</si>
  <si>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</si>
  <si>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</si>
  <si>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</si>
  <si>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</si>
  <si>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</si>
  <si>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</si>
  <si>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</si>
  <si>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</si>
  <si>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</si>
  <si>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</si>
  <si>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</si>
  <si>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</si>
  <si>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</si>
  <si>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</si>
  <si>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</si>
  <si>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</si>
  <si>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</si>
  <si>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</si>
  <si>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</si>
  <si>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</si>
  <si>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</si>
  <si>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</si>
  <si>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</si>
  <si>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</si>
  <si>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</si>
  <si>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</si>
  <si>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</si>
  <si>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</si>
  <si>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</si>
  <si>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</si>
  <si>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</si>
  <si>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</si>
  <si>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</si>
  <si>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</si>
  <si>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</si>
  <si>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</si>
  <si>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</si>
  <si>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</si>
  <si>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</si>
  <si>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</si>
  <si>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</si>
  <si>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</si>
  <si>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</si>
  <si>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</si>
  <si>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</si>
  <si>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</si>
  <si>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</si>
  <si>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</si>
  <si>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</si>
  <si>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</si>
  <si>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</si>
  <si>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</si>
  <si>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</si>
  <si>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</si>
  <si>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</si>
  <si>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</si>
  <si>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</si>
  <si>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</si>
  <si>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</si>
  <si>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</si>
  <si>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</si>
  <si>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</si>
  <si>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</si>
  <si>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</si>
  <si>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</si>
  <si>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</si>
  <si>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</si>
  <si>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</si>
  <si>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</si>
  <si>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</si>
  <si>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</si>
  <si>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</si>
  <si>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</si>
  <si>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</si>
  <si>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</si>
  <si>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</si>
  <si>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</si>
  <si>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</si>
  <si>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</si>
  <si>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</si>
  <si>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</si>
  <si>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</si>
  <si>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</si>
  <si>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</si>
  <si>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</si>
  <si>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</si>
  <si>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</si>
  <si>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</si>
  <si>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</si>
  <si>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</si>
  <si>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</si>
  <si>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</si>
  <si>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</si>
  <si>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</si>
  <si>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</si>
  <si>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</si>
  <si>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</si>
  <si>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</si>
  <si>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</si>
  <si>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</si>
  <si>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</si>
  <si>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</si>
  <si>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</si>
  <si>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</si>
  <si>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</si>
  <si>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</si>
  <si>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</si>
  <si>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</si>
  <si>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</si>
  <si>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</si>
  <si>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</si>
  <si>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</si>
  <si>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</si>
  <si>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</si>
  <si>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</si>
  <si>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</si>
  <si>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</si>
  <si>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</si>
  <si>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</si>
  <si>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</si>
  <si>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</si>
  <si>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</si>
  <si>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</si>
  <si>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</si>
  <si>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</si>
  <si>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</si>
  <si>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</si>
  <si>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</si>
  <si>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</si>
  <si>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</si>
  <si>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</si>
  <si>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</si>
  <si>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</si>
  <si>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</si>
  <si>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</si>
  <si>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</si>
  <si>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</si>
  <si>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</si>
  <si>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</si>
  <si>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</si>
  <si>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</si>
  <si>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</si>
  <si>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</si>
  <si>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</si>
  <si>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</si>
  <si>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</si>
  <si>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</si>
  <si>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</si>
  <si>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</si>
  <si>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</si>
  <si>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</si>
  <si>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</si>
  <si>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</si>
  <si>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</si>
  <si>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</si>
  <si>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</si>
  <si>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</si>
  <si>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</si>
  <si>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</si>
  <si>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</si>
  <si>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</si>
  <si>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</si>
  <si>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</si>
  <si>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</si>
  <si>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</si>
  <si>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</si>
  <si>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</si>
  <si>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</si>
  <si>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</si>
  <si>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</si>
  <si>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</si>
  <si>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</si>
  <si>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</si>
  <si>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</si>
  <si>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</si>
  <si>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</si>
  <si>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</si>
  <si>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</si>
  <si>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</si>
  <si>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</si>
  <si>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</si>
  <si>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</si>
  <si>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</si>
  <si>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</si>
  <si>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</si>
  <si>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</si>
  <si>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</si>
  <si>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</si>
  <si>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</si>
  <si>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</si>
  <si>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</si>
  <si>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</si>
  <si>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</si>
  <si>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</si>
  <si>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</si>
  <si>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</si>
  <si>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</si>
  <si>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</si>
  <si>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</si>
  <si>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</si>
  <si>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</si>
  <si>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</si>
  <si>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</si>
  <si>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</si>
  <si>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</si>
  <si>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</si>
  <si>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</si>
  <si>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</si>
  <si>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</si>
  <si>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</si>
  <si>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</si>
  <si>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</si>
  <si>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</si>
  <si>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</si>
  <si>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</si>
  <si>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</si>
  <si>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</si>
  <si>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</si>
  <si>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</si>
  <si>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</si>
  <si>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</si>
  <si>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</si>
  <si>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</si>
  <si>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</si>
  <si>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</si>
  <si>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</si>
  <si>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</si>
  <si>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</si>
  <si>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</si>
  <si>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</si>
  <si>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</si>
  <si>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</si>
  <si>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</si>
  <si>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</si>
  <si>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</si>
  <si>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</si>
  <si>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</si>
  <si>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</si>
  <si>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</si>
  <si>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</si>
  <si>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</si>
  <si>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</si>
  <si>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</si>
  <si>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</si>
  <si>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</si>
  <si>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</si>
  <si>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</si>
  <si>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</si>
  <si>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</si>
  <si>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</si>
  <si>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</si>
  <si>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</si>
  <si>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</si>
  <si>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</si>
  <si>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</si>
  <si>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</si>
  <si>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</si>
  <si>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</si>
  <si>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</si>
  <si>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</si>
  <si>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</si>
  <si>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</si>
  <si>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</si>
  <si>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</si>
  <si>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</si>
  <si>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</si>
  <si>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</si>
  <si>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</si>
  <si>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</si>
  <si>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</si>
  <si>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</si>
  <si>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</si>
  <si>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</si>
  <si>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</si>
  <si>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</si>
  <si>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</si>
  <si>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</si>
  <si>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</si>
  <si>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</si>
  <si>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</si>
  <si>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</si>
  <si>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</si>
  <si>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</si>
  <si>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</si>
  <si>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</si>
  <si>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</si>
  <si>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</si>
  <si>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</si>
  <si>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</si>
  <si>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</si>
  <si>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</si>
  <si>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</si>
  <si>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</si>
  <si>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</si>
  <si>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</si>
  <si>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</si>
  <si>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</si>
  <si>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</si>
  <si>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</si>
  <si>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</si>
  <si>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</si>
  <si>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</si>
  <si>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</si>
  <si>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</si>
  <si>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</si>
  <si>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</si>
  <si>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</si>
  <si>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</si>
  <si>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</si>
  <si>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</si>
  <si>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</si>
  <si>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</si>
  <si>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</si>
  <si>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</si>
  <si>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</si>
  <si>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</si>
  <si>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</si>
  <si>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</si>
  <si>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</si>
  <si>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</si>
  <si>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</si>
  <si>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</si>
  <si>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</si>
  <si>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</si>
  <si>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</si>
  <si>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</si>
  <si>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</si>
  <si>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</si>
  <si>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</si>
  <si>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</si>
  <si>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</si>
  <si>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</si>
  <si>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</si>
  <si>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</si>
  <si>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</si>
  <si>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</si>
  <si>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</si>
  <si>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</si>
  <si>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</si>
  <si>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</si>
  <si>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</si>
  <si>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</si>
  <si>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</si>
  <si>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</si>
  <si>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</si>
  <si>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</si>
  <si>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</si>
  <si>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</si>
  <si>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</si>
  <si>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</si>
  <si>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</si>
  <si>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</si>
  <si>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</si>
  <si>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</si>
  <si>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</si>
  <si>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</si>
  <si>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</si>
  <si>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</si>
  <si>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</si>
  <si>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</si>
  <si>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</si>
  <si>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</si>
  <si>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</si>
  <si>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</si>
  <si>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</si>
  <si>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</si>
  <si>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</si>
  <si>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</si>
  <si>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</si>
  <si>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</si>
  <si>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</si>
  <si>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</si>
  <si>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</si>
  <si>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</si>
  <si>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</si>
  <si>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</si>
  <si>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</si>
  <si>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</si>
  <si>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</si>
  <si>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</si>
  <si>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</si>
  <si>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</si>
  <si>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</si>
  <si>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</si>
  <si>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</si>
  <si>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</si>
  <si>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</si>
  <si>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</si>
  <si>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</si>
  <si>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</si>
  <si>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</si>
  <si>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</si>
  <si>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</si>
  <si>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</si>
  <si>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</si>
  <si>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</si>
  <si>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</si>
  <si>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</si>
  <si>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</si>
  <si>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</si>
  <si>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</si>
  <si>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</si>
  <si>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</si>
  <si>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</si>
  <si>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</si>
  <si>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</si>
  <si>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</si>
  <si>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</si>
  <si>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</si>
  <si>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</si>
  <si>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</si>
  <si>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</si>
  <si>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</si>
  <si>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</si>
  <si>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</si>
  <si>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</si>
  <si>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</si>
  <si>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</si>
  <si>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</si>
  <si>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</si>
  <si>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</si>
  <si>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</si>
  <si>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</si>
  <si>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</si>
  <si>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</si>
  <si>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</si>
  <si>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</si>
  <si>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</si>
  <si>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</si>
  <si>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</si>
  <si>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</si>
  <si>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</si>
  <si>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</si>
  <si>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</si>
  <si>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</si>
  <si>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</si>
  <si>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</si>
  <si>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</si>
  <si>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</si>
  <si>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</si>
  <si>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</si>
  <si>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</si>
  <si>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</si>
  <si>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</si>
  <si>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</si>
  <si>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</si>
  <si>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</si>
  <si>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</si>
  <si>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</si>
  <si>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</si>
  <si>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</si>
  <si>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</si>
  <si>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</si>
  <si>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</si>
  <si>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</si>
  <si>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</si>
  <si>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</si>
  <si>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</si>
  <si>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</si>
  <si>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</si>
  <si>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</si>
  <si>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</si>
  <si>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</si>
  <si>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</si>
  <si>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</si>
  <si>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</si>
  <si>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</si>
  <si>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</si>
  <si>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</si>
  <si>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</si>
  <si>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</si>
  <si>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</si>
  <si>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</si>
  <si>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</si>
  <si>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</si>
  <si>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</si>
  <si>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</si>
  <si>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</si>
  <si>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</si>
  <si>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</si>
  <si>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</si>
  <si>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</si>
  <si>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</si>
  <si>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</si>
  <si>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</si>
  <si>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</si>
  <si>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</si>
  <si>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</si>
  <si>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</si>
  <si>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</si>
  <si>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</si>
  <si>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</si>
  <si>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</si>
  <si>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</si>
  <si>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</si>
  <si>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</si>
  <si>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</si>
  <si>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</si>
  <si>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</si>
  <si>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</si>
  <si>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</si>
  <si>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</si>
  <si>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</si>
  <si>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</si>
  <si>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</si>
  <si>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</si>
  <si>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</si>
  <si>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</si>
  <si>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</si>
  <si>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</si>
  <si>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</si>
  <si>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</si>
  <si>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</si>
  <si>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</si>
  <si>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</si>
  <si>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</si>
  <si>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</si>
  <si>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</si>
  <si>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</si>
  <si>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</si>
  <si>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</si>
  <si>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</si>
  <si>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</si>
  <si>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</si>
  <si>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</si>
  <si>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</si>
  <si>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</si>
  <si>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</si>
  <si>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</si>
  <si>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</si>
  <si>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</si>
  <si>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</si>
  <si>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</si>
  <si>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</si>
  <si>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</si>
  <si>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</si>
  <si>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</si>
  <si>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</si>
  <si>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</si>
  <si>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</si>
  <si>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</si>
  <si>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</si>
  <si>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</si>
  <si>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</si>
  <si>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</si>
  <si>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</si>
  <si>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</si>
  <si>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</si>
  <si>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</si>
  <si>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</si>
  <si>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</si>
  <si>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</si>
  <si>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</si>
  <si>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</si>
  <si>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</si>
  <si>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</si>
  <si>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</si>
  <si>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</si>
  <si>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</si>
  <si>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</si>
  <si>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</si>
  <si>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</si>
  <si>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</si>
  <si>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</si>
  <si>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</si>
  <si>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</si>
  <si>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</si>
  <si>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</si>
  <si>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</si>
  <si>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</si>
  <si>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</si>
  <si>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</si>
  <si>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</si>
  <si>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</si>
  <si>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</si>
  <si>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</si>
  <si>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</si>
  <si>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</si>
  <si>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</si>
  <si>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</si>
  <si>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</si>
  <si>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</si>
  <si>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</si>
  <si>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</si>
  <si>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</si>
  <si>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</si>
  <si>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</si>
  <si>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</si>
  <si>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</si>
  <si>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</si>
  <si>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</si>
  <si>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</si>
  <si>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</si>
  <si>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</si>
  <si>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</si>
  <si>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</si>
  <si>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</si>
  <si>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</si>
  <si>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</si>
  <si>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</si>
  <si>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</si>
  <si>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</si>
  <si>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</si>
  <si>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</si>
  <si>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</si>
  <si>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</si>
  <si>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</si>
  <si>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</si>
  <si>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</si>
  <si>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</si>
  <si>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</si>
  <si>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</si>
  <si>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</si>
  <si>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</si>
  <si>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</si>
  <si>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</si>
  <si>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</si>
  <si>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</si>
  <si>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</si>
  <si>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</si>
  <si>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</si>
  <si>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</si>
  <si>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</si>
  <si>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</si>
  <si>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</si>
  <si>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</si>
  <si>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</si>
  <si>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</si>
  <si>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</si>
  <si>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</si>
  <si>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</si>
  <si>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</si>
  <si>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</si>
  <si>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</si>
  <si>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</si>
  <si>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</si>
  <si>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</si>
  <si>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</si>
  <si>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</si>
  <si>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</si>
  <si>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</si>
  <si>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</si>
  <si>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</si>
  <si>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</si>
  <si>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</si>
  <si>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</si>
  <si>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</si>
  <si>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</si>
  <si>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</si>
  <si>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</si>
  <si>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</si>
  <si>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</si>
  <si>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</si>
  <si>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</si>
  <si>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</si>
  <si>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</si>
  <si>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</si>
  <si>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</si>
  <si>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</si>
  <si>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</si>
  <si>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</si>
  <si>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</si>
  <si>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</si>
  <si>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</si>
  <si>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</si>
  <si>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</si>
  <si>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</si>
  <si>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</si>
  <si>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</si>
  <si>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</si>
  <si>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</si>
  <si>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</si>
  <si>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</si>
  <si>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</si>
  <si>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</si>
  <si>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</si>
  <si>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</si>
  <si>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</si>
  <si>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</si>
  <si>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</si>
  <si>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</si>
  <si>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</si>
  <si>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</si>
  <si>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</si>
  <si>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</si>
  <si>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</si>
  <si>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</si>
  <si>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</si>
  <si>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</si>
  <si>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</si>
  <si>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</si>
  <si>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</si>
  <si>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</si>
  <si>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</si>
  <si>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</si>
  <si>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</si>
  <si>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</si>
  <si>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</si>
  <si>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</si>
  <si>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</si>
  <si>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</si>
  <si>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</si>
  <si>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</si>
  <si>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</si>
  <si>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</si>
  <si>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</si>
  <si>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</si>
  <si>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</si>
  <si>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</si>
  <si>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</si>
  <si>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</si>
  <si>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</si>
  <si>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</si>
  <si>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</si>
  <si>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</si>
  <si>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</si>
  <si>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</si>
  <si>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</si>
  <si>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</si>
  <si>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</si>
  <si>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</si>
  <si>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</si>
  <si>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</si>
  <si>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</si>
  <si>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</si>
  <si>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</si>
  <si>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</si>
  <si>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</si>
  <si>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</si>
  <si>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</si>
  <si>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</si>
  <si>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</si>
  <si>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</si>
  <si>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</si>
  <si>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</si>
  <si>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</si>
  <si>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</si>
  <si>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</si>
  <si>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</si>
  <si>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</si>
  <si>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</si>
  <si>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</si>
  <si>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</si>
  <si>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</si>
  <si>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</si>
  <si>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</si>
  <si>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</si>
  <si>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</si>
  <si>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</si>
  <si>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</si>
  <si>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</si>
  <si>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</si>
  <si>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</si>
  <si>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</si>
  <si>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</si>
  <si>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</si>
  <si>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</si>
  <si>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</si>
  <si>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</si>
  <si>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</si>
  <si>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</si>
  <si>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</si>
  <si>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</si>
  <si>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</si>
  <si>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</si>
  <si>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</si>
  <si>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</si>
  <si>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</si>
  <si>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</si>
  <si>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</si>
  <si>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</si>
  <si>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</si>
  <si>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</si>
  <si>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</si>
  <si>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</si>
  <si>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</si>
  <si>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</si>
  <si>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</si>
  <si>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</si>
  <si>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</si>
  <si>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</si>
  <si>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</si>
  <si>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</si>
  <si>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</si>
  <si>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</si>
  <si>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</si>
  <si>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</si>
  <si>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</si>
  <si>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</si>
  <si>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</si>
  <si>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</si>
  <si>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</si>
  <si>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</si>
  <si>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</si>
  <si>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</si>
  <si>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</si>
  <si>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</si>
  <si>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</si>
  <si>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</si>
  <si>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</si>
  <si>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</si>
  <si>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</si>
  <si>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</si>
  <si>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</si>
  <si>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</si>
  <si>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</si>
  <si>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</si>
  <si>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</si>
  <si>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</si>
  <si>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</si>
  <si>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</si>
  <si>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</si>
  <si>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</si>
  <si>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</si>
  <si>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</si>
  <si>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</si>
  <si>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</si>
  <si>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</si>
  <si>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</si>
  <si>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</si>
  <si>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</si>
  <si>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</si>
  <si>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</si>
  <si>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</si>
  <si>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</si>
  <si>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</si>
  <si>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</si>
  <si>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</si>
  <si>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</si>
  <si>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</si>
  <si>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</si>
  <si>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</si>
  <si>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</si>
  <si>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</si>
  <si>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</si>
  <si>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</si>
  <si>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</si>
  <si>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</si>
  <si>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</si>
  <si>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</si>
  <si>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</si>
  <si>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</si>
  <si>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</si>
  <si>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</si>
  <si>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</si>
  <si>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</si>
  <si>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</si>
  <si>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</si>
  <si>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</si>
  <si>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</si>
  <si>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</si>
  <si>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</si>
  <si>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</si>
  <si>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</si>
  <si>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</si>
  <si>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</si>
  <si>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</si>
  <si>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</si>
  <si>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</si>
  <si>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</si>
  <si>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</si>
  <si>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</si>
  <si>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</si>
  <si>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</si>
  <si>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</si>
  <si>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</si>
  <si>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</si>
  <si>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</si>
  <si>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</si>
  <si>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</si>
  <si>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</si>
  <si>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</si>
  <si>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</si>
  <si>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</si>
  <si>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</si>
  <si>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</si>
  <si>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</si>
  <si>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</si>
  <si>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</si>
  <si>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</si>
  <si>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</si>
  <si>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</si>
  <si>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</si>
  <si>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</si>
  <si>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</si>
  <si>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</si>
  <si>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</si>
  <si>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</si>
  <si>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</si>
  <si>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</si>
  <si>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</si>
  <si>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</si>
  <si>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</si>
  <si>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</si>
  <si>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</si>
  <si>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</si>
  <si>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</si>
  <si>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</si>
  <si>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</si>
  <si>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</si>
  <si>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</si>
  <si>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</si>
  <si>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</si>
  <si>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</si>
  <si>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</si>
  <si>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</si>
  <si>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</si>
  <si>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</si>
  <si>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</si>
  <si>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</si>
  <si>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</si>
  <si>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</si>
  <si>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</si>
  <si>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</si>
  <si>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</si>
  <si>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</si>
  <si>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</si>
  <si>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</si>
  <si>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</si>
  <si>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</si>
  <si>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</si>
  <si>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</si>
  <si>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</si>
  <si>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</si>
  <si>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</si>
  <si>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</si>
  <si>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</si>
  <si>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</si>
  <si>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</si>
  <si>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</si>
  <si>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</si>
  <si>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</si>
  <si>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</si>
  <si>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</si>
  <si>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</si>
  <si>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</si>
  <si>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</si>
  <si>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</si>
  <si>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</si>
  <si>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</si>
  <si>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</si>
  <si>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</si>
  <si>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</si>
  <si>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</si>
  <si>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</si>
  <si>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</si>
  <si>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</si>
  <si>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</si>
  <si>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</si>
  <si>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</si>
  <si>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</si>
  <si>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</si>
  <si>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</si>
  <si>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</si>
  <si>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</si>
  <si>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</si>
  <si>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</si>
  <si>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</si>
  <si>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</si>
  <si>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</si>
  <si>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</si>
  <si>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</si>
  <si>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</si>
  <si>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</si>
  <si>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</si>
  <si>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</si>
  <si>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</si>
  <si>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</si>
  <si>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</si>
  <si>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</si>
  <si>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</si>
  <si>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</si>
  <si>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</si>
  <si>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</si>
  <si>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</si>
  <si>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</si>
  <si>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</si>
  <si>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</si>
  <si>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</si>
  <si>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</si>
  <si>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</si>
  <si>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</si>
  <si>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</si>
  <si>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</si>
  <si>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</si>
  <si>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</si>
  <si>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</si>
  <si>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</si>
  <si>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</si>
  <si>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</si>
  <si>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</si>
  <si>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</si>
  <si>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</si>
  <si>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</si>
  <si>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</si>
  <si>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</si>
  <si>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</si>
  <si>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</si>
  <si>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</si>
  <si>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</si>
  <si>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</si>
  <si>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</si>
  <si>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</si>
  <si>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</si>
  <si>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</si>
  <si>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</si>
  <si>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</si>
  <si>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</si>
  <si>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</si>
  <si>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</si>
  <si>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</si>
  <si>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</si>
  <si>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</si>
  <si>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</si>
  <si>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</si>
  <si>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</si>
  <si>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</si>
  <si>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</si>
  <si>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</si>
  <si>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</si>
  <si>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</si>
  <si>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</si>
  <si>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</si>
  <si>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</si>
  <si>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</si>
  <si>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</si>
  <si>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</si>
  <si>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</si>
  <si>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</si>
  <si>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</si>
  <si>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</si>
  <si>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</si>
  <si>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</si>
  <si>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</si>
  <si>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</si>
  <si>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</si>
  <si>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</si>
  <si>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</si>
  <si>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</si>
  <si>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</si>
  <si>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</si>
  <si>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</si>
  <si>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</si>
  <si>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</si>
  <si>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</si>
  <si>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</si>
  <si>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</si>
  <si>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</si>
  <si>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</si>
  <si>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</si>
  <si>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</si>
  <si>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</si>
  <si>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</si>
  <si>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</si>
  <si>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</si>
  <si>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</si>
  <si>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</si>
  <si>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</si>
  <si>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</si>
  <si>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</si>
  <si>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</si>
  <si>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</si>
  <si>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</si>
  <si>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</si>
  <si>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</si>
  <si>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</si>
  <si>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</si>
  <si>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</si>
  <si>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</si>
  <si>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</si>
  <si>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</si>
  <si>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</si>
  <si>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</si>
  <si>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</si>
  <si>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</si>
  <si>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</si>
  <si>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</si>
  <si>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</si>
  <si>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</si>
  <si>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</si>
  <si>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</si>
  <si>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</si>
  <si>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</si>
  <si>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</si>
  <si>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</si>
  <si>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</si>
  <si>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</si>
  <si>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</si>
  <si>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</si>
  <si>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</si>
  <si>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</si>
  <si>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</si>
  <si>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</si>
  <si>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</si>
  <si>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</si>
  <si>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</si>
  <si>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</si>
  <si>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</si>
  <si>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</si>
  <si>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</si>
  <si>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</si>
  <si>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</si>
  <si>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</si>
  <si>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</si>
  <si>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</si>
  <si>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</si>
  <si>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</si>
  <si>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</si>
  <si>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</si>
  <si>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</si>
  <si>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</si>
  <si>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</si>
  <si>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</si>
  <si>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</si>
  <si>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</si>
  <si>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</si>
  <si>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</si>
  <si>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</si>
  <si>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</si>
  <si>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</si>
  <si>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</si>
  <si>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</si>
  <si>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</si>
  <si>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</si>
  <si>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</si>
  <si>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</si>
  <si>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</si>
  <si>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</si>
  <si>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</si>
  <si>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</si>
  <si>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</si>
  <si>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</si>
  <si>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</si>
  <si>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</si>
  <si>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</si>
  <si>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</si>
  <si>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</si>
  <si>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</si>
  <si>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</si>
  <si>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</si>
  <si>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</si>
  <si>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</si>
  <si>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</si>
  <si>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</si>
  <si>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</si>
  <si>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</si>
  <si>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</si>
  <si>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</si>
  <si>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</si>
  <si>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</si>
  <si>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</si>
  <si>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</si>
  <si>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</si>
  <si>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</si>
  <si>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</si>
  <si>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</si>
  <si>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</si>
  <si>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</si>
  <si>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</si>
  <si>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</si>
  <si>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</si>
  <si>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</si>
  <si>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</si>
  <si>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</si>
  <si>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</si>
  <si>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</si>
  <si>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</si>
  <si>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</si>
  <si>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</si>
  <si>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</si>
  <si>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</si>
  <si>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</si>
  <si>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</si>
  <si>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</si>
  <si>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</si>
  <si>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</si>
  <si>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</si>
  <si>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</si>
  <si>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</si>
  <si>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</si>
  <si>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</si>
  <si>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</si>
  <si>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</si>
  <si>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</si>
  <si>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</si>
  <si>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</si>
  <si>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</si>
  <si>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</si>
  <si>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</si>
  <si>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</si>
  <si>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</si>
  <si>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</si>
  <si>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</si>
  <si>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</si>
  <si>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</si>
  <si>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</si>
  <si>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</si>
  <si>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</si>
  <si>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</si>
  <si>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</si>
  <si>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</si>
  <si>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</si>
  <si>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</si>
  <si>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</si>
  <si>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</si>
  <si>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</si>
  <si>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</si>
  <si>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</si>
  <si>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</si>
  <si>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</si>
  <si>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</si>
  <si>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</si>
  <si>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</si>
  <si>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</si>
  <si>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</si>
  <si>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</si>
  <si>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</si>
  <si>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</si>
  <si>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</si>
  <si>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</si>
  <si>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</si>
  <si>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</si>
  <si>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</si>
  <si>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</si>
  <si>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</si>
  <si>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</si>
  <si>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</si>
  <si>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</si>
  <si>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</si>
  <si>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</si>
  <si>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</si>
  <si>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</si>
  <si>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</si>
  <si>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</si>
  <si>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</si>
  <si>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</si>
  <si>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</si>
  <si>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</si>
  <si>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</si>
  <si>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</si>
  <si>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</si>
  <si>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</si>
  <si>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</si>
  <si>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</si>
  <si>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</si>
  <si>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</si>
  <si>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</si>
  <si>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</si>
  <si>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</si>
  <si>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</si>
  <si>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</si>
  <si>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</si>
  <si>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</si>
  <si>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</si>
  <si>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</si>
  <si>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</si>
  <si>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</si>
  <si>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</si>
  <si>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</si>
  <si>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</si>
  <si>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</si>
  <si>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</si>
  <si>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</si>
  <si>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</si>
  <si>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</si>
  <si>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</si>
  <si>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</si>
  <si>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</si>
  <si>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</si>
  <si>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</si>
  <si>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</si>
  <si>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</si>
  <si>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</si>
  <si>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</si>
  <si>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</si>
  <si>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</si>
  <si>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</si>
  <si>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</si>
  <si>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</si>
  <si>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</si>
  <si>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</si>
  <si>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</si>
  <si>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</si>
  <si>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</si>
  <si>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</si>
  <si>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</si>
  <si>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</si>
  <si>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</si>
  <si>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</si>
  <si>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</si>
  <si>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</si>
  <si>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</si>
  <si>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</si>
  <si>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</si>
  <si>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</si>
  <si>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</si>
  <si>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</si>
  <si>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</si>
  <si>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</si>
  <si>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</si>
  <si>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</si>
  <si>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</si>
  <si>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</si>
  <si>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</si>
  <si>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</si>
  <si>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</si>
  <si>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</si>
  <si>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</si>
  <si>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</si>
  <si>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</si>
  <si>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</si>
  <si>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</si>
  <si>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</si>
  <si>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</si>
  <si>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</si>
  <si>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</si>
  <si>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</si>
  <si>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</si>
  <si>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</si>
  <si>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</si>
  <si>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</si>
  <si>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</si>
  <si>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</si>
  <si>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</si>
  <si>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</si>
  <si>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</si>
  <si>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</si>
  <si>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</si>
  <si>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</si>
  <si>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</si>
  <si>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</si>
  <si>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</si>
  <si>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</si>
  <si>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</si>
  <si>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</si>
  <si>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</si>
  <si>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</si>
  <si>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</si>
  <si>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</si>
  <si>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</si>
  <si>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</si>
  <si>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</si>
  <si>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</si>
  <si>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</si>
  <si>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</si>
  <si>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</si>
  <si>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</si>
  <si>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</si>
  <si>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</si>
  <si>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</si>
  <si>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</si>
  <si>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</si>
  <si>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</si>
  <si>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</si>
  <si>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</si>
  <si>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</si>
  <si>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</si>
  <si>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</si>
  <si>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</si>
  <si>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</si>
  <si>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</si>
  <si>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</si>
  <si>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</si>
  <si>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</si>
  <si>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</si>
  <si>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</si>
  <si>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</si>
  <si>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</si>
  <si>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</si>
  <si>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</si>
  <si>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</si>
  <si>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</si>
  <si>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</si>
  <si>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</si>
  <si>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</si>
  <si>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</si>
  <si>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</si>
  <si>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</si>
  <si>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</si>
  <si>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</si>
  <si>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</si>
  <si>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</si>
  <si>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</si>
  <si>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</si>
  <si>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</si>
  <si>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</si>
  <si>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</si>
  <si>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</si>
  <si>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</si>
  <si>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</si>
  <si>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</si>
  <si>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</si>
  <si>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</si>
  <si>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</si>
  <si>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</si>
  <si>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</si>
  <si>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</si>
  <si>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</si>
  <si>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</si>
  <si>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</si>
  <si>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</si>
  <si>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</si>
  <si>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</si>
  <si>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</si>
  <si>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</si>
  <si>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</si>
  <si>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</si>
  <si>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</si>
  <si>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</si>
  <si>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</si>
  <si>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</si>
  <si>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</si>
  <si>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</si>
  <si>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</si>
  <si>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</si>
  <si>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</si>
  <si>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</si>
  <si>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</si>
  <si>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</si>
  <si>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</si>
  <si>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</si>
  <si>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</si>
  <si>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</si>
  <si>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</si>
  <si>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</si>
  <si>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</si>
  <si>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</si>
  <si>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</si>
  <si>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</si>
  <si>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</si>
  <si>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</si>
  <si>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</si>
  <si>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</si>
  <si>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</si>
  <si>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</si>
  <si>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</si>
  <si>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</si>
  <si>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</si>
  <si>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</si>
  <si>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</si>
  <si>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</si>
  <si>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</si>
  <si>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</si>
  <si>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</si>
  <si>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</si>
  <si>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</si>
  <si>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</si>
  <si>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</si>
  <si>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</si>
  <si>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</si>
  <si>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</si>
  <si>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</si>
  <si>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</si>
  <si>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</si>
  <si>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</si>
  <si>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</si>
  <si>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</si>
  <si>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</si>
  <si>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</si>
  <si>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</si>
  <si>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</si>
  <si>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</si>
  <si>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</si>
  <si>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</si>
  <si>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</si>
  <si>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</si>
  <si>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</si>
  <si>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</si>
  <si>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</si>
  <si>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</si>
  <si>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</si>
  <si>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</si>
  <si>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</si>
  <si>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</si>
  <si>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</si>
  <si>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</si>
  <si>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</si>
  <si>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</si>
  <si>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</si>
  <si>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</si>
  <si>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</si>
  <si>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</si>
  <si>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</si>
  <si>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</si>
  <si>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</si>
  <si>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</si>
  <si>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</si>
  <si>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</si>
  <si>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</si>
  <si>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</si>
  <si>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</si>
  <si>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</si>
  <si>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</si>
  <si>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</si>
  <si>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</si>
  <si>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</si>
  <si>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</si>
  <si>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</si>
  <si>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</si>
  <si>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</si>
  <si>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</si>
  <si>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</si>
  <si>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</si>
  <si>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</si>
  <si>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</si>
  <si>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</si>
  <si>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</si>
  <si>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</si>
  <si>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</si>
  <si>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</si>
  <si>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</si>
  <si>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</si>
  <si>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</si>
  <si>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</si>
  <si>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</si>
  <si>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</si>
  <si>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</si>
  <si>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</si>
  <si>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</si>
  <si>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</si>
  <si>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</si>
  <si>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</si>
  <si>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</si>
  <si>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</si>
  <si>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</si>
  <si>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</si>
  <si>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</si>
  <si>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</si>
  <si>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</si>
  <si>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</si>
  <si>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</si>
  <si>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</si>
  <si>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</si>
  <si>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</si>
  <si>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</si>
  <si>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</si>
  <si>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</si>
  <si>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</si>
  <si>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</si>
  <si>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</si>
  <si>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</si>
  <si>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</si>
  <si>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</si>
  <si>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</si>
  <si>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</si>
  <si>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</si>
  <si>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</si>
  <si>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</si>
  <si>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</si>
  <si>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</si>
  <si>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</si>
  <si>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</si>
  <si>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</si>
  <si>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</si>
  <si>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</si>
  <si>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</si>
  <si>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</si>
  <si>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</si>
  <si>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</si>
  <si>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</si>
  <si>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</si>
  <si>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</si>
  <si>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</si>
  <si>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</si>
  <si>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</si>
  <si>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</si>
  <si>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</si>
  <si>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</si>
  <si>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</si>
  <si>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</si>
  <si>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</si>
  <si>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</si>
  <si>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</si>
  <si>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</si>
  <si>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</si>
  <si>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</si>
  <si>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</si>
  <si>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</si>
  <si>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</si>
  <si>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</si>
  <si>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</si>
  <si>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</si>
  <si>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</si>
  <si>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</si>
  <si>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</si>
  <si>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</si>
  <si>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</si>
  <si>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</si>
  <si>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</si>
  <si>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</si>
  <si>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</si>
  <si>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</si>
  <si>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</si>
  <si>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</si>
  <si>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</si>
  <si>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</si>
  <si>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</si>
  <si>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</si>
  <si>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</si>
  <si>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</si>
  <si>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</si>
  <si>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</si>
  <si>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</si>
  <si>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</si>
  <si>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</si>
  <si>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</si>
  <si>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</si>
  <si>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</si>
  <si>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</si>
  <si>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</si>
  <si>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</si>
  <si>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</si>
  <si>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</si>
  <si>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</si>
  <si>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</si>
  <si>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</si>
  <si>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</si>
  <si>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</si>
  <si>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</si>
  <si>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</si>
  <si>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</si>
  <si>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</si>
  <si>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</si>
  <si>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</si>
  <si>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</si>
  <si>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</si>
  <si>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</si>
  <si>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</si>
  <si>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</si>
  <si>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</si>
  <si>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</si>
  <si>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</si>
  <si>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</si>
  <si>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</si>
  <si>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</si>
  <si>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</si>
  <si>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</si>
  <si>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</si>
  <si>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</si>
  <si>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</si>
  <si>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</si>
  <si>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</si>
  <si>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</si>
  <si>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</si>
  <si>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</si>
  <si>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</si>
  <si>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</si>
  <si>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</si>
  <si>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</si>
  <si>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</si>
  <si>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</si>
  <si>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</si>
  <si>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</si>
  <si>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</si>
  <si>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</si>
  <si>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</si>
  <si>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</si>
  <si>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</si>
  <si>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</si>
  <si>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</si>
  <si>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</si>
  <si>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</si>
  <si>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</si>
  <si>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</si>
  <si>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</si>
  <si>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</si>
  <si>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</si>
  <si>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</si>
  <si>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</si>
  <si>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</si>
  <si>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</si>
  <si>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</si>
  <si>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</si>
  <si>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</si>
  <si>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</si>
  <si>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</si>
  <si>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</si>
  <si>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</si>
  <si>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</si>
  <si>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</si>
  <si>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</si>
  <si>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</si>
  <si>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</si>
  <si>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</si>
  <si>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</si>
  <si>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</si>
  <si>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</si>
  <si>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</si>
  <si>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</si>
  <si>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</si>
  <si>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</si>
  <si>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</si>
  <si>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</si>
  <si>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</si>
  <si>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</si>
  <si>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</si>
  <si>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</si>
  <si>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</si>
  <si>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</si>
  <si>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</si>
  <si>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</si>
  <si>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</si>
  <si>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</si>
  <si>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</si>
  <si>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</si>
  <si>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</si>
  <si>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</si>
  <si>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</si>
  <si>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</si>
  <si>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</si>
  <si>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</si>
  <si>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</si>
  <si>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</si>
  <si>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</si>
  <si>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</si>
  <si>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</si>
  <si>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</si>
  <si>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</si>
  <si>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</si>
  <si>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</si>
  <si>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</si>
  <si>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</si>
  <si>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</si>
  <si>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</si>
  <si>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</si>
  <si>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</si>
  <si>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</si>
  <si>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</si>
  <si>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</si>
  <si>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</si>
  <si>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</si>
  <si>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</si>
  <si>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</si>
  <si>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</si>
  <si>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</si>
  <si>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</si>
  <si>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</si>
  <si>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</si>
  <si>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</si>
  <si>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</si>
  <si>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</si>
  <si>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</si>
  <si>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</si>
  <si>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</si>
  <si>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</si>
  <si>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</si>
  <si>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</si>
  <si>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</si>
  <si>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</si>
  <si>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</si>
  <si>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</si>
  <si>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</si>
  <si>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</si>
  <si>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</si>
  <si>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</si>
  <si>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</si>
  <si>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</si>
  <si>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</si>
  <si>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</si>
  <si>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</si>
  <si>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</si>
  <si>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</si>
  <si>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</si>
  <si>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</si>
  <si>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</si>
  <si>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</si>
  <si>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</si>
  <si>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</si>
  <si>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</si>
  <si>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</si>
  <si>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</si>
  <si>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</si>
  <si>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</si>
  <si>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</si>
  <si>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</si>
  <si>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</si>
  <si>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</si>
  <si>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</si>
  <si>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</si>
  <si>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</si>
  <si>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</si>
  <si>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</si>
  <si>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</si>
  <si>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</si>
  <si>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</si>
  <si>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</si>
  <si>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</si>
  <si>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</si>
  <si>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</si>
  <si>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</si>
  <si>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</si>
  <si>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</si>
  <si>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</si>
  <si>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</si>
  <si>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</si>
  <si>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</si>
  <si>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</si>
  <si>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</si>
  <si>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</si>
  <si>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</si>
  <si>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</si>
  <si>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</si>
  <si>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</si>
  <si>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</si>
  <si>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</si>
  <si>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</si>
  <si>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</si>
  <si>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</si>
  <si>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</si>
  <si>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</si>
  <si>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</si>
  <si>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</si>
  <si>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</si>
  <si>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</si>
  <si>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</si>
  <si>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</si>
  <si>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</si>
  <si>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</si>
  <si>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</si>
  <si>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</si>
  <si>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</si>
  <si>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</si>
  <si>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</si>
  <si>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</si>
  <si>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</si>
  <si>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</si>
  <si>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</si>
  <si>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</si>
  <si>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</si>
  <si>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</si>
  <si>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</si>
  <si>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</si>
  <si>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</si>
  <si>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</si>
  <si>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</si>
  <si>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</si>
  <si>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</si>
  <si>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</si>
  <si>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</si>
  <si>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</si>
  <si>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</si>
  <si>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</si>
  <si>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</si>
  <si>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</si>
  <si>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</si>
  <si>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</si>
  <si>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</si>
  <si>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</si>
  <si>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</si>
  <si>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</si>
  <si>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</si>
  <si>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</si>
  <si>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</si>
  <si>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</si>
  <si>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</si>
  <si>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</si>
  <si>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</si>
  <si>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</si>
  <si>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</si>
  <si>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</si>
  <si>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</si>
  <si>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</si>
  <si>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</si>
  <si>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</si>
  <si>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</si>
  <si>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</si>
  <si>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</si>
  <si>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</si>
  <si>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</si>
  <si>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</si>
  <si>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</si>
  <si>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</si>
  <si>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</si>
  <si>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</si>
  <si>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</si>
  <si>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</si>
  <si>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</si>
  <si>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</si>
  <si>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</si>
  <si>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</si>
  <si>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</si>
  <si>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</si>
  <si>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</si>
  <si>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</si>
  <si>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</si>
  <si>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</si>
  <si>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</si>
  <si>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</si>
  <si>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</si>
  <si>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</si>
  <si>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</si>
  <si>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</si>
  <si>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</si>
  <si>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</si>
  <si>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</si>
  <si>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</si>
  <si>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</si>
  <si>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</si>
  <si>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</si>
  <si>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</si>
  <si>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</si>
  <si>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</si>
  <si>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</si>
  <si>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</si>
  <si>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</si>
  <si>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</si>
  <si>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</si>
  <si>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</si>
  <si>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</si>
  <si>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</si>
  <si>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</si>
  <si>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</si>
  <si>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</si>
  <si>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</si>
  <si>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</si>
  <si>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</si>
  <si>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</si>
  <si>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</si>
  <si>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</si>
  <si>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</si>
  <si>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</si>
  <si>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</si>
  <si>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</si>
  <si>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</si>
  <si>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</si>
  <si>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</si>
  <si>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</si>
  <si>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</si>
  <si>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</si>
  <si>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</si>
  <si>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</si>
  <si>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</si>
  <si>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</si>
  <si>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</si>
  <si>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</si>
  <si>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</si>
  <si>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</si>
  <si>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</si>
  <si>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</si>
  <si>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</si>
  <si>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</si>
  <si>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</si>
  <si>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</si>
  <si>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</si>
  <si>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</si>
  <si>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</si>
  <si>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</si>
  <si>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</si>
  <si>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</si>
  <si>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</si>
  <si>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</si>
  <si>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</si>
  <si>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</si>
  <si>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</si>
  <si>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</si>
  <si>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</si>
  <si>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</si>
  <si>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</si>
  <si>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</si>
  <si>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</si>
  <si>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</si>
  <si>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</si>
  <si>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</si>
  <si>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</si>
  <si>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</si>
  <si>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</si>
  <si>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</si>
  <si>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</si>
  <si>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</si>
  <si>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</si>
  <si>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</si>
  <si>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</si>
  <si>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</si>
  <si>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</si>
  <si>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</si>
  <si>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</si>
  <si>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</si>
  <si>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</si>
  <si>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</si>
  <si>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</si>
  <si>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</si>
  <si>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</si>
  <si>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</si>
  <si>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</si>
  <si>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</si>
  <si>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</si>
  <si>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</si>
  <si>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</si>
  <si>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</si>
  <si>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</si>
  <si>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</si>
  <si>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</si>
  <si>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</si>
  <si>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</si>
  <si>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</si>
  <si>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</si>
  <si>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</si>
  <si>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</si>
  <si>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</si>
  <si>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</si>
  <si>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</si>
  <si>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</si>
  <si>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</si>
  <si>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</si>
  <si>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</si>
  <si>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</si>
  <si>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</si>
  <si>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</si>
  <si>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</si>
  <si>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</si>
  <si>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</si>
  <si>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</si>
  <si>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</si>
  <si>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</si>
  <si>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</si>
  <si>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</si>
  <si>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</si>
  <si>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</si>
  <si>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</si>
  <si>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</si>
  <si>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</si>
  <si>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</si>
  <si>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</si>
  <si>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</si>
  <si>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</si>
  <si>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</si>
  <si>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</si>
  <si>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</si>
  <si>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</si>
  <si>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</si>
  <si>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</si>
  <si>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</si>
  <si>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</si>
  <si>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</si>
  <si>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</si>
  <si>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</si>
  <si>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</si>
  <si>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</si>
  <si>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</si>
  <si>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</si>
  <si>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</si>
  <si>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</si>
  <si>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</si>
  <si>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</si>
  <si>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</si>
  <si>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</si>
  <si>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</si>
  <si>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</si>
  <si>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</si>
  <si>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</si>
  <si>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</si>
  <si>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</si>
  <si>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</si>
  <si>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</si>
  <si>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</si>
  <si>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</si>
  <si>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</si>
  <si>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</si>
  <si>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</si>
  <si>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</si>
  <si>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</si>
  <si>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</si>
  <si>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</si>
  <si>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</si>
  <si>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</si>
  <si>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</si>
  <si>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</si>
  <si>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</si>
  <si>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</si>
  <si>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</si>
  <si>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</si>
  <si>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</si>
  <si>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</si>
  <si>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</si>
  <si>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</si>
  <si>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</si>
  <si>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</si>
  <si>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</si>
  <si>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</si>
  <si>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</si>
  <si>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</si>
  <si>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</si>
  <si>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</si>
  <si>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</si>
  <si>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</si>
  <si>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</si>
  <si>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</si>
  <si>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</si>
  <si>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</si>
  <si>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</si>
  <si>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</si>
  <si>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</si>
  <si>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</si>
  <si>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</si>
  <si>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</si>
  <si>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</si>
  <si>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</si>
  <si>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</si>
  <si>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</si>
  <si>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</si>
  <si>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</si>
  <si>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</si>
  <si>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</si>
  <si>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</si>
  <si>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</si>
  <si>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</si>
  <si>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</si>
  <si>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</si>
  <si>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</si>
  <si>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</si>
  <si>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</si>
  <si>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</si>
  <si>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</si>
  <si>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</si>
  <si>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</si>
  <si>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</si>
  <si>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</si>
  <si>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</si>
  <si>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</si>
  <si>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</si>
  <si>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</si>
  <si>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</si>
  <si>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</si>
  <si>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</si>
  <si>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</si>
  <si>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</si>
  <si>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</si>
  <si>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</si>
  <si>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</si>
  <si>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</si>
  <si>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</si>
  <si>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</si>
  <si>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</si>
  <si>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</si>
  <si>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</si>
  <si>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</si>
  <si>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</si>
  <si>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</si>
  <si>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</si>
  <si>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</si>
  <si>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</si>
  <si>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</si>
  <si>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</si>
  <si>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</si>
  <si>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</si>
  <si>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</si>
  <si>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</si>
  <si>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</si>
  <si>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</si>
  <si>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</si>
  <si>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</si>
  <si>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</si>
  <si>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</si>
  <si>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</si>
  <si>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</si>
  <si>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</si>
  <si>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</si>
  <si>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</si>
  <si>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</si>
  <si>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</si>
  <si>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</si>
  <si>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</si>
  <si>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</si>
  <si>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</si>
  <si>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</si>
  <si>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</si>
  <si>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</si>
  <si>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</si>
  <si>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</si>
  <si>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</si>
  <si>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</si>
  <si>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</si>
  <si>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</si>
  <si>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</si>
  <si>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</si>
  <si>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</si>
  <si>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</si>
  <si>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</si>
  <si>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</si>
  <si>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</si>
  <si>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</si>
  <si>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</si>
  <si>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</si>
  <si>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</si>
  <si>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</si>
  <si>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</si>
  <si>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</si>
  <si>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</si>
  <si>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</si>
  <si>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</si>
  <si>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</si>
  <si>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</si>
  <si>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</si>
  <si>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</si>
  <si>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</si>
  <si>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</si>
  <si>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</si>
  <si>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</si>
  <si>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</si>
  <si>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</si>
  <si>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</si>
  <si>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</si>
  <si>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</si>
  <si>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</si>
  <si>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</si>
  <si>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</si>
  <si>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</si>
  <si>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</si>
  <si>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</si>
  <si>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</si>
  <si>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</si>
  <si>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</si>
  <si>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</si>
  <si>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</si>
  <si>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</si>
  <si>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</si>
  <si>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</si>
  <si>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</si>
  <si>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</si>
  <si>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</si>
  <si>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</si>
  <si>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</si>
  <si>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</si>
  <si>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</si>
  <si>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</si>
  <si>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</si>
  <si>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</si>
  <si>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</si>
  <si>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</si>
  <si>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</si>
  <si>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</si>
  <si>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</si>
  <si>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</si>
  <si>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</si>
  <si>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</si>
  <si>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</si>
  <si>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</si>
  <si>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</si>
  <si>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</si>
  <si>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</si>
  <si>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</si>
  <si>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</si>
  <si>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</si>
  <si>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</si>
  <si>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</si>
  <si>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</si>
  <si>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</si>
  <si>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</si>
  <si>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</si>
  <si>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</si>
  <si>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</si>
  <si>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</si>
  <si>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</si>
  <si>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</si>
  <si>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</si>
  <si>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</si>
  <si>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</si>
  <si>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</si>
  <si>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</si>
  <si>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</si>
  <si>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</si>
  <si>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</si>
  <si>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</si>
  <si>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</si>
  <si>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</si>
  <si>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</si>
  <si>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</si>
  <si>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</si>
  <si>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</si>
  <si>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</si>
  <si>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</si>
  <si>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</si>
  <si>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</si>
  <si>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</si>
  <si>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</si>
  <si>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</si>
  <si>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</si>
  <si>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</si>
  <si>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</si>
  <si>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</si>
  <si>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</si>
  <si>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</si>
  <si>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</si>
  <si>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</si>
  <si>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</si>
  <si>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</si>
  <si>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</si>
  <si>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</si>
  <si>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</si>
  <si>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</si>
  <si>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</si>
  <si>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</si>
  <si>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</si>
  <si>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</si>
  <si>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</si>
  <si>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</si>
  <si>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</si>
  <si>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</si>
  <si>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</si>
  <si>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</si>
  <si>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</si>
  <si>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</si>
  <si>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</si>
  <si>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</si>
  <si>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</si>
  <si>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</si>
  <si>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</si>
  <si>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</si>
  <si>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</si>
  <si>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</si>
  <si>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</si>
  <si>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</si>
  <si>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</si>
  <si>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</si>
  <si>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</si>
  <si>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</si>
  <si>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</si>
  <si>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</si>
  <si>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</si>
  <si>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</si>
  <si>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</si>
  <si>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</si>
  <si>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</si>
  <si>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</si>
  <si>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</si>
  <si>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</si>
  <si>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</si>
  <si>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</si>
  <si>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</si>
  <si>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</si>
  <si>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</si>
  <si>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</si>
  <si>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</si>
  <si>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</si>
  <si>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</si>
  <si>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</si>
  <si>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</si>
  <si>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</si>
  <si>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</si>
  <si>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</si>
  <si>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</si>
  <si>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</si>
  <si>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</si>
  <si>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</si>
  <si>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</si>
  <si>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</si>
  <si>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</si>
  <si>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</si>
  <si>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</si>
  <si>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</si>
  <si>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</si>
  <si>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</si>
  <si>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</si>
  <si>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</si>
  <si>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</si>
  <si>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</si>
  <si>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</si>
  <si>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</si>
  <si>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</si>
  <si>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</si>
  <si>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</si>
  <si>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</si>
  <si>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</si>
  <si>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</si>
  <si>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</si>
  <si>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</si>
  <si>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</si>
  <si>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</si>
  <si>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</si>
  <si>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</si>
  <si>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</si>
  <si>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</si>
  <si>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</si>
  <si>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</si>
  <si>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</si>
  <si>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</si>
  <si>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</si>
  <si>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</si>
  <si>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</si>
  <si>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</si>
  <si>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</si>
  <si>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</si>
  <si>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</si>
  <si>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</si>
  <si>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</si>
  <si>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</si>
  <si>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</si>
  <si>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</si>
  <si>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</si>
  <si>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</si>
  <si>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</si>
  <si>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</si>
  <si>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</si>
  <si>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</si>
  <si>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</si>
  <si>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</si>
  <si>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</si>
  <si>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</si>
  <si>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</si>
  <si>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</si>
  <si>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</si>
  <si>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</si>
  <si>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</si>
  <si>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</si>
  <si>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</si>
  <si>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</si>
  <si>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</si>
  <si>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</si>
  <si>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</si>
  <si>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</si>
  <si>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</si>
  <si>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</si>
  <si>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</si>
  <si>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</si>
  <si>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</si>
  <si>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</si>
  <si>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</si>
  <si>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</si>
  <si>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</si>
  <si>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</si>
  <si>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</si>
  <si>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</si>
  <si>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</si>
  <si>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</si>
  <si>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</si>
  <si>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</si>
  <si>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</si>
  <si>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</si>
  <si>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</si>
  <si>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</si>
  <si>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</si>
  <si>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</si>
  <si>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</si>
  <si>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</si>
  <si>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</si>
  <si>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</si>
  <si>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</si>
  <si>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</si>
  <si>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</si>
  <si>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</si>
  <si>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</si>
  <si>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</si>
  <si>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</si>
  <si>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</si>
  <si>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</si>
  <si>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</si>
  <si>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</si>
  <si>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</si>
  <si>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</si>
  <si>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</si>
  <si>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</si>
  <si>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</si>
  <si>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</si>
  <si>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</si>
  <si>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</si>
  <si>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</si>
  <si>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</si>
  <si>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</si>
  <si>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</si>
  <si>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</si>
  <si>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</si>
  <si>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</si>
  <si>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</si>
  <si>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</si>
  <si>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</si>
  <si>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</si>
  <si>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</si>
  <si>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</si>
  <si>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</si>
  <si>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</si>
  <si>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</si>
  <si>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</si>
  <si>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</si>
  <si>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</si>
  <si>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</si>
  <si>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</si>
  <si>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</si>
  <si>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</si>
  <si>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</si>
  <si>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</si>
  <si>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</si>
  <si>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</si>
  <si>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</si>
  <si>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</si>
  <si>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</si>
  <si>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</si>
  <si>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</si>
  <si>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</si>
  <si>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</si>
  <si>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</si>
  <si>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</si>
  <si>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</si>
  <si>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</si>
  <si>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</si>
  <si>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</si>
  <si>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</si>
  <si>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</si>
  <si>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</si>
  <si>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</si>
  <si>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</si>
  <si>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</si>
  <si>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</si>
  <si>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</si>
  <si>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</si>
  <si>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</si>
  <si>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</si>
  <si>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</si>
  <si>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</si>
  <si>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</si>
  <si>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</si>
  <si>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</si>
  <si>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</si>
  <si>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</si>
  <si>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</si>
  <si>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</si>
  <si>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</si>
  <si>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</si>
  <si>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</si>
  <si>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</si>
  <si>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</si>
  <si>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</si>
  <si>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</si>
  <si>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</si>
  <si>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</si>
  <si>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</si>
  <si>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</si>
  <si>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</si>
  <si>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</si>
  <si>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</si>
  <si>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</si>
  <si>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</si>
  <si>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</si>
  <si>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</si>
  <si>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</si>
  <si>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</si>
  <si>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</si>
  <si>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</si>
  <si>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</si>
  <si>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</si>
  <si>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</si>
  <si>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</si>
  <si>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</si>
  <si>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</si>
  <si>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</si>
  <si>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</si>
  <si>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</si>
  <si>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</si>
  <si>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</si>
  <si>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</si>
  <si>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</si>
  <si>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</si>
  <si>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</si>
  <si>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</si>
  <si>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</si>
  <si>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</si>
  <si>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</si>
  <si>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</si>
  <si>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</si>
  <si>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</si>
  <si>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</si>
  <si>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</si>
  <si>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</si>
  <si>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</si>
  <si>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</si>
  <si>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</si>
  <si>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</si>
  <si>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</si>
  <si>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</si>
  <si>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</si>
  <si>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</si>
  <si>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</si>
  <si>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</si>
  <si>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</si>
  <si>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</si>
  <si>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</si>
  <si>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</si>
  <si>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</si>
  <si>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</si>
  <si>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</si>
  <si>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</si>
  <si>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</si>
  <si>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</si>
  <si>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</si>
  <si>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</si>
  <si>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</si>
  <si>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</si>
  <si>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</si>
  <si>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</si>
  <si>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</si>
  <si>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</si>
  <si>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</si>
  <si>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</si>
  <si>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</si>
  <si>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</si>
  <si>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</si>
  <si>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</si>
  <si>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</si>
  <si>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</si>
  <si>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</si>
  <si>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</si>
  <si>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</si>
  <si>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</si>
  <si>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</si>
  <si>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</si>
  <si>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</si>
  <si>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</si>
  <si>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</si>
  <si>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</si>
  <si>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</si>
  <si>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</si>
  <si>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</si>
  <si>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</si>
  <si>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</si>
  <si>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</si>
  <si>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</si>
  <si>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</si>
  <si>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</si>
  <si>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</si>
  <si>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</si>
  <si>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</si>
  <si>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</si>
  <si>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</si>
  <si>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</si>
  <si>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</si>
  <si>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</si>
  <si>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</si>
  <si>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</si>
  <si>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</si>
  <si>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</si>
  <si>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</si>
  <si>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</si>
  <si>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</si>
  <si>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</si>
  <si>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</si>
  <si>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</si>
  <si>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</si>
  <si>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</si>
  <si>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</si>
  <si>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</si>
  <si>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</si>
  <si>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</si>
  <si>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</si>
  <si>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</si>
  <si>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</si>
  <si>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</si>
  <si>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</si>
  <si>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</si>
  <si>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</si>
  <si>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</si>
  <si>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</si>
  <si>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</si>
  <si>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</si>
  <si>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</si>
  <si>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</si>
  <si>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</si>
  <si>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</si>
  <si>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</si>
  <si>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</si>
  <si>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</si>
  <si>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</si>
  <si>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</si>
  <si>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</si>
  <si>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</si>
  <si>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</si>
  <si>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</si>
  <si>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</si>
  <si>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</si>
  <si>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</si>
  <si>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</si>
  <si>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</si>
  <si>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</si>
  <si>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</si>
  <si>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</si>
  <si>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</si>
  <si>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</si>
  <si>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</si>
  <si>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</si>
  <si>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</si>
  <si>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</si>
  <si>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</si>
  <si>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</si>
  <si>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</si>
  <si>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</si>
  <si>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</si>
  <si>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</si>
  <si>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</si>
  <si>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</si>
  <si>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</si>
  <si>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</si>
  <si>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</si>
  <si>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</si>
  <si>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</si>
  <si>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</si>
  <si>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</si>
  <si>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</si>
  <si>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</si>
  <si>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</si>
  <si>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</si>
  <si>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</si>
  <si>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</si>
  <si>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</si>
  <si>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</si>
  <si>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</si>
  <si>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</si>
  <si>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</si>
  <si>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</si>
  <si>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</si>
  <si>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</si>
  <si>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</si>
  <si>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</si>
  <si>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</si>
  <si>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</si>
  <si>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</si>
  <si>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</si>
  <si>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</si>
  <si>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</si>
  <si>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</si>
  <si>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</si>
  <si>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</si>
  <si>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</si>
  <si>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</si>
  <si>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</si>
  <si>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</si>
  <si>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</si>
  <si>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</si>
  <si>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</si>
  <si>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</si>
  <si>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</si>
  <si>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</si>
  <si>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</si>
  <si>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</si>
  <si>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</si>
  <si>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</si>
  <si>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</si>
  <si>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</si>
  <si>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</si>
  <si>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</si>
  <si>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</si>
  <si>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</si>
  <si>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</si>
  <si>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</si>
  <si>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</si>
  <si>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</si>
  <si>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</si>
  <si>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</si>
  <si>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</si>
  <si>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</si>
  <si>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</si>
  <si>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</si>
  <si>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</si>
  <si>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</si>
  <si>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</si>
  <si>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</si>
  <si>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</si>
  <si>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</si>
  <si>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</si>
  <si>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</si>
  <si>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</si>
  <si>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</si>
  <si>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</si>
  <si>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</si>
  <si>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</si>
  <si>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</si>
  <si>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</si>
  <si>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</si>
  <si>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</si>
  <si>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</si>
  <si>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</si>
  <si>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</si>
  <si>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</si>
  <si>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</si>
  <si>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</si>
  <si>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</si>
  <si>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</si>
  <si>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</si>
  <si>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</si>
  <si>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</si>
  <si>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</si>
  <si>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</si>
  <si>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</si>
  <si>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</si>
  <si>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</si>
  <si>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</si>
  <si>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</si>
  <si>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</si>
  <si>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</si>
  <si>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</si>
  <si>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</si>
  <si>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</si>
  <si>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</si>
  <si>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</si>
  <si>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</si>
  <si>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</si>
  <si>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</si>
  <si>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</si>
  <si>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</si>
  <si>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</si>
  <si>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</si>
  <si>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</si>
  <si>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</si>
  <si>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</si>
  <si>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</si>
  <si>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</si>
  <si>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</si>
  <si>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</si>
  <si>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</si>
  <si>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</si>
  <si>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</si>
  <si>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</si>
  <si>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</si>
  <si>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</si>
  <si>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</si>
  <si>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</si>
  <si>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</si>
  <si>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</si>
  <si>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</si>
  <si>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</si>
  <si>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</si>
  <si>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</si>
  <si>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</si>
  <si>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</si>
  <si>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</si>
  <si>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</si>
  <si>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</si>
  <si>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</si>
  <si>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</si>
  <si>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</si>
  <si>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</si>
  <si>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</si>
  <si>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</si>
  <si>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</si>
  <si>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</si>
  <si>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</si>
  <si>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</si>
  <si>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</si>
  <si>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</si>
  <si>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</si>
  <si>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</si>
  <si>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</si>
  <si>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</si>
  <si>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</si>
  <si>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</si>
  <si>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</si>
  <si>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</si>
  <si>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</si>
  <si>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</si>
  <si>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</si>
  <si>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</si>
  <si>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</si>
  <si>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</si>
  <si>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</si>
  <si>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</si>
  <si>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</si>
  <si>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</si>
  <si>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</si>
  <si>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</si>
  <si>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</si>
  <si>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</si>
  <si>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</si>
  <si>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</si>
  <si>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</si>
  <si>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</si>
  <si>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</si>
  <si>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</si>
  <si>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</si>
  <si>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</si>
  <si>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</si>
  <si>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</si>
  <si>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</si>
  <si>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</si>
  <si>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</si>
  <si>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</si>
  <si>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</si>
  <si>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</si>
  <si>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</si>
  <si>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</si>
  <si>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</si>
  <si>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</si>
  <si>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</si>
  <si>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</si>
  <si>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</si>
  <si>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</si>
  <si>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</si>
  <si>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</si>
  <si>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</si>
  <si>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</si>
  <si>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</si>
  <si>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</si>
  <si>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</si>
  <si>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</si>
  <si>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</si>
  <si>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</si>
  <si>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</si>
  <si>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</si>
  <si>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</si>
  <si>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</si>
  <si>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</si>
  <si>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</si>
  <si>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</si>
  <si>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</si>
  <si>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</si>
  <si>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</si>
  <si>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</si>
  <si>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</si>
  <si>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</si>
  <si>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</si>
  <si>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</si>
  <si>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</si>
  <si>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</si>
  <si>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</si>
  <si>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</si>
  <si>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</si>
  <si>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</si>
  <si>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</si>
  <si>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</si>
  <si>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</si>
  <si>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</si>
  <si>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</si>
  <si>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</si>
  <si>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</si>
  <si>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</si>
  <si>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</si>
  <si>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</si>
  <si>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</si>
  <si>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</si>
  <si>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</si>
  <si>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</si>
  <si>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</si>
  <si>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</si>
  <si>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</si>
  <si>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</si>
  <si>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</si>
  <si>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</si>
  <si>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</si>
  <si>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</si>
  <si>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</si>
  <si>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</si>
  <si>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</si>
  <si>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</si>
  <si>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</si>
  <si>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</si>
  <si>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</si>
  <si>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</si>
  <si>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</si>
  <si>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</si>
  <si>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</si>
  <si>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</si>
  <si>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</si>
  <si>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</si>
  <si>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</si>
  <si>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</si>
  <si>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</si>
  <si>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</si>
  <si>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</si>
  <si>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</si>
  <si>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</si>
  <si>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</si>
  <si>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</si>
  <si>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</si>
  <si>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</si>
  <si>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</si>
  <si>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</si>
  <si>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</si>
  <si>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</si>
  <si>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</si>
  <si>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</si>
  <si>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</si>
  <si>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</si>
  <si>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</si>
  <si>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</si>
  <si>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</si>
  <si>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</si>
  <si>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</si>
  <si>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</si>
  <si>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</si>
  <si>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</si>
  <si>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</si>
  <si>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</si>
  <si>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</si>
  <si>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</si>
  <si>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</si>
  <si>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</si>
  <si>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</si>
  <si>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</si>
  <si>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</si>
  <si>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</si>
  <si>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</si>
  <si>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</si>
  <si>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</si>
  <si>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</si>
  <si>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</si>
  <si>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</si>
  <si>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</si>
  <si>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</si>
  <si>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</si>
  <si>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</si>
  <si>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</si>
  <si>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</si>
  <si>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</si>
  <si>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</si>
  <si>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</si>
  <si>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</si>
  <si>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</si>
  <si>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</si>
  <si>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</si>
  <si>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</si>
  <si>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</si>
  <si>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</si>
  <si>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</si>
  <si>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</si>
  <si>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</si>
  <si>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</si>
  <si>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</si>
  <si>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</si>
  <si>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</si>
  <si>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</si>
  <si>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</si>
  <si>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</si>
  <si>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</si>
  <si>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</si>
  <si>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</si>
  <si>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</si>
  <si>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</si>
  <si>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</si>
  <si>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</si>
  <si>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</si>
  <si>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</si>
  <si>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</si>
  <si>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</si>
  <si>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</si>
  <si>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</si>
  <si>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</si>
  <si>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</si>
  <si>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</si>
  <si>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</si>
  <si>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</si>
  <si>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</si>
  <si>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</si>
  <si>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</si>
  <si>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</si>
  <si>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</si>
  <si>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</si>
  <si>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</si>
  <si>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</si>
  <si>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</si>
  <si>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</si>
  <si>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</si>
  <si>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</si>
  <si>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</si>
  <si>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</si>
  <si>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</si>
  <si>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</si>
  <si>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</si>
  <si>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</si>
  <si>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</si>
  <si>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</si>
  <si>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</si>
  <si>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</si>
  <si>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</si>
  <si>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</si>
  <si>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</si>
  <si>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</si>
  <si>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</si>
  <si>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</si>
  <si>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</si>
  <si>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</si>
  <si>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</si>
  <si>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</si>
  <si>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</si>
  <si>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</si>
  <si>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</si>
  <si>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</si>
  <si>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</si>
  <si>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</si>
  <si>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</si>
  <si>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</si>
  <si>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</si>
  <si>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</si>
  <si>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</si>
  <si>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</si>
  <si>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</si>
  <si>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</si>
  <si>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</si>
  <si>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</si>
  <si>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</si>
  <si>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</si>
  <si>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</si>
  <si>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</si>
  <si>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</si>
  <si>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</si>
  <si>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</si>
  <si>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</si>
  <si>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</si>
  <si>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</si>
  <si>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</si>
  <si>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</si>
  <si>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</si>
  <si>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</si>
  <si>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</si>
  <si>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</si>
  <si>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</si>
  <si>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</si>
  <si>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</si>
  <si>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</si>
  <si>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</si>
  <si>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</si>
  <si>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</si>
  <si>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</si>
  <si>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</si>
  <si>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</si>
  <si>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</si>
  <si>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</si>
  <si>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</si>
  <si>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</si>
  <si>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</si>
  <si>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</si>
  <si>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</si>
  <si>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</si>
  <si>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</si>
  <si>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</si>
  <si>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</si>
  <si>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</si>
  <si>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</si>
  <si>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</si>
  <si>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</si>
  <si>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</si>
  <si>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</si>
  <si>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</si>
  <si>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</si>
  <si>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</si>
  <si>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</si>
  <si>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</si>
  <si>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</si>
  <si>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</si>
  <si>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</si>
  <si>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</si>
  <si>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</si>
  <si>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</si>
  <si>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</si>
  <si>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</si>
  <si>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</si>
  <si>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</si>
  <si>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</si>
  <si>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</si>
  <si>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</si>
  <si>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</si>
  <si>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</si>
  <si>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</si>
  <si>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</si>
  <si>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</si>
  <si>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</si>
  <si>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</si>
  <si>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</si>
  <si>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</si>
  <si>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</si>
  <si>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</si>
  <si>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</si>
  <si>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</si>
  <si>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</si>
  <si>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</si>
  <si>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</si>
  <si>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</si>
  <si>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</si>
  <si>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</si>
  <si>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</si>
  <si>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</si>
  <si>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</si>
  <si>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</si>
  <si>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</si>
  <si>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</si>
  <si>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</si>
  <si>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</si>
  <si>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</si>
  <si>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</si>
  <si>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</si>
  <si>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</si>
  <si>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</si>
  <si>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</si>
  <si>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</si>
  <si>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</si>
  <si>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</si>
  <si>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</si>
  <si>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</si>
  <si>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</si>
  <si>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</si>
  <si>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</si>
  <si>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</si>
  <si>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</si>
  <si>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</si>
  <si>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</si>
  <si>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</si>
  <si>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</si>
  <si>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</si>
  <si>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</si>
  <si>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</si>
  <si>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</si>
  <si>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</si>
  <si>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</si>
  <si>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</si>
  <si>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</si>
  <si>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</si>
  <si>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</si>
  <si>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</si>
  <si>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</si>
  <si>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</si>
  <si>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</si>
  <si>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</si>
  <si>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</si>
  <si>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</si>
  <si>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</si>
  <si>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</si>
  <si>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</si>
  <si>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</si>
  <si>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</si>
  <si>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</si>
  <si>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</si>
  <si>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</si>
  <si>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</si>
  <si>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</si>
  <si>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</si>
  <si>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</si>
  <si>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</si>
  <si>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</si>
  <si>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</si>
  <si>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</si>
  <si>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</si>
  <si>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</si>
  <si>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</si>
  <si>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</si>
  <si>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</si>
  <si>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</si>
  <si>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</si>
  <si>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</si>
  <si>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</si>
  <si>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</si>
  <si>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</si>
  <si>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</si>
  <si>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</si>
  <si>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</si>
  <si>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</si>
  <si>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</si>
  <si>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</si>
  <si>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</si>
  <si>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</si>
  <si>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</si>
  <si>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</si>
  <si>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</si>
  <si>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</si>
  <si>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</si>
  <si>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</si>
  <si>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</si>
  <si>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</si>
  <si>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</si>
  <si>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</si>
  <si>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</si>
  <si>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</si>
  <si>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</si>
  <si>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</si>
  <si>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</si>
  <si>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</si>
  <si>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</si>
  <si>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</si>
  <si>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</si>
  <si>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</si>
  <si>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</si>
  <si>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</si>
  <si>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</si>
  <si>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</si>
  <si>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</si>
  <si>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</si>
  <si>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</si>
  <si>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</si>
  <si>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</si>
  <si>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</si>
  <si>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</si>
  <si>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</si>
  <si>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</si>
  <si>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</si>
  <si>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</si>
  <si>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</si>
  <si>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</si>
  <si>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</si>
  <si>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</si>
  <si>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</si>
  <si>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</si>
  <si>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</si>
  <si>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</si>
  <si>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</si>
  <si>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</si>
  <si>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</si>
  <si>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</si>
  <si>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</si>
  <si>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</si>
  <si>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</si>
  <si>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</si>
  <si>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</si>
  <si>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</si>
  <si>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</si>
  <si>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</si>
  <si>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</si>
  <si>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</si>
  <si>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</si>
  <si>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</si>
  <si>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</si>
  <si>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</si>
  <si>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</si>
  <si>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</si>
  <si>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</si>
  <si>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</si>
  <si>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</si>
  <si>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</si>
  <si>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</si>
  <si>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</si>
  <si>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</si>
  <si>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</si>
  <si>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</si>
  <si>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</si>
  <si>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</si>
  <si>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</si>
  <si>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</si>
  <si>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</si>
  <si>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</si>
  <si>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</si>
  <si>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</si>
  <si>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</si>
  <si>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</si>
  <si>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</si>
  <si>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</si>
  <si>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</si>
  <si>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</si>
  <si>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</si>
  <si>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</si>
  <si>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</si>
  <si>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</si>
  <si>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</si>
  <si>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</si>
  <si>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</si>
  <si>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</si>
  <si>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</si>
  <si>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</si>
  <si>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</si>
  <si>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</si>
  <si>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</si>
  <si>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</si>
  <si>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</si>
  <si>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</si>
  <si>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</si>
  <si>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</si>
  <si>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</si>
  <si>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</si>
  <si>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</si>
  <si>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</si>
  <si>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</si>
  <si>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</si>
  <si>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</si>
  <si>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</si>
  <si>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</si>
  <si>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</si>
  <si>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</si>
  <si>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</si>
  <si>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</si>
  <si>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</si>
  <si>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</si>
  <si>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</si>
  <si>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</si>
  <si>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</si>
  <si>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</si>
  <si>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</si>
  <si>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</si>
  <si>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</si>
  <si>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</si>
  <si>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</si>
  <si>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</si>
  <si>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</si>
  <si>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</si>
  <si>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</si>
  <si>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</si>
  <si>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</si>
  <si>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</si>
  <si>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</si>
  <si>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</si>
  <si>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</si>
  <si>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</si>
  <si>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</si>
  <si>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</si>
  <si>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</si>
  <si>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</si>
  <si>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</si>
  <si>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</si>
  <si>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</si>
  <si>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</si>
  <si>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</si>
  <si>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</si>
  <si>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</si>
  <si>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</si>
  <si>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</si>
  <si>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</si>
  <si>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</si>
  <si>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</si>
  <si>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</si>
  <si>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</si>
  <si>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</si>
  <si>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</si>
  <si>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</si>
  <si>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</si>
  <si>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</si>
  <si>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</si>
  <si>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</si>
  <si>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</si>
  <si>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</si>
  <si>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</si>
  <si>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</si>
  <si>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</si>
  <si>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</si>
  <si>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</si>
  <si>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</si>
  <si>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</si>
  <si>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</si>
  <si>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</si>
  <si>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</si>
  <si>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</si>
  <si>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</si>
  <si>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</si>
  <si>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</si>
  <si>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</si>
  <si>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</si>
  <si>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</si>
  <si>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</si>
  <si>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</si>
  <si>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</si>
  <si>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</si>
  <si>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</si>
  <si>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</si>
  <si>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</si>
  <si>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</si>
  <si>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</si>
  <si>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</si>
  <si>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</si>
  <si>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</si>
  <si>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</si>
  <si>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</si>
  <si>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</si>
  <si>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</si>
  <si>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</si>
  <si>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</si>
  <si>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</si>
  <si>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</si>
  <si>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</si>
  <si>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</si>
  <si>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</si>
  <si>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</si>
  <si>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</si>
  <si>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</si>
  <si>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</si>
  <si>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</si>
  <si>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</si>
  <si>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</si>
  <si>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</si>
  <si>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</si>
  <si>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</si>
  <si>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</si>
  <si>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</si>
  <si>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</si>
  <si>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</si>
  <si>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</si>
  <si>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</si>
  <si>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</si>
  <si>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</si>
  <si>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</si>
  <si>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</si>
  <si>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</si>
  <si>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</si>
  <si>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</si>
  <si>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</si>
  <si>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</si>
  <si>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</si>
  <si>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</si>
  <si>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</si>
  <si>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</si>
  <si>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</si>
  <si>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</si>
  <si>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</si>
  <si>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</si>
  <si>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</si>
  <si>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</si>
  <si>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</si>
  <si>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</si>
  <si>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</si>
  <si>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</si>
  <si>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</si>
  <si>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</si>
  <si>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</si>
  <si>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</si>
  <si>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</si>
  <si>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</si>
  <si>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</si>
  <si>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</si>
  <si>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</si>
  <si>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</si>
  <si>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</si>
  <si>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</si>
  <si>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</si>
  <si>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</si>
  <si>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</si>
  <si>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</si>
  <si>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</si>
  <si>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</si>
  <si>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</si>
  <si>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</si>
  <si>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</si>
  <si>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</si>
  <si>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</si>
  <si>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</si>
  <si>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</si>
  <si>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</si>
  <si>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</si>
  <si>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</si>
  <si>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</si>
  <si>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</si>
  <si>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</si>
  <si>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</si>
  <si>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</si>
  <si>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</si>
  <si>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</si>
  <si>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</si>
  <si>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</si>
  <si>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</si>
  <si>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</si>
  <si>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</si>
  <si>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</si>
  <si>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</si>
  <si>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</si>
  <si>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</si>
  <si>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</si>
  <si>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</si>
  <si>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</si>
  <si>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</si>
  <si>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</si>
  <si>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</si>
  <si>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</si>
  <si>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</si>
  <si>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</si>
  <si>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</si>
  <si>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</si>
  <si>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</si>
  <si>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</si>
  <si>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</si>
  <si>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</si>
  <si>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</si>
  <si>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</si>
  <si>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</si>
  <si>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</si>
  <si>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</si>
  <si>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</si>
  <si>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</si>
  <si>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</si>
  <si>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</si>
  <si>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</si>
  <si>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</si>
  <si>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</si>
  <si>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</si>
  <si>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</si>
  <si>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</si>
  <si>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</si>
  <si>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</si>
  <si>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</si>
  <si>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</si>
  <si>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</si>
  <si>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</si>
  <si>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</si>
  <si>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</si>
  <si>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</si>
  <si>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</si>
  <si>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</si>
  <si>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</si>
  <si>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</si>
  <si>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</si>
  <si>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</si>
  <si>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</si>
  <si>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</si>
  <si>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</si>
  <si>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</si>
  <si>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</si>
  <si>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</si>
  <si>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</si>
  <si>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</si>
  <si>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 xml:space="preserve"> Category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</si>
  <si>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</si>
  <si>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</si>
  <si>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</si>
  <si>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</si>
  <si>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</si>
  <si>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</si>
  <si>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</si>
  <si>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</si>
  <si>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</si>
  <si>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</si>
  <si>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</si>
  <si>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</si>
  <si>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</si>
  <si>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</si>
  <si>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</si>
  <si>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</si>
  <si>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Date Created</t>
  </si>
  <si>
    <t>Parent Category</t>
  </si>
  <si>
    <t>Total Count of state</t>
  </si>
  <si>
    <t>Total Count of state2</t>
  </si>
  <si>
    <t>Count of state2</t>
  </si>
  <si>
    <t>&lt;1000</t>
  </si>
  <si>
    <t>1000-5000</t>
  </si>
  <si>
    <t>5000-9000</t>
  </si>
  <si>
    <t>9000-13000</t>
  </si>
  <si>
    <t>13000-17000</t>
  </si>
  <si>
    <t>17000-21000</t>
  </si>
  <si>
    <t>21000-25000</t>
  </si>
  <si>
    <t>25000-29000</t>
  </si>
  <si>
    <t>29000-33000</t>
  </si>
  <si>
    <t>33000-37000</t>
  </si>
  <si>
    <t>37000-41000</t>
  </si>
  <si>
    <t>41000-45000</t>
  </si>
  <si>
    <t>45000-49000</t>
  </si>
  <si>
    <t>49000-53000</t>
  </si>
  <si>
    <t>&gt;53000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</si>
  <si>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</si>
  <si>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</si>
  <si>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</si>
  <si>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</si>
  <si>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</si>
  <si>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</si>
  <si>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</si>
  <si>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</si>
  <si>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</si>
  <si>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</si>
  <si>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</si>
  <si>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</si>
  <si>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</si>
  <si>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</si>
  <si>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</si>
  <si>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</si>
  <si>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</si>
  <si>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</si>
  <si>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</si>
  <si>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Percentage Canceled</t>
  </si>
  <si>
    <t>O</t>
  </si>
  <si>
    <t>Count of name</t>
  </si>
  <si>
    <t>Count of name2</t>
  </si>
  <si>
    <t>By country</t>
  </si>
  <si>
    <t xml:space="preserve"> Country</t>
  </si>
  <si>
    <t xml:space="preserve">Goal </t>
  </si>
  <si>
    <t>Sum of goal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</si>
  <si>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</si>
  <si>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</si>
  <si>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</si>
  <si>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</si>
  <si>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</si>
  <si>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</si>
  <si>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</si>
  <si>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</si>
  <si>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</si>
  <si>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Parent Category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</si>
  <si>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</si>
  <si>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</si>
  <si>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</si>
  <si>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</si>
  <si>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</si>
  <si>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</si>
  <si>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</si>
  <si>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</si>
  <si>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</si>
  <si>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</si>
  <si>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</si>
  <si>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</si>
  <si>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</si>
  <si>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</si>
  <si>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</si>
  <si>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</si>
  <si>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</si>
  <si>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</si>
  <si>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</si>
  <si>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</si>
  <si>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</si>
  <si>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</si>
  <si>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</si>
  <si>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</si>
  <si>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</si>
  <si>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Y-value- Pledge Amount</t>
  </si>
  <si>
    <t>X-Value-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</si>
</sst>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8" formatCode="&quot;$&quot;#,##0.00_);[Red]\(&quot;$&quot;#,##0.00\)"/>
    <numFmt numFmtId="43" formatCode="_(* #,##0.00_);_(* \(#,##0.00\);_(* &quot;-&quot;??_);_(@_)"/>
    <numFmt numFmtId="164" formatCode="m/d/yyyy;@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1" fillId="2" borderId="0" xfId="0" applyFont="1" applyFill="1"/>
    <xf numFmtId="9" fontId="1" fillId="2" borderId="0" xfId="0" applyNumberFormat="1" applyFont="1" applyFill="1"/>
    <xf numFmtId="165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0" fillId="3" borderId="0" xfId="0" applyFill="1" applyBorder="1" applyAlignment="1"/>
    <xf numFmtId="43" fontId="0" fillId="0" borderId="0" xfId="1" applyNumberFormat="1" applyFont="1" applyFill="1" applyBorder="1" applyAlignment="1"/>
    <xf numFmtId="43" fontId="0" fillId="3" borderId="0" xfId="1" applyNumberFormat="1" applyFont="1" applyFill="1" applyBorder="1" applyAlignment="1"/>
  </cellXfs>
  <cellStyles count="2">
    <cellStyle name="Comma" xfId="1" builtinId="3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0-AC4D-AF4E-01A642C7CF5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30-AC4D-AF4E-01A642C7CF5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30-AC4D-AF4E-01A642C7CF5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30-AC4D-AF4E-01A642C7C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562079"/>
        <c:axId val="318563775"/>
      </c:barChart>
      <c:catAx>
        <c:axId val="31856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63775"/>
        <c:crosses val="autoZero"/>
        <c:auto val="1"/>
        <c:lblAlgn val="ctr"/>
        <c:lblOffset val="100"/>
        <c:noMultiLvlLbl val="0"/>
      </c:catAx>
      <c:valAx>
        <c:axId val="31856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6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E-D343-B32C-6B4C60AB6AE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4F-4E48-8626-F63C6359A89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4F-4E48-8626-F63C6359A89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4F-4E48-8626-F63C6359A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979311"/>
        <c:axId val="364159487"/>
      </c:barChart>
      <c:catAx>
        <c:axId val="31597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59487"/>
        <c:crosses val="autoZero"/>
        <c:auto val="1"/>
        <c:lblAlgn val="ctr"/>
        <c:lblOffset val="100"/>
        <c:noMultiLvlLbl val="0"/>
      </c:catAx>
      <c:valAx>
        <c:axId val="3641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7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B-9D42-BA62-1EB218A2FF76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B-9D42-BA62-1EB218A2FF76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B-9D42-BA62-1EB218A2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444671"/>
        <c:axId val="374468575"/>
      </c:lineChart>
      <c:catAx>
        <c:axId val="31644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68575"/>
        <c:crosses val="autoZero"/>
        <c:auto val="1"/>
        <c:lblAlgn val="ctr"/>
        <c:lblOffset val="100"/>
        <c:noMultiLvlLbl val="0"/>
      </c:catAx>
      <c:valAx>
        <c:axId val="37446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4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0.40740740740740738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A-9D44-A6DE-9CE450757A3E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0.45925925925925926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A-9D44-A6DE-9CE450757A3E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0.13333333333333333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A-9D44-A6DE-9CE450757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536175"/>
        <c:axId val="392074527"/>
      </c:lineChart>
      <c:catAx>
        <c:axId val="56853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74527"/>
        <c:crosses val="autoZero"/>
        <c:auto val="1"/>
        <c:lblAlgn val="ctr"/>
        <c:lblOffset val="100"/>
        <c:noMultiLvlLbl val="0"/>
      </c:catAx>
      <c:valAx>
        <c:axId val="3920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3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[StarterBook.xlsx]Projects by Year!PivotTable2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'Projects by Year'!$B$6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Year'!$A$7:$A$16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'Projects by Year'!$B$7:$B$16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1225</c:v>
                </c:pt>
                <c:pt idx="7">
                  <c:v>950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FD-3C47-BD9C-3408D381C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365983"/>
        <c:axId val="1905367679"/>
      </c:barChart>
      <c:catAx>
        <c:axId val="190536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367679"/>
        <c:crosses val="autoZero"/>
        <c:auto val="1"/>
        <c:lblAlgn val="ctr"/>
        <c:lblOffset val="100"/>
        <c:noMultiLvlLbl val="0"/>
      </c:catAx>
      <c:valAx>
        <c:axId val="190536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36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19050</xdr:rowOff>
    </xdr:from>
    <xdr:to>
      <xdr:col>12</xdr:col>
      <xdr:colOff>457200</xdr:colOff>
      <xdr:row>16</xdr:row>
      <xdr:rowOff>95250</xdr:rowOff>
    </xdr:to>
    <xdr:graphicFrame macro="">
      <xdr:nvGraphicFramePr>
        <xdr:cNvPr id="2" name="Chart 1" title="Outcome by Category">
          <a:extLst>
            <a:ext uri="{FF2B5EF4-FFF2-40B4-BE49-F238E27FC236}">
              <a16:creationId xmlns:a16="http://schemas.microsoft.com/office/drawing/2014/main" id="{ED4C13F1-BE08-5346-825A-6C90F2F31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12700</xdr:rowOff>
    </xdr:from>
    <xdr:to>
      <xdr:col>18</xdr:col>
      <xdr:colOff>304800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00818-631F-7541-A978-8DD9B409E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31750</xdr:rowOff>
    </xdr:from>
    <xdr:to>
      <xdr:col>11</xdr:col>
      <xdr:colOff>622300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2B053-1C71-4B42-970D-6DF168F81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8</xdr:col>
      <xdr:colOff>50800</xdr:colOff>
      <xdr:row>42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F79F0-30A5-9B43-BA8C-8C4F23827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3</xdr:row>
      <xdr:rowOff>101600</xdr:rowOff>
    </xdr:from>
    <xdr:to>
      <xdr:col>15</xdr:col>
      <xdr:colOff>698500</xdr:colOff>
      <xdr:row>24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EB5DC-EEFC-D047-B2EA-DC161306B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ody Lamphear" refreshedDate="43119.906334722225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4000"/>
        <groupItems count="15">
          <s v="&lt;1000"/>
          <s v="1000-5000"/>
          <s v="5000-9000"/>
          <s v="9000-13000"/>
          <s v="13000-17000"/>
          <s v="17000-21000"/>
          <s v="21000-25000"/>
          <s v="25000-29000"/>
          <s v="29000-33000"/>
          <s v="33000-37000"/>
          <s v="37000-41000"/>
          <s v="41000-45000"/>
          <s v="45000-49000"/>
          <s v="49000-53000"/>
          <s v="&gt;53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ody Lamphear" refreshedDate="43119.906335532411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 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3" rowHeaderCaption=" Category">
  <location ref="A23:E3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showDataAs="percentOfRow" baseField="0" baseItem="0" numFmtId="9"/>
  </dataFields>
  <formats count="4">
    <format dxfId="7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6">
      <pivotArea dataOnly="0" labelOnly="1" fieldPosition="0">
        <references count="1">
          <reference field="5" count="1">
            <x v="3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4">
      <pivotArea dataOnly="0" labelOnly="1" fieldPosition="0">
        <references count="1">
          <reference field="5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 Subcategory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 Subcategory">
  <location ref="A4:B30" firstHeaderRow="1" firstDataRow="1" firstDataCol="1" rowPageCount="2" colPageCount="1"/>
  <pivotFields count="18">
    <pivotField showAll="0"/>
    <pivotField axis="axisRow" showAll="0" sortType="descending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1"/>
  </rowFields>
  <rowItems count="26">
    <i>
      <x v="2"/>
    </i>
    <i r="1">
      <x v="2597"/>
    </i>
    <i r="1">
      <x v="644"/>
    </i>
    <i r="1">
      <x v="3298"/>
    </i>
    <i r="1">
      <x v="145"/>
    </i>
    <i r="1">
      <x v="1724"/>
    </i>
    <i r="1">
      <x v="3149"/>
    </i>
    <i r="1">
      <x v="1644"/>
    </i>
    <i r="1">
      <x v="3175"/>
    </i>
    <i r="1">
      <x v="2545"/>
    </i>
    <i r="1">
      <x v="2704"/>
    </i>
    <i r="1">
      <x v="552"/>
    </i>
    <i r="1">
      <x v="763"/>
    </i>
    <i r="1">
      <x v="3634"/>
    </i>
    <i r="1">
      <x v="347"/>
    </i>
    <i r="1">
      <x v="3250"/>
    </i>
    <i r="1">
      <x v="2148"/>
    </i>
    <i r="1">
      <x v="3108"/>
    </i>
    <i r="1">
      <x v="211"/>
    </i>
    <i r="1">
      <x v="3935"/>
    </i>
    <i r="1">
      <x v="1182"/>
    </i>
    <i r="1">
      <x v="535"/>
    </i>
    <i r="1">
      <x v="2343"/>
    </i>
    <i r="1">
      <x v="2744"/>
    </i>
    <i r="1">
      <x v="1667"/>
    </i>
    <i t="grand">
      <x/>
    </i>
  </rowItems>
  <colItems count="1">
    <i/>
  </colItems>
  <pageFields count="2">
    <pageField fld="6" hier="-1"/>
    <pageField fld="16" hier="-1"/>
  </pageFields>
  <dataFields count="1">
    <dataField name="Sum of goal" fld="3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 Date Created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21" firstHeaderRow="1" firstDataRow="3" firstDataCol="1"/>
  <pivotFields count="22"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ount of state" fld="5" subtotal="count" baseField="0" baseItem="0"/>
    <dataField name="Count of state2" fld="5" subtotal="count" showDataAs="percentOfRow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 Country">
  <location ref="A3:C25" firstHeaderRow="0" firstDataRow="1" firstDataCol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Count of name2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oal ">
  <location ref="A30:C46" firstHeaderRow="0" firstDataRow="1" firstDataCol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axis="axisRow" showAll="0" sortType="descending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3"/>
  </rowFields>
  <rowItems count="16">
    <i>
      <x v="1"/>
    </i>
    <i>
      <x v="2"/>
    </i>
    <i>
      <x/>
    </i>
    <i>
      <x v="3"/>
    </i>
    <i>
      <x v="14"/>
    </i>
    <i>
      <x v="4"/>
    </i>
    <i>
      <x v="5"/>
    </i>
    <i>
      <x v="7"/>
    </i>
    <i>
      <x v="13"/>
    </i>
    <i>
      <x v="8"/>
    </i>
    <i>
      <x v="9"/>
    </i>
    <i>
      <x v="10"/>
    </i>
    <i>
      <x v="6"/>
    </i>
    <i>
      <x v="12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Count of name2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3:K44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Col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1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Parent Category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:B1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6" hier="-1"/>
  </pageFields>
  <dataFields count="1">
    <dataField name="Count of Parent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34"/>
  <sheetViews>
    <sheetView tabSelected="1" zoomScale="150" zoomScaleNormal="150" workbookViewId="0">
      <selection activeCell="B9" sqref="B9"/>
    </sheetView>
  </sheetViews>
  <sheetFormatPr baseColWidth="10" defaultRowHeight="15" x14ac:dyDescent="0.2"/>
  <cols>
    <col min="1" max="1" width="12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8361</v>
      </c>
      <c r="B3" s="7" t="s">
        <v>8359</v>
      </c>
    </row>
    <row r="4" spans="1:6" x14ac:dyDescent="0.2">
      <c r="A4" s="7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9" t="s">
        <v>8316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9" t="s">
        <v>8324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 x14ac:dyDescent="0.2">
      <c r="A7" s="9" t="s">
        <v>8309</v>
      </c>
      <c r="B7" s="8">
        <v>40</v>
      </c>
      <c r="C7" s="8">
        <v>180</v>
      </c>
      <c r="D7" s="8"/>
      <c r="E7" s="8">
        <v>300</v>
      </c>
      <c r="F7" s="8">
        <v>520</v>
      </c>
    </row>
    <row r="8" spans="1:6" x14ac:dyDescent="0.2">
      <c r="A8" s="9" t="s">
        <v>8318</v>
      </c>
      <c r="B8" s="8">
        <v>178</v>
      </c>
      <c r="C8" s="8">
        <v>213</v>
      </c>
      <c r="D8" s="8"/>
      <c r="E8" s="8">
        <v>209</v>
      </c>
      <c r="F8" s="8">
        <v>600</v>
      </c>
    </row>
    <row r="9" spans="1:6" x14ac:dyDescent="0.2">
      <c r="A9" s="9" t="s">
        <v>8337</v>
      </c>
      <c r="B9" s="8"/>
      <c r="C9" s="8">
        <v>117</v>
      </c>
      <c r="D9" s="8"/>
      <c r="E9" s="8">
        <v>103</v>
      </c>
      <c r="F9" s="8">
        <v>220</v>
      </c>
    </row>
    <row r="10" spans="1:6" x14ac:dyDescent="0.2">
      <c r="A10" s="9" t="s">
        <v>8332</v>
      </c>
      <c r="B10" s="8"/>
      <c r="C10" s="8">
        <v>140</v>
      </c>
      <c r="D10" s="8"/>
      <c r="E10" s="8">
        <v>80</v>
      </c>
      <c r="F10" s="8">
        <v>220</v>
      </c>
    </row>
    <row r="11" spans="1:6" x14ac:dyDescent="0.2">
      <c r="A11" s="9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9" t="s">
        <v>8335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9" t="s">
        <v>8330</v>
      </c>
      <c r="B13" s="8">
        <v>24</v>
      </c>
      <c r="C13" s="8"/>
      <c r="D13" s="8"/>
      <c r="E13" s="8"/>
      <c r="F13" s="8">
        <v>24</v>
      </c>
    </row>
    <row r="14" spans="1:6" x14ac:dyDescent="0.2">
      <c r="A14" s="9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21" spans="1:5" x14ac:dyDescent="0.2">
      <c r="A21" s="7" t="s">
        <v>8223</v>
      </c>
      <c r="B21" t="s">
        <v>8363</v>
      </c>
    </row>
    <row r="23" spans="1:5" x14ac:dyDescent="0.2">
      <c r="A23" s="7" t="s">
        <v>8361</v>
      </c>
      <c r="B23" s="7" t="s">
        <v>8359</v>
      </c>
    </row>
    <row r="24" spans="1:5" x14ac:dyDescent="0.2">
      <c r="A24" s="7" t="s">
        <v>8364</v>
      </c>
      <c r="B24" t="s">
        <v>8220</v>
      </c>
      <c r="C24" t="s">
        <v>8221</v>
      </c>
      <c r="D24" t="s">
        <v>8222</v>
      </c>
      <c r="E24" s="16" t="s">
        <v>8219</v>
      </c>
    </row>
    <row r="25" spans="1:5" x14ac:dyDescent="0.2">
      <c r="A25" s="9" t="s">
        <v>8316</v>
      </c>
      <c r="B25" s="6">
        <v>2.6561378320172292E-2</v>
      </c>
      <c r="C25" s="6">
        <v>0.35391241923905242</v>
      </c>
      <c r="D25" s="6">
        <v>1.7229002153625269E-2</v>
      </c>
      <c r="E25" s="17">
        <v>0.60229720028715006</v>
      </c>
    </row>
    <row r="26" spans="1:5" x14ac:dyDescent="0.2">
      <c r="A26" s="9" t="s">
        <v>8324</v>
      </c>
      <c r="B26" s="6">
        <v>2.8571428571428571E-2</v>
      </c>
      <c r="C26" s="6">
        <v>0.17142857142857143</v>
      </c>
      <c r="D26" s="6">
        <v>2.8571428571428571E-2</v>
      </c>
      <c r="E26" s="17">
        <v>0.77142857142857146</v>
      </c>
    </row>
    <row r="27" spans="1:5" x14ac:dyDescent="0.2">
      <c r="A27" s="9" t="s">
        <v>8309</v>
      </c>
      <c r="B27" s="6">
        <v>7.6923076923076927E-2</v>
      </c>
      <c r="C27" s="6">
        <v>0.34615384615384615</v>
      </c>
      <c r="D27" s="6">
        <v>0</v>
      </c>
      <c r="E27" s="17">
        <v>0.57692307692307687</v>
      </c>
    </row>
    <row r="28" spans="1:5" x14ac:dyDescent="0.2">
      <c r="A28" s="9" t="s">
        <v>8318</v>
      </c>
      <c r="B28" s="6">
        <v>0.29666666666666669</v>
      </c>
      <c r="C28" s="6">
        <v>0.35499999999999998</v>
      </c>
      <c r="D28" s="6">
        <v>0</v>
      </c>
      <c r="E28" s="17">
        <v>0.34833333333333333</v>
      </c>
    </row>
    <row r="29" spans="1:5" x14ac:dyDescent="0.2">
      <c r="A29" s="9" t="s">
        <v>8337</v>
      </c>
      <c r="B29" s="6">
        <v>0</v>
      </c>
      <c r="C29" s="6">
        <v>0.53181818181818186</v>
      </c>
      <c r="D29" s="6">
        <v>0</v>
      </c>
      <c r="E29" s="17">
        <v>0.4681818181818182</v>
      </c>
    </row>
    <row r="30" spans="1:5" x14ac:dyDescent="0.2">
      <c r="A30" s="9" t="s">
        <v>8332</v>
      </c>
      <c r="B30" s="6">
        <v>0</v>
      </c>
      <c r="C30" s="6">
        <v>0.63636363636363635</v>
      </c>
      <c r="D30" s="6">
        <v>0</v>
      </c>
      <c r="E30" s="17">
        <v>0.36363636363636365</v>
      </c>
    </row>
    <row r="31" spans="1:5" x14ac:dyDescent="0.2">
      <c r="A31" s="9" t="s">
        <v>8321</v>
      </c>
      <c r="B31" s="6">
        <v>0.12658227848101267</v>
      </c>
      <c r="C31" s="6">
        <v>0.53586497890295359</v>
      </c>
      <c r="D31" s="6">
        <v>0</v>
      </c>
      <c r="E31" s="17">
        <v>0.33755274261603374</v>
      </c>
    </row>
    <row r="32" spans="1:5" x14ac:dyDescent="0.2">
      <c r="A32" s="9" t="s">
        <v>8335</v>
      </c>
      <c r="B32" s="6">
        <v>0.1</v>
      </c>
      <c r="C32" s="6">
        <v>0.7</v>
      </c>
      <c r="D32" s="6">
        <v>0.03</v>
      </c>
      <c r="E32" s="17">
        <v>0.17</v>
      </c>
    </row>
    <row r="33" spans="1:5" x14ac:dyDescent="0.2">
      <c r="A33" s="9" t="s">
        <v>8330</v>
      </c>
      <c r="B33" s="6">
        <v>1</v>
      </c>
      <c r="C33" s="6">
        <v>0</v>
      </c>
      <c r="D33" s="6">
        <v>0</v>
      </c>
      <c r="E33" s="17">
        <v>0</v>
      </c>
    </row>
    <row r="34" spans="1:5" x14ac:dyDescent="0.2">
      <c r="A34" s="9" t="s">
        <v>8360</v>
      </c>
      <c r="B34" s="6">
        <v>8.4832280019445788E-2</v>
      </c>
      <c r="C34" s="6">
        <v>0.37190082644628097</v>
      </c>
      <c r="D34" s="6">
        <v>1.2153621779290228E-2</v>
      </c>
      <c r="E34" s="17">
        <v>0.53111327175498302</v>
      </c>
    </row>
  </sheetData>
  <pageMargins left="0.7" right="0.7" top="0.75" bottom="0.75" header="0.3" footer="0.3"/>
  <pageSetup orientation="portrait" horizontalDpi="0" verticalDpi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120" zoomScaleNormal="120" workbookViewId="0">
      <selection activeCell="F26" sqref="F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8382</v>
      </c>
      <c r="B2" t="s">
        <v>8363</v>
      </c>
    </row>
    <row r="4" spans="1:6" x14ac:dyDescent="0.2">
      <c r="A4" s="7" t="s">
        <v>8361</v>
      </c>
      <c r="B4" s="7" t="s">
        <v>8359</v>
      </c>
    </row>
    <row r="5" spans="1:6" x14ac:dyDescent="0.2">
      <c r="A5" s="7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9" t="s">
        <v>8317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">
      <c r="A7" s="9" t="s">
        <v>8325</v>
      </c>
      <c r="B7" s="8"/>
      <c r="C7" s="8"/>
      <c r="D7" s="8"/>
      <c r="E7" s="8">
        <v>260</v>
      </c>
      <c r="F7" s="8">
        <v>260</v>
      </c>
    </row>
    <row r="8" spans="1:6" x14ac:dyDescent="0.2">
      <c r="A8" s="9" t="s">
        <v>8320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2">
      <c r="A9" s="9" t="s">
        <v>8356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2">
      <c r="A10" s="9" t="s">
        <v>8314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9" t="s">
        <v>8338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2">
      <c r="A12" s="9" t="s">
        <v>8319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2">
      <c r="A13" s="9" t="s">
        <v>8328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2">
      <c r="A14" s="9" t="s">
        <v>8348</v>
      </c>
      <c r="B14" s="8"/>
      <c r="C14" s="8"/>
      <c r="D14" s="8"/>
      <c r="E14" s="8">
        <v>140</v>
      </c>
      <c r="F14" s="8">
        <v>140</v>
      </c>
    </row>
    <row r="15" spans="1:6" x14ac:dyDescent="0.2">
      <c r="A15" s="9" t="s">
        <v>8336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9" t="s">
        <v>8358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2">
      <c r="A17" s="9" t="s">
        <v>8333</v>
      </c>
      <c r="B17" s="8"/>
      <c r="C17" s="8">
        <v>100</v>
      </c>
      <c r="D17" s="8"/>
      <c r="E17" s="8"/>
      <c r="F17" s="8">
        <v>100</v>
      </c>
    </row>
    <row r="18" spans="1:6" x14ac:dyDescent="0.2">
      <c r="A18" s="9" t="s">
        <v>8315</v>
      </c>
      <c r="B18" s="8"/>
      <c r="C18" s="8">
        <v>100</v>
      </c>
      <c r="D18" s="8"/>
      <c r="E18" s="8"/>
      <c r="F18" s="8">
        <v>100</v>
      </c>
    </row>
    <row r="19" spans="1:6" x14ac:dyDescent="0.2">
      <c r="A19" s="9" t="s">
        <v>8313</v>
      </c>
      <c r="B19" s="8"/>
      <c r="C19" s="8">
        <v>80</v>
      </c>
      <c r="D19" s="8"/>
      <c r="E19" s="8"/>
      <c r="F19" s="8">
        <v>80</v>
      </c>
    </row>
    <row r="20" spans="1:6" x14ac:dyDescent="0.2">
      <c r="A20" s="9" t="s">
        <v>8350</v>
      </c>
      <c r="B20" s="8"/>
      <c r="C20" s="8"/>
      <c r="D20" s="8"/>
      <c r="E20" s="8">
        <v>80</v>
      </c>
      <c r="F20" s="8">
        <v>80</v>
      </c>
    </row>
    <row r="21" spans="1:6" x14ac:dyDescent="0.2">
      <c r="A21" s="9" t="s">
        <v>8346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2">
      <c r="A22" s="9" t="s">
        <v>8327</v>
      </c>
      <c r="B22" s="8"/>
      <c r="C22" s="8">
        <v>60</v>
      </c>
      <c r="D22" s="8"/>
      <c r="E22" s="8"/>
      <c r="F22" s="8">
        <v>60</v>
      </c>
    </row>
    <row r="23" spans="1:6" x14ac:dyDescent="0.2">
      <c r="A23" s="9" t="s">
        <v>8354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2">
      <c r="A24" s="9" t="s">
        <v>8311</v>
      </c>
      <c r="B24" s="8"/>
      <c r="C24" s="8"/>
      <c r="D24" s="8"/>
      <c r="E24" s="8">
        <v>60</v>
      </c>
      <c r="F24" s="8">
        <v>60</v>
      </c>
    </row>
    <row r="25" spans="1:6" x14ac:dyDescent="0.2">
      <c r="A25" s="9" t="s">
        <v>8310</v>
      </c>
      <c r="B25" s="8"/>
      <c r="C25" s="8"/>
      <c r="D25" s="8"/>
      <c r="E25" s="8">
        <v>60</v>
      </c>
      <c r="F25" s="8">
        <v>60</v>
      </c>
    </row>
    <row r="26" spans="1:6" x14ac:dyDescent="0.2">
      <c r="A26" s="9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9" t="s">
        <v>8340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2">
      <c r="A28" s="9" t="s">
        <v>8329</v>
      </c>
      <c r="B28" s="8"/>
      <c r="C28" s="8"/>
      <c r="D28" s="8"/>
      <c r="E28" s="8">
        <v>40</v>
      </c>
      <c r="F28" s="8">
        <v>40</v>
      </c>
    </row>
    <row r="29" spans="1:6" x14ac:dyDescent="0.2">
      <c r="A29" s="9" t="s">
        <v>8323</v>
      </c>
      <c r="B29" s="8"/>
      <c r="C29" s="8">
        <v>40</v>
      </c>
      <c r="D29" s="8"/>
      <c r="E29" s="8"/>
      <c r="F29" s="8">
        <v>40</v>
      </c>
    </row>
    <row r="30" spans="1:6" x14ac:dyDescent="0.2">
      <c r="A30" s="9" t="s">
        <v>8353</v>
      </c>
      <c r="B30" s="8"/>
      <c r="C30" s="8"/>
      <c r="D30" s="8"/>
      <c r="E30" s="8">
        <v>40</v>
      </c>
      <c r="F30" s="8">
        <v>40</v>
      </c>
    </row>
    <row r="31" spans="1:6" x14ac:dyDescent="0.2">
      <c r="A31" s="9" t="s">
        <v>8334</v>
      </c>
      <c r="B31" s="8"/>
      <c r="C31" s="8">
        <v>40</v>
      </c>
      <c r="D31" s="8"/>
      <c r="E31" s="8"/>
      <c r="F31" s="8">
        <v>40</v>
      </c>
    </row>
    <row r="32" spans="1:6" x14ac:dyDescent="0.2">
      <c r="A32" s="9" t="s">
        <v>8345</v>
      </c>
      <c r="B32" s="8"/>
      <c r="C32" s="8"/>
      <c r="D32" s="8"/>
      <c r="E32" s="8">
        <v>40</v>
      </c>
      <c r="F32" s="8">
        <v>40</v>
      </c>
    </row>
    <row r="33" spans="1:6" x14ac:dyDescent="0.2">
      <c r="A33" s="9" t="s">
        <v>8357</v>
      </c>
      <c r="B33" s="8"/>
      <c r="C33" s="8">
        <v>40</v>
      </c>
      <c r="D33" s="8"/>
      <c r="E33" s="8"/>
      <c r="F33" s="8">
        <v>40</v>
      </c>
    </row>
    <row r="34" spans="1:6" x14ac:dyDescent="0.2">
      <c r="A34" s="9" t="s">
        <v>8312</v>
      </c>
      <c r="B34" s="8">
        <v>40</v>
      </c>
      <c r="C34" s="8"/>
      <c r="D34" s="8"/>
      <c r="E34" s="8"/>
      <c r="F34" s="8">
        <v>40</v>
      </c>
    </row>
    <row r="35" spans="1:6" x14ac:dyDescent="0.2">
      <c r="A35" s="9" t="s">
        <v>8351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2">
      <c r="A36" s="9" t="s">
        <v>8331</v>
      </c>
      <c r="B36" s="8">
        <v>24</v>
      </c>
      <c r="C36" s="8"/>
      <c r="D36" s="8"/>
      <c r="E36" s="8"/>
      <c r="F36" s="8">
        <v>24</v>
      </c>
    </row>
    <row r="37" spans="1:6" x14ac:dyDescent="0.2">
      <c r="A37" s="9" t="s">
        <v>8342</v>
      </c>
      <c r="B37" s="8"/>
      <c r="C37" s="8">
        <v>20</v>
      </c>
      <c r="D37" s="8"/>
      <c r="E37" s="8"/>
      <c r="F37" s="8">
        <v>20</v>
      </c>
    </row>
    <row r="38" spans="1:6" x14ac:dyDescent="0.2">
      <c r="A38" s="9" t="s">
        <v>8343</v>
      </c>
      <c r="B38" s="8">
        <v>20</v>
      </c>
      <c r="C38" s="8"/>
      <c r="D38" s="8"/>
      <c r="E38" s="8"/>
      <c r="F38" s="8">
        <v>20</v>
      </c>
    </row>
    <row r="39" spans="1:6" x14ac:dyDescent="0.2">
      <c r="A39" s="9" t="s">
        <v>8339</v>
      </c>
      <c r="B39" s="8">
        <v>20</v>
      </c>
      <c r="C39" s="8"/>
      <c r="D39" s="8"/>
      <c r="E39" s="8"/>
      <c r="F39" s="8">
        <v>20</v>
      </c>
    </row>
    <row r="40" spans="1:6" x14ac:dyDescent="0.2">
      <c r="A40" s="9" t="s">
        <v>8341</v>
      </c>
      <c r="B40" s="8"/>
      <c r="C40" s="8"/>
      <c r="D40" s="8"/>
      <c r="E40" s="8">
        <v>20</v>
      </c>
      <c r="F40" s="8">
        <v>20</v>
      </c>
    </row>
    <row r="41" spans="1:6" x14ac:dyDescent="0.2">
      <c r="A41" s="9" t="s">
        <v>8347</v>
      </c>
      <c r="B41" s="8"/>
      <c r="C41" s="8">
        <v>20</v>
      </c>
      <c r="D41" s="8"/>
      <c r="E41" s="8"/>
      <c r="F41" s="8">
        <v>20</v>
      </c>
    </row>
    <row r="42" spans="1:6" x14ac:dyDescent="0.2">
      <c r="A42" s="9" t="s">
        <v>8355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2">
      <c r="A43" s="9" t="s">
        <v>8349</v>
      </c>
      <c r="B43" s="8"/>
      <c r="C43" s="8">
        <v>20</v>
      </c>
      <c r="D43" s="8"/>
      <c r="E43" s="8"/>
      <c r="F43" s="8">
        <v>20</v>
      </c>
    </row>
    <row r="44" spans="1:6" x14ac:dyDescent="0.2">
      <c r="A44" s="9" t="s">
        <v>8326</v>
      </c>
      <c r="B44" s="8"/>
      <c r="C44" s="8"/>
      <c r="D44" s="8"/>
      <c r="E44" s="8">
        <v>20</v>
      </c>
      <c r="F44" s="8">
        <v>20</v>
      </c>
    </row>
    <row r="45" spans="1:6" x14ac:dyDescent="0.2">
      <c r="A45" s="9" t="s">
        <v>8344</v>
      </c>
      <c r="B45" s="8"/>
      <c r="C45" s="8">
        <v>20</v>
      </c>
      <c r="D45" s="8"/>
      <c r="E45" s="8"/>
      <c r="F45" s="8">
        <v>20</v>
      </c>
    </row>
    <row r="46" spans="1:6" x14ac:dyDescent="0.2">
      <c r="A46" s="9" t="s">
        <v>8352</v>
      </c>
      <c r="B46" s="8"/>
      <c r="C46" s="8">
        <v>20</v>
      </c>
      <c r="D46" s="8"/>
      <c r="E46" s="8"/>
      <c r="F46" s="8">
        <v>20</v>
      </c>
    </row>
    <row r="47" spans="1:6" x14ac:dyDescent="0.2">
      <c r="A47" s="9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zoomScale="150" zoomScaleNormal="150" workbookViewId="0">
      <selection sqref="A1:B30"/>
    </sheetView>
  </sheetViews>
  <sheetFormatPr baseColWidth="10" defaultRowHeight="15" x14ac:dyDescent="0.2"/>
  <cols>
    <col min="1" max="1" width="54.83203125" bestFit="1" customWidth="1"/>
    <col min="2" max="2" width="11.83203125" bestFit="1" customWidth="1"/>
    <col min="3" max="3" width="9.83203125" bestFit="1" customWidth="1"/>
    <col min="4" max="4" width="16" bestFit="1" customWidth="1"/>
    <col min="5" max="5" width="14" bestFit="1" customWidth="1"/>
    <col min="6" max="6" width="10" bestFit="1" customWidth="1"/>
  </cols>
  <sheetData>
    <row r="1" spans="1:2" x14ac:dyDescent="0.2">
      <c r="A1" s="7" t="s">
        <v>8223</v>
      </c>
      <c r="B1" t="s">
        <v>8363</v>
      </c>
    </row>
    <row r="2" spans="1:2" x14ac:dyDescent="0.2">
      <c r="A2" s="7" t="s">
        <v>8382</v>
      </c>
      <c r="B2" t="s">
        <v>8330</v>
      </c>
    </row>
    <row r="4" spans="1:2" x14ac:dyDescent="0.2">
      <c r="A4" s="7" t="s">
        <v>8365</v>
      </c>
      <c r="B4" t="s">
        <v>8427</v>
      </c>
    </row>
    <row r="5" spans="1:2" x14ac:dyDescent="0.2">
      <c r="A5" s="9" t="s">
        <v>8331</v>
      </c>
      <c r="B5" s="18">
        <v>320835</v>
      </c>
    </row>
    <row r="6" spans="1:2" x14ac:dyDescent="0.2">
      <c r="A6" s="12" t="s">
        <v>1044</v>
      </c>
      <c r="B6" s="18">
        <v>100000</v>
      </c>
    </row>
    <row r="7" spans="1:2" x14ac:dyDescent="0.2">
      <c r="A7" s="12" t="s">
        <v>1041</v>
      </c>
      <c r="B7" s="18">
        <v>85000</v>
      </c>
    </row>
    <row r="8" spans="1:2" x14ac:dyDescent="0.2">
      <c r="A8" s="12" t="s">
        <v>1059</v>
      </c>
      <c r="B8" s="18">
        <v>40000</v>
      </c>
    </row>
    <row r="9" spans="1:2" x14ac:dyDescent="0.2">
      <c r="A9" s="12" t="s">
        <v>1049</v>
      </c>
      <c r="B9" s="18">
        <v>15000</v>
      </c>
    </row>
    <row r="10" spans="1:2" x14ac:dyDescent="0.2">
      <c r="A10" s="12" t="s">
        <v>1050</v>
      </c>
      <c r="B10" s="18">
        <v>12000</v>
      </c>
    </row>
    <row r="11" spans="1:2" x14ac:dyDescent="0.2">
      <c r="A11" s="12" t="s">
        <v>1057</v>
      </c>
      <c r="B11" s="18">
        <v>10000</v>
      </c>
    </row>
    <row r="12" spans="1:2" x14ac:dyDescent="0.2">
      <c r="A12" s="12" t="s">
        <v>1046</v>
      </c>
      <c r="B12" s="18">
        <v>10000</v>
      </c>
    </row>
    <row r="13" spans="1:2" x14ac:dyDescent="0.2">
      <c r="A13" s="12" t="s">
        <v>1058</v>
      </c>
      <c r="B13" s="18">
        <v>10000</v>
      </c>
    </row>
    <row r="14" spans="1:2" x14ac:dyDescent="0.2">
      <c r="A14" s="12" t="s">
        <v>1045</v>
      </c>
      <c r="B14" s="18">
        <v>7000</v>
      </c>
    </row>
    <row r="15" spans="1:2" x14ac:dyDescent="0.2">
      <c r="A15" s="12" t="s">
        <v>1061</v>
      </c>
      <c r="B15" s="18">
        <v>5000</v>
      </c>
    </row>
    <row r="16" spans="1:2" x14ac:dyDescent="0.2">
      <c r="A16" s="12" t="s">
        <v>1053</v>
      </c>
      <c r="B16" s="18">
        <v>4336</v>
      </c>
    </row>
    <row r="17" spans="1:2" x14ac:dyDescent="0.2">
      <c r="A17" s="12" t="s">
        <v>1062</v>
      </c>
      <c r="B17" s="18">
        <v>4000</v>
      </c>
    </row>
    <row r="18" spans="1:2" x14ac:dyDescent="0.2">
      <c r="A18" s="12" t="s">
        <v>1056</v>
      </c>
      <c r="B18" s="18">
        <v>3500</v>
      </c>
    </row>
    <row r="19" spans="1:2" x14ac:dyDescent="0.2">
      <c r="A19" s="12" t="s">
        <v>1047</v>
      </c>
      <c r="B19" s="18">
        <v>3000</v>
      </c>
    </row>
    <row r="20" spans="1:2" x14ac:dyDescent="0.2">
      <c r="A20" s="12" t="s">
        <v>1051</v>
      </c>
      <c r="B20" s="18">
        <v>2500</v>
      </c>
    </row>
    <row r="21" spans="1:2" x14ac:dyDescent="0.2">
      <c r="A21" s="12" t="s">
        <v>1055</v>
      </c>
      <c r="B21" s="18">
        <v>2500</v>
      </c>
    </row>
    <row r="22" spans="1:2" x14ac:dyDescent="0.2">
      <c r="A22" s="12" t="s">
        <v>1048</v>
      </c>
      <c r="B22" s="18">
        <v>2000</v>
      </c>
    </row>
    <row r="23" spans="1:2" x14ac:dyDescent="0.2">
      <c r="A23" s="12" t="s">
        <v>1054</v>
      </c>
      <c r="B23" s="18">
        <v>1500</v>
      </c>
    </row>
    <row r="24" spans="1:2" x14ac:dyDescent="0.2">
      <c r="A24" s="12" t="s">
        <v>1060</v>
      </c>
      <c r="B24" s="18">
        <v>1100</v>
      </c>
    </row>
    <row r="25" spans="1:2" x14ac:dyDescent="0.2">
      <c r="A25" s="12" t="s">
        <v>1064</v>
      </c>
      <c r="B25" s="18">
        <v>1000</v>
      </c>
    </row>
    <row r="26" spans="1:2" x14ac:dyDescent="0.2">
      <c r="A26" s="12" t="s">
        <v>1043</v>
      </c>
      <c r="B26" s="18">
        <v>650</v>
      </c>
    </row>
    <row r="27" spans="1:2" x14ac:dyDescent="0.2">
      <c r="A27" s="12" t="s">
        <v>1052</v>
      </c>
      <c r="B27" s="18">
        <v>500</v>
      </c>
    </row>
    <row r="28" spans="1:2" x14ac:dyDescent="0.2">
      <c r="A28" s="12" t="s">
        <v>1063</v>
      </c>
      <c r="B28" s="18">
        <v>199</v>
      </c>
    </row>
    <row r="29" spans="1:2" x14ac:dyDescent="0.2">
      <c r="A29" s="12" t="s">
        <v>1042</v>
      </c>
      <c r="B29" s="18">
        <v>50</v>
      </c>
    </row>
    <row r="30" spans="1:2" x14ac:dyDescent="0.2">
      <c r="A30" s="9" t="s">
        <v>8360</v>
      </c>
      <c r="B30" s="18">
        <v>320835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64" workbookViewId="0">
      <selection activeCell="A5" sqref="A5"/>
      <pivotSelection pane="bottomRight" activeRow="5" previousRow="5" click="2" r:id="rId1">
        <pivotArea field="18" type="button" dataOnly="0" labelOnly="1" outline="0" axis="axisRow" fieldPosition="0"/>
      </pivotSelection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8382</v>
      </c>
      <c r="B1" t="s">
        <v>8363</v>
      </c>
    </row>
    <row r="2" spans="1:5" x14ac:dyDescent="0.2">
      <c r="A2" s="7" t="s">
        <v>8380</v>
      </c>
      <c r="B2" t="s">
        <v>8363</v>
      </c>
    </row>
    <row r="4" spans="1:5" x14ac:dyDescent="0.2">
      <c r="A4" s="7" t="s">
        <v>8361</v>
      </c>
      <c r="B4" s="7" t="s">
        <v>8359</v>
      </c>
    </row>
    <row r="5" spans="1:5" x14ac:dyDescent="0.2">
      <c r="A5" s="7" t="s">
        <v>8381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1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1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1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1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1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1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1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1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1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1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1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1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1" t="s">
        <v>8360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workbookViewId="0">
      <selection activeCell="A12" sqref="A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2.83203125" bestFit="1" customWidth="1"/>
    <col min="6" max="6" width="5.5" bestFit="1" customWidth="1"/>
    <col min="7" max="7" width="8.1640625" bestFit="1" customWidth="1"/>
    <col min="8" max="8" width="16" bestFit="1" customWidth="1"/>
    <col min="9" max="9" width="17.1640625" bestFit="1" customWidth="1"/>
  </cols>
  <sheetData>
    <row r="3" spans="1:9" x14ac:dyDescent="0.2">
      <c r="B3" s="7" t="s">
        <v>8359</v>
      </c>
    </row>
    <row r="4" spans="1:9" x14ac:dyDescent="0.2">
      <c r="B4" t="s">
        <v>8361</v>
      </c>
      <c r="E4" t="s">
        <v>8385</v>
      </c>
      <c r="H4" t="s">
        <v>8383</v>
      </c>
      <c r="I4" t="s">
        <v>8384</v>
      </c>
    </row>
    <row r="5" spans="1:9" x14ac:dyDescent="0.2">
      <c r="A5" s="7" t="s">
        <v>8362</v>
      </c>
      <c r="B5" t="s">
        <v>8219</v>
      </c>
      <c r="C5" t="s">
        <v>8221</v>
      </c>
      <c r="D5" t="s">
        <v>8220</v>
      </c>
      <c r="E5" t="s">
        <v>8219</v>
      </c>
      <c r="F5" t="s">
        <v>8221</v>
      </c>
      <c r="G5" t="s">
        <v>8220</v>
      </c>
    </row>
    <row r="6" spans="1:9" x14ac:dyDescent="0.2">
      <c r="A6" s="9" t="s">
        <v>8386</v>
      </c>
      <c r="B6" s="8">
        <v>322</v>
      </c>
      <c r="C6" s="8">
        <v>113</v>
      </c>
      <c r="D6" s="8">
        <v>18</v>
      </c>
      <c r="E6" s="6">
        <v>0.71081677704194257</v>
      </c>
      <c r="F6" s="6">
        <v>0.24944812362030905</v>
      </c>
      <c r="G6" s="6">
        <v>3.9735099337748346E-2</v>
      </c>
      <c r="H6" s="8">
        <v>453</v>
      </c>
      <c r="I6" s="6">
        <v>1</v>
      </c>
    </row>
    <row r="7" spans="1:9" x14ac:dyDescent="0.2">
      <c r="A7" s="9" t="s">
        <v>8387</v>
      </c>
      <c r="B7" s="8">
        <v>932</v>
      </c>
      <c r="C7" s="8">
        <v>420</v>
      </c>
      <c r="D7" s="8">
        <v>60</v>
      </c>
      <c r="E7" s="6">
        <v>0.66005665722379603</v>
      </c>
      <c r="F7" s="6">
        <v>0.29745042492917845</v>
      </c>
      <c r="G7" s="6">
        <v>4.2492917847025496E-2</v>
      </c>
      <c r="H7" s="8">
        <v>1412</v>
      </c>
      <c r="I7" s="6">
        <v>1</v>
      </c>
    </row>
    <row r="8" spans="1:9" x14ac:dyDescent="0.2">
      <c r="A8" s="9" t="s">
        <v>8388</v>
      </c>
      <c r="B8" s="8">
        <v>359</v>
      </c>
      <c r="C8" s="8">
        <v>266</v>
      </c>
      <c r="D8" s="8">
        <v>49</v>
      </c>
      <c r="E8" s="6">
        <v>0.53264094955489616</v>
      </c>
      <c r="F8" s="6">
        <v>0.39465875370919884</v>
      </c>
      <c r="G8" s="6">
        <v>7.2700296735905043E-2</v>
      </c>
      <c r="H8" s="8">
        <v>674</v>
      </c>
      <c r="I8" s="6">
        <v>1</v>
      </c>
    </row>
    <row r="9" spans="1:9" x14ac:dyDescent="0.2">
      <c r="A9" s="9" t="s">
        <v>8389</v>
      </c>
      <c r="B9" s="8">
        <v>172</v>
      </c>
      <c r="C9" s="8">
        <v>146</v>
      </c>
      <c r="D9" s="8">
        <v>39</v>
      </c>
      <c r="E9" s="6">
        <v>0.48179271708683474</v>
      </c>
      <c r="F9" s="6">
        <v>0.40896358543417366</v>
      </c>
      <c r="G9" s="6">
        <v>0.1092436974789916</v>
      </c>
      <c r="H9" s="8">
        <v>357</v>
      </c>
      <c r="I9" s="6">
        <v>1</v>
      </c>
    </row>
    <row r="10" spans="1:9" x14ac:dyDescent="0.2">
      <c r="A10" s="9" t="s">
        <v>8390</v>
      </c>
      <c r="B10" s="8">
        <v>83</v>
      </c>
      <c r="C10" s="8">
        <v>81</v>
      </c>
      <c r="D10" s="8">
        <v>18</v>
      </c>
      <c r="E10" s="6">
        <v>0.45604395604395603</v>
      </c>
      <c r="F10" s="6">
        <v>0.44505494505494503</v>
      </c>
      <c r="G10" s="6">
        <v>9.8901098901098897E-2</v>
      </c>
      <c r="H10" s="8">
        <v>182</v>
      </c>
      <c r="I10" s="6">
        <v>1</v>
      </c>
    </row>
    <row r="11" spans="1:9" x14ac:dyDescent="0.2">
      <c r="A11" s="9" t="s">
        <v>8391</v>
      </c>
      <c r="B11" s="8">
        <v>73</v>
      </c>
      <c r="C11" s="8">
        <v>80</v>
      </c>
      <c r="D11" s="8">
        <v>16</v>
      </c>
      <c r="E11" s="6">
        <v>0.43195266272189348</v>
      </c>
      <c r="F11" s="6">
        <v>0.47337278106508873</v>
      </c>
      <c r="G11" s="6">
        <v>9.4674556213017749E-2</v>
      </c>
      <c r="H11" s="8">
        <v>169</v>
      </c>
      <c r="I11" s="6">
        <v>1</v>
      </c>
    </row>
    <row r="12" spans="1:9" x14ac:dyDescent="0.2">
      <c r="A12" s="9" t="s">
        <v>8392</v>
      </c>
      <c r="B12" s="8">
        <v>18</v>
      </c>
      <c r="C12" s="8">
        <v>16</v>
      </c>
      <c r="D12" s="8">
        <v>1</v>
      </c>
      <c r="E12" s="6">
        <v>0.51428571428571423</v>
      </c>
      <c r="F12" s="6">
        <v>0.45714285714285713</v>
      </c>
      <c r="G12" s="6">
        <v>2.8571428571428571E-2</v>
      </c>
      <c r="H12" s="8">
        <v>35</v>
      </c>
      <c r="I12" s="6">
        <v>1</v>
      </c>
    </row>
    <row r="13" spans="1:9" x14ac:dyDescent="0.2">
      <c r="A13" s="9" t="s">
        <v>8393</v>
      </c>
      <c r="B13" s="8">
        <v>55</v>
      </c>
      <c r="C13" s="8">
        <v>62</v>
      </c>
      <c r="D13" s="8">
        <v>18</v>
      </c>
      <c r="E13" s="6">
        <v>0.40740740740740738</v>
      </c>
      <c r="F13" s="6">
        <v>0.45925925925925926</v>
      </c>
      <c r="G13" s="6">
        <v>0.13333333333333333</v>
      </c>
      <c r="H13" s="8">
        <v>135</v>
      </c>
      <c r="I13" s="6">
        <v>1</v>
      </c>
    </row>
    <row r="14" spans="1:9" x14ac:dyDescent="0.2">
      <c r="A14" s="9" t="s">
        <v>8394</v>
      </c>
      <c r="B14" s="8">
        <v>30</v>
      </c>
      <c r="C14" s="8">
        <v>36</v>
      </c>
      <c r="D14" s="8">
        <v>12</v>
      </c>
      <c r="E14" s="6">
        <v>0.38461538461538464</v>
      </c>
      <c r="F14" s="6">
        <v>0.46153846153846156</v>
      </c>
      <c r="G14" s="6">
        <v>0.15384615384615385</v>
      </c>
      <c r="H14" s="8">
        <v>78</v>
      </c>
      <c r="I14" s="6">
        <v>1</v>
      </c>
    </row>
    <row r="15" spans="1:9" x14ac:dyDescent="0.2">
      <c r="A15" s="9" t="s">
        <v>8395</v>
      </c>
      <c r="B15" s="8">
        <v>25</v>
      </c>
      <c r="C15" s="8">
        <v>18</v>
      </c>
      <c r="D15" s="8">
        <v>6</v>
      </c>
      <c r="E15" s="6">
        <v>0.51020408163265307</v>
      </c>
      <c r="F15" s="6">
        <v>0.36734693877551022</v>
      </c>
      <c r="G15" s="6">
        <v>0.12244897959183673</v>
      </c>
      <c r="H15" s="8">
        <v>49</v>
      </c>
      <c r="I15" s="6">
        <v>1</v>
      </c>
    </row>
    <row r="16" spans="1:9" x14ac:dyDescent="0.2">
      <c r="A16" s="9" t="s">
        <v>8396</v>
      </c>
      <c r="B16" s="8">
        <v>19</v>
      </c>
      <c r="C16" s="8">
        <v>20</v>
      </c>
      <c r="D16" s="8">
        <v>8</v>
      </c>
      <c r="E16" s="6">
        <v>0.40425531914893614</v>
      </c>
      <c r="F16" s="6">
        <v>0.42553191489361702</v>
      </c>
      <c r="G16" s="6">
        <v>0.1702127659574468</v>
      </c>
      <c r="H16" s="8">
        <v>47</v>
      </c>
      <c r="I16" s="6">
        <v>1</v>
      </c>
    </row>
    <row r="17" spans="1:9" x14ac:dyDescent="0.2">
      <c r="A17" s="9" t="s">
        <v>8397</v>
      </c>
      <c r="B17" s="8">
        <v>5</v>
      </c>
      <c r="C17" s="8">
        <v>3</v>
      </c>
      <c r="D17" s="8"/>
      <c r="E17" s="6">
        <v>0.625</v>
      </c>
      <c r="F17" s="6">
        <v>0.375</v>
      </c>
      <c r="G17" s="6">
        <v>0</v>
      </c>
      <c r="H17" s="8">
        <v>8</v>
      </c>
      <c r="I17" s="6">
        <v>1</v>
      </c>
    </row>
    <row r="18" spans="1:9" x14ac:dyDescent="0.2">
      <c r="A18" s="9" t="s">
        <v>8398</v>
      </c>
      <c r="B18" s="8">
        <v>6</v>
      </c>
      <c r="C18" s="8">
        <v>10</v>
      </c>
      <c r="D18" s="8">
        <v>3</v>
      </c>
      <c r="E18" s="6">
        <v>0.31578947368421051</v>
      </c>
      <c r="F18" s="6">
        <v>0.52631578947368418</v>
      </c>
      <c r="G18" s="6">
        <v>0.15789473684210525</v>
      </c>
      <c r="H18" s="8">
        <v>19</v>
      </c>
      <c r="I18" s="6">
        <v>1</v>
      </c>
    </row>
    <row r="19" spans="1:9" x14ac:dyDescent="0.2">
      <c r="A19" s="9" t="s">
        <v>8399</v>
      </c>
      <c r="B19" s="8">
        <v>31</v>
      </c>
      <c r="C19" s="8">
        <v>61</v>
      </c>
      <c r="D19" s="8">
        <v>18</v>
      </c>
      <c r="E19" s="6">
        <v>0.2818181818181818</v>
      </c>
      <c r="F19" s="6">
        <v>0.55454545454545456</v>
      </c>
      <c r="G19" s="6">
        <v>0.16363636363636364</v>
      </c>
      <c r="H19" s="8">
        <v>110</v>
      </c>
      <c r="I19" s="6">
        <v>1</v>
      </c>
    </row>
    <row r="20" spans="1:9" x14ac:dyDescent="0.2">
      <c r="A20" s="9" t="s">
        <v>8400</v>
      </c>
      <c r="B20" s="8">
        <v>55</v>
      </c>
      <c r="C20" s="8">
        <v>198</v>
      </c>
      <c r="D20" s="8">
        <v>83</v>
      </c>
      <c r="E20" s="6">
        <v>0.16369047619047619</v>
      </c>
      <c r="F20" s="6">
        <v>0.5892857142857143</v>
      </c>
      <c r="G20" s="6">
        <v>0.24702380952380953</v>
      </c>
      <c r="H20" s="8">
        <v>336</v>
      </c>
      <c r="I20" s="6">
        <v>1</v>
      </c>
    </row>
    <row r="21" spans="1:9" x14ac:dyDescent="0.2">
      <c r="A21" s="9" t="s">
        <v>8360</v>
      </c>
      <c r="B21" s="8">
        <v>2185</v>
      </c>
      <c r="C21" s="8">
        <v>1530</v>
      </c>
      <c r="D21" s="8">
        <v>349</v>
      </c>
      <c r="E21" s="6">
        <v>0.53764763779527558</v>
      </c>
      <c r="F21" s="6">
        <v>0.3764763779527559</v>
      </c>
      <c r="G21" s="6">
        <v>8.5875984251968504E-2</v>
      </c>
      <c r="H21" s="8">
        <v>4064</v>
      </c>
      <c r="I21" s="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M28" sqref="M28"/>
    </sheetView>
  </sheetViews>
  <sheetFormatPr baseColWidth="10" defaultRowHeight="15" x14ac:dyDescent="0.2"/>
  <cols>
    <col min="1" max="1" width="24.83203125" bestFit="1" customWidth="1"/>
    <col min="2" max="2" width="16.83203125" bestFit="1" customWidth="1"/>
    <col min="3" max="3" width="13.5" bestFit="1" customWidth="1"/>
    <col min="4" max="4" width="15.83203125" bestFit="1" customWidth="1"/>
    <col min="5" max="5" width="12.83203125" bestFit="1" customWidth="1"/>
    <col min="6" max="6" width="19" bestFit="1" customWidth="1"/>
    <col min="7" max="7" width="15.6640625" bestFit="1" customWidth="1"/>
    <col min="8" max="8" width="21.5" bestFit="1" customWidth="1"/>
  </cols>
  <sheetData>
    <row r="1" spans="1:8" x14ac:dyDescent="0.2">
      <c r="A1" t="s">
        <v>8401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8420</v>
      </c>
    </row>
    <row r="2" spans="1:8" x14ac:dyDescent="0.2">
      <c r="A2" t="s">
        <v>8408</v>
      </c>
      <c r="B2">
        <f>COUNTIFS('Raw Data'!F:F,"successful",'Raw Data'!D:D,"&lt;1000")</f>
        <v>322</v>
      </c>
      <c r="C2">
        <f>COUNTIFS('Raw Data'!F:F,"Failed",'Raw Data'!D:D,"&lt;1000")</f>
        <v>113</v>
      </c>
      <c r="D2">
        <f>COUNTIFS('Raw Data'!F:F,"canceled",'Raw Data'!D:D,"&lt;1000")</f>
        <v>18</v>
      </c>
      <c r="E2">
        <f>SUM(B2:D2)</f>
        <v>453</v>
      </c>
      <c r="F2" s="6">
        <f>B2/$E2</f>
        <v>0.71081677704194257</v>
      </c>
      <c r="G2" s="6">
        <f t="shared" ref="G2" si="0">C2/$E2</f>
        <v>0.24944812362030905</v>
      </c>
      <c r="H2" s="6" t="s">
        <v>8421</v>
      </c>
    </row>
    <row r="3" spans="1:8" x14ac:dyDescent="0.2">
      <c r="A3" t="s">
        <v>8409</v>
      </c>
      <c r="B3">
        <f>COUNTIFS('Raw Data'!$F:$F,"successful",'Raw Data'!$D:$D,"&lt;5000")-COUNTIFS('Raw Data'!$F:$F,"successful",'Raw Data'!$D:$D,"&lt;1000")</f>
        <v>932</v>
      </c>
      <c r="C3">
        <f>COUNTIFS('Raw Data'!$F:$F,"Failed",'Raw Data'!$D:$D,"&lt;5000")-COUNTIFS('Raw Data'!$F:$F,"Failed",'Raw Data'!$D:$D,"&lt;1000")</f>
        <v>420</v>
      </c>
      <c r="D3">
        <f>COUNTIFS('Raw Data'!$F:$F,"canceled",'Raw Data'!$D:$D,"&lt;5000")-COUNTIFS('Raw Data'!$F:$F,"canceled",'Raw Data'!$D:$D,"&lt;1000")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</row>
    <row r="4" spans="1:8" x14ac:dyDescent="0.2">
      <c r="A4" t="s">
        <v>8410</v>
      </c>
      <c r="B4">
        <f>COUNTIFS('Raw Data'!$F:$F,"successful",'Raw Data'!$D:$D,"&lt;10000")-COUNTIFS('Raw Data'!$F:$F,"successful",'Raw Data'!$D:$D,"&lt;5000")</f>
        <v>381</v>
      </c>
      <c r="C4">
        <f>COUNTIFS('Raw Data'!$F:$F,"Failed",'Raw Data'!$D:$D,"&lt;10000")-COUNTIFS('Raw Data'!$F:$F,"Failed",'Raw Data'!$D:$D,"&lt;5000")</f>
        <v>283</v>
      </c>
      <c r="D4">
        <f>COUNTIFS('Raw Data'!$F:$F,"canceled",'Raw Data'!$D:$D,"&lt;10000")-COUNTIFS('Raw Data'!$F:$F,"canceled",'Raw Data'!$D:$D,"&lt;5000")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2">
      <c r="A5" t="s">
        <v>8411</v>
      </c>
      <c r="B5">
        <f>COUNTIFS('Raw Data'!$F:$F,"successful",'Raw Data'!$D:$D,"&lt;15000")-COUNTIFS('Raw Data'!$F:$F,"successful",'Raw Data'!$D:$D,"&lt;10000")</f>
        <v>168</v>
      </c>
      <c r="C5">
        <f>COUNTIFS('Raw Data'!$F:$F,"Failed",'Raw Data'!$D:$D,"&lt;15000")-COUNTIFS('Raw Data'!$F:$F,"Failed",'Raw Data'!$D:$D,"&lt;10000")</f>
        <v>144</v>
      </c>
      <c r="D5">
        <f>COUNTIFS('Raw Data'!$F:$F,"canceled",'Raw Data'!$D:$D,"&lt;15000")-COUNTIFS('Raw Data'!$F:$F,"canceled",'Raw Data'!$D:$D,"&lt;10000")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2">
      <c r="A6" t="s">
        <v>8412</v>
      </c>
      <c r="B6">
        <f>COUNTIFS('Raw Data'!$F:$F,"successful",'Raw Data'!$D:$D,"&lt;20000")-COUNTIFS('Raw Data'!$F:$F,"successful",'Raw Data'!$D:$D,"&lt;15000")</f>
        <v>94</v>
      </c>
      <c r="C6">
        <f>COUNTIFS('Raw Data'!$F:$F,"Failed",'Raw Data'!$D:$D,"&lt;20000")-COUNTIFS('Raw Data'!$F:$F,"Failed",'Raw Data'!$D:$D,"&lt;15000")</f>
        <v>90</v>
      </c>
      <c r="D6">
        <f>COUNTIFS('Raw Data'!$F:$F,"canceled",'Raw Data'!$D:$D,"&lt;20000")-COUNTIFS('Raw Data'!$F:$F,"canceled",'Raw Data'!$D:$D,"&lt;15000")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2">
      <c r="A7" t="s">
        <v>8413</v>
      </c>
      <c r="B7">
        <f>COUNTIFS('Raw Data'!$F:$F,"successful",'Raw Data'!$D:$D,"&lt;25000")-COUNTIFS('Raw Data'!$F:$F,"successful",'Raw Data'!$D:$D,"&lt;20000")</f>
        <v>62</v>
      </c>
      <c r="C7">
        <f>COUNTIFS('Raw Data'!$F:$F,"Failed",'Raw Data'!$D:$D,"&lt;25000")-COUNTIFS('Raw Data'!$F:$F,"Failed",'Raw Data'!$D:$D,"&lt;20000")</f>
        <v>72</v>
      </c>
      <c r="D7">
        <f>COUNTIFS('Raw Data'!$F:$F,"canceled",'Raw Data'!$D:$D,"&lt;25000")-COUNTIFS('Raw Data'!$F:$F,"canceled",'Raw Data'!$D:$D,"&lt;20000")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2">
      <c r="A8" t="s">
        <v>8414</v>
      </c>
      <c r="B8">
        <f>COUNTIFS('Raw Data'!$F:$F,"successful",'Raw Data'!$D:$D,"&lt;29000")-COUNTIFS('Raw Data'!$F:$F,"successful",'Raw Data'!$D:$D,"&lt;25000")</f>
        <v>55</v>
      </c>
      <c r="C8">
        <f>COUNTIFS('Raw Data'!$F:$F,"Failed",'Raw Data'!$D:$D,"&lt;29000")-COUNTIFS('Raw Data'!$F:$F,"Failed",'Raw Data'!$D:$D,"&lt;25000")</f>
        <v>62</v>
      </c>
      <c r="D8">
        <f>COUNTIFS('Raw Data'!$F:$F,"canceled",'Raw Data'!$D:$D,"&lt;29000")-COUNTIFS('Raw Data'!$F:$F,"canceled",'Raw Data'!$D:$D,"&lt;25000")</f>
        <v>18</v>
      </c>
      <c r="E8">
        <f t="shared" si="1"/>
        <v>135</v>
      </c>
      <c r="F8" s="6">
        <f t="shared" si="2"/>
        <v>0.40740740740740738</v>
      </c>
      <c r="G8" s="6">
        <f t="shared" si="3"/>
        <v>0.45925925925925926</v>
      </c>
      <c r="H8" s="6">
        <f t="shared" si="4"/>
        <v>0.13333333333333333</v>
      </c>
    </row>
    <row r="9" spans="1:8" x14ac:dyDescent="0.2">
      <c r="A9" t="s">
        <v>8415</v>
      </c>
      <c r="B9">
        <f>COUNTIFS('Raw Data'!$F:$F,"successful",'Raw Data'!$D:$D,"&lt;35000")-COUNTIFS('Raw Data'!$F:$F,"successful",'Raw Data'!$D:$D,"&lt;30000")</f>
        <v>32</v>
      </c>
      <c r="C9">
        <f>COUNTIFS('Raw Data'!$F:$F,"Failed",'Raw Data'!$D:$D,"&lt;35000")-COUNTIFS('Raw Data'!$F:$F,"Failed",'Raw Data'!$D:$D,"&lt;30000")</f>
        <v>37</v>
      </c>
      <c r="D9">
        <f>COUNTIFS('Raw Data'!$F:$F,"canceled",'Raw Data'!$D:$D,"&lt;35000")-COUNTIFS('Raw Data'!$F:$F,"canceled",'Raw Data'!$D:$D,"&lt;30000")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2">
      <c r="A10" t="s">
        <v>8416</v>
      </c>
      <c r="B10">
        <f>COUNTIFS('Raw Data'!$F:$F,"successful",'Raw Data'!$D:$D,"&lt;40000")-COUNTIFS('Raw Data'!$F:$F,"successful",'Raw Data'!$D:$D,"&lt;35000")</f>
        <v>26</v>
      </c>
      <c r="C10">
        <f>COUNTIFS('Raw Data'!$F:$F,"Failed",'Raw Data'!$D:$D,"&lt;40000")-COUNTIFS('Raw Data'!$F:$F,"Failed",'Raw Data'!$D:$D,"&lt;35000")</f>
        <v>22</v>
      </c>
      <c r="D10">
        <f>COUNTIFS('Raw Data'!$F:$F,"canceled",'Raw Data'!$D:$D,"&lt;40000")-COUNTIFS('Raw Data'!$F:$F,"canceled",'Raw Data'!$D:$D,"&lt;35000")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2">
      <c r="A11" t="s">
        <v>8417</v>
      </c>
      <c r="B11">
        <f>COUNTIFS('Raw Data'!$F:$F,"successful",'Raw Data'!$D:$D,"&lt;45000")-COUNTIFS('Raw Data'!$F:$F,"successful",'Raw Data'!$D:$D,"&lt;40000")</f>
        <v>21</v>
      </c>
      <c r="C11">
        <f>COUNTIFS('Raw Data'!$F:$F,"Failed",'Raw Data'!$D:$D,"&lt;45000")-COUNTIFS('Raw Data'!$F:$F,"Failed",'Raw Data'!$D:$D,"&lt;40000")</f>
        <v>16</v>
      </c>
      <c r="D11">
        <f>COUNTIFS('Raw Data'!$F:$F,"canceled",'Raw Data'!$D:$D,"&lt;45000")-COUNTIFS('Raw Data'!$F:$F,"canceled",'Raw Data'!$D:$D,"&lt;40000")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2">
      <c r="A12" t="s">
        <v>8418</v>
      </c>
      <c r="B12">
        <f>COUNTIFS('Raw Data'!$F:$F,"successful",'Raw Data'!$D:$D,"&lt;50000")-COUNTIFS('Raw Data'!$F:$F,"successful",'Raw Data'!$D:$D,"&lt;45000")</f>
        <v>6</v>
      </c>
      <c r="C12">
        <f>COUNTIFS('Raw Data'!$F:$F,"Failed",'Raw Data'!$D:$D,"&lt;50000")-COUNTIFS('Raw Data'!$F:$F,"Failed",'Raw Data'!$D:$D,"&lt;45000")</f>
        <v>11</v>
      </c>
      <c r="D12">
        <f>COUNTIFS('Raw Data'!$F:$F,"canceled",'Raw Data'!$D:$D,"&lt;50000")-COUNTIFS('Raw Data'!$F:$F,"canceled",'Raw Data'!$D:$D,"&lt;45000")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2">
      <c r="A13" t="s">
        <v>8419</v>
      </c>
      <c r="B13">
        <f>COUNTIFS('Raw Data'!$F:$F,"successful",'Raw Data'!$D:$D,"&gt;49999")</f>
        <v>86</v>
      </c>
      <c r="C13">
        <f>COUNTIFS('Raw Data'!$F:$F,"Failed",'Raw Data'!$D:$D,"&gt;49999")</f>
        <v>258</v>
      </c>
      <c r="D13">
        <f>COUNTIFS('Raw Data'!$F:$F,"canceled",'Raw Data'!$D:$D,"&gt;49999")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zoomScale="110" zoomScaleNormal="110" workbookViewId="0">
      <selection activeCell="E8" sqref="E8"/>
    </sheetView>
  </sheetViews>
  <sheetFormatPr baseColWidth="10" defaultRowHeight="15" x14ac:dyDescent="0.2"/>
  <cols>
    <col min="1" max="1" width="12.1640625" bestFit="1" customWidth="1"/>
    <col min="2" max="2" width="12.33203125" bestFit="1" customWidth="1"/>
    <col min="3" max="3" width="13.33203125" bestFit="1" customWidth="1"/>
  </cols>
  <sheetData>
    <row r="1" spans="1:3" x14ac:dyDescent="0.2">
      <c r="A1" t="s">
        <v>8424</v>
      </c>
    </row>
    <row r="3" spans="1:3" x14ac:dyDescent="0.2">
      <c r="A3" s="7" t="s">
        <v>8425</v>
      </c>
      <c r="B3" t="s">
        <v>8422</v>
      </c>
      <c r="C3" t="s">
        <v>8423</v>
      </c>
    </row>
    <row r="4" spans="1:3" x14ac:dyDescent="0.2">
      <c r="A4" s="9" t="s">
        <v>8224</v>
      </c>
      <c r="B4" s="8">
        <v>3038</v>
      </c>
      <c r="C4" s="13">
        <v>0.73845405930967434</v>
      </c>
    </row>
    <row r="5" spans="1:3" x14ac:dyDescent="0.2">
      <c r="A5" s="9" t="s">
        <v>8225</v>
      </c>
      <c r="B5" s="8">
        <v>604</v>
      </c>
      <c r="C5" s="13">
        <v>0.14681575109382597</v>
      </c>
    </row>
    <row r="6" spans="1:3" x14ac:dyDescent="0.2">
      <c r="A6" s="9" t="s">
        <v>8229</v>
      </c>
      <c r="B6" s="8">
        <v>146</v>
      </c>
      <c r="C6" s="13">
        <v>3.5488575595527469E-2</v>
      </c>
    </row>
    <row r="7" spans="1:3" x14ac:dyDescent="0.2">
      <c r="A7" s="9" t="s">
        <v>8226</v>
      </c>
      <c r="B7" s="8">
        <v>74</v>
      </c>
      <c r="C7" s="13">
        <v>1.7987360233349538E-2</v>
      </c>
    </row>
    <row r="8" spans="1:3" x14ac:dyDescent="0.2">
      <c r="A8" s="9" t="s">
        <v>8236</v>
      </c>
      <c r="B8" s="8">
        <v>53</v>
      </c>
      <c r="C8" s="13">
        <v>1.2882839086047641E-2</v>
      </c>
    </row>
    <row r="9" spans="1:3" x14ac:dyDescent="0.2">
      <c r="A9" s="9" t="s">
        <v>8237</v>
      </c>
      <c r="B9" s="8">
        <v>29</v>
      </c>
      <c r="C9" s="13">
        <v>7.0491006319883323E-3</v>
      </c>
    </row>
    <row r="10" spans="1:3" x14ac:dyDescent="0.2">
      <c r="A10" s="9" t="s">
        <v>8230</v>
      </c>
      <c r="B10" s="8">
        <v>27</v>
      </c>
      <c r="C10" s="13">
        <v>6.5629557608167235E-3</v>
      </c>
    </row>
    <row r="11" spans="1:3" x14ac:dyDescent="0.2">
      <c r="A11" s="9" t="s">
        <v>8233</v>
      </c>
      <c r="B11" s="8">
        <v>21</v>
      </c>
      <c r="C11" s="13">
        <v>5.1045211473018963E-3</v>
      </c>
    </row>
    <row r="12" spans="1:3" x14ac:dyDescent="0.2">
      <c r="A12" s="9" t="s">
        <v>8227</v>
      </c>
      <c r="B12" s="8">
        <v>21</v>
      </c>
      <c r="C12" s="13">
        <v>5.1045211473018963E-3</v>
      </c>
    </row>
    <row r="13" spans="1:3" x14ac:dyDescent="0.2">
      <c r="A13" s="9" t="s">
        <v>8235</v>
      </c>
      <c r="B13" s="8">
        <v>21</v>
      </c>
      <c r="C13" s="13">
        <v>5.1045211473018963E-3</v>
      </c>
    </row>
    <row r="14" spans="1:3" x14ac:dyDescent="0.2">
      <c r="A14" s="9" t="s">
        <v>8241</v>
      </c>
      <c r="B14" s="8">
        <v>15</v>
      </c>
      <c r="C14" s="13">
        <v>3.6460865337870686E-3</v>
      </c>
    </row>
    <row r="15" spans="1:3" x14ac:dyDescent="0.2">
      <c r="A15" s="9" t="s">
        <v>8232</v>
      </c>
      <c r="B15" s="8">
        <v>14</v>
      </c>
      <c r="C15" s="13">
        <v>3.4030140982012642E-3</v>
      </c>
    </row>
    <row r="16" spans="1:3" x14ac:dyDescent="0.2">
      <c r="A16" s="9" t="s">
        <v>8238</v>
      </c>
      <c r="B16" s="8">
        <v>12</v>
      </c>
      <c r="C16" s="13">
        <v>2.9168692270296549E-3</v>
      </c>
    </row>
    <row r="17" spans="1:3" x14ac:dyDescent="0.2">
      <c r="A17" s="9" t="s">
        <v>8228</v>
      </c>
      <c r="B17" s="8">
        <v>12</v>
      </c>
      <c r="C17" s="13">
        <v>2.9168692270296549E-3</v>
      </c>
    </row>
    <row r="18" spans="1:3" x14ac:dyDescent="0.2">
      <c r="A18" s="9" t="s">
        <v>8234</v>
      </c>
      <c r="B18" s="8">
        <v>7</v>
      </c>
      <c r="C18" s="13">
        <v>1.7015070491006321E-3</v>
      </c>
    </row>
    <row r="19" spans="1:3" x14ac:dyDescent="0.2">
      <c r="A19" s="9" t="s">
        <v>8240</v>
      </c>
      <c r="B19" s="8">
        <v>6</v>
      </c>
      <c r="C19" s="13">
        <v>1.4584346135148275E-3</v>
      </c>
    </row>
    <row r="20" spans="1:3" x14ac:dyDescent="0.2">
      <c r="A20" s="9" t="s">
        <v>8239</v>
      </c>
      <c r="B20" s="8">
        <v>6</v>
      </c>
      <c r="C20" s="13">
        <v>1.4584346135148275E-3</v>
      </c>
    </row>
    <row r="21" spans="1:3" x14ac:dyDescent="0.2">
      <c r="A21" s="9" t="s">
        <v>8231</v>
      </c>
      <c r="B21" s="8">
        <v>3</v>
      </c>
      <c r="C21" s="13">
        <v>7.2921730675741374E-4</v>
      </c>
    </row>
    <row r="22" spans="1:3" x14ac:dyDescent="0.2">
      <c r="A22" s="9" t="s">
        <v>8242</v>
      </c>
      <c r="B22" s="8">
        <v>2</v>
      </c>
      <c r="C22" s="13">
        <v>4.8614487117160912E-4</v>
      </c>
    </row>
    <row r="23" spans="1:3" x14ac:dyDescent="0.2">
      <c r="A23" s="9" t="s">
        <v>8243</v>
      </c>
      <c r="B23" s="8">
        <v>2</v>
      </c>
      <c r="C23" s="13">
        <v>4.8614487117160912E-4</v>
      </c>
    </row>
    <row r="24" spans="1:3" x14ac:dyDescent="0.2">
      <c r="A24" s="9" t="s">
        <v>8244</v>
      </c>
      <c r="B24" s="8">
        <v>1</v>
      </c>
      <c r="C24" s="13">
        <v>2.4307243558580456E-4</v>
      </c>
    </row>
    <row r="25" spans="1:3" x14ac:dyDescent="0.2">
      <c r="A25" s="9" t="s">
        <v>8360</v>
      </c>
      <c r="B25" s="8">
        <v>4114</v>
      </c>
      <c r="C25" s="13">
        <v>1</v>
      </c>
    </row>
    <row r="30" spans="1:3" x14ac:dyDescent="0.2">
      <c r="A30" s="7" t="s">
        <v>8426</v>
      </c>
      <c r="B30" t="s">
        <v>8422</v>
      </c>
      <c r="C30" t="s">
        <v>8423</v>
      </c>
    </row>
    <row r="31" spans="1:3" x14ac:dyDescent="0.2">
      <c r="A31" s="9" t="s">
        <v>8387</v>
      </c>
      <c r="B31" s="8">
        <v>1425</v>
      </c>
      <c r="C31" s="13">
        <v>0.34637822070977153</v>
      </c>
    </row>
    <row r="32" spans="1:3" x14ac:dyDescent="0.2">
      <c r="A32" s="9" t="s">
        <v>8388</v>
      </c>
      <c r="B32" s="8">
        <v>680</v>
      </c>
      <c r="C32" s="13">
        <v>0.16528925619834711</v>
      </c>
    </row>
    <row r="33" spans="1:3" x14ac:dyDescent="0.2">
      <c r="A33" s="9" t="s">
        <v>8386</v>
      </c>
      <c r="B33" s="8">
        <v>461</v>
      </c>
      <c r="C33" s="13">
        <v>0.1120563928050559</v>
      </c>
    </row>
    <row r="34" spans="1:3" x14ac:dyDescent="0.2">
      <c r="A34" s="9" t="s">
        <v>8389</v>
      </c>
      <c r="B34" s="8">
        <v>366</v>
      </c>
      <c r="C34" s="13">
        <v>8.8964511424404466E-2</v>
      </c>
    </row>
    <row r="35" spans="1:3" x14ac:dyDescent="0.2">
      <c r="A35" s="9" t="s">
        <v>8400</v>
      </c>
      <c r="B35" s="8">
        <v>339</v>
      </c>
      <c r="C35" s="13">
        <v>8.2401555663587756E-2</v>
      </c>
    </row>
    <row r="36" spans="1:3" x14ac:dyDescent="0.2">
      <c r="A36" s="9" t="s">
        <v>8390</v>
      </c>
      <c r="B36" s="8">
        <v>185</v>
      </c>
      <c r="C36" s="13">
        <v>4.4968400583373848E-2</v>
      </c>
    </row>
    <row r="37" spans="1:3" x14ac:dyDescent="0.2">
      <c r="A37" s="9" t="s">
        <v>8391</v>
      </c>
      <c r="B37" s="8">
        <v>171</v>
      </c>
      <c r="C37" s="13">
        <v>4.1565386485172579E-2</v>
      </c>
    </row>
    <row r="38" spans="1:3" x14ac:dyDescent="0.2">
      <c r="A38" s="9" t="s">
        <v>8393</v>
      </c>
      <c r="B38" s="8">
        <v>136</v>
      </c>
      <c r="C38" s="13">
        <v>3.3057851239669422E-2</v>
      </c>
    </row>
    <row r="39" spans="1:3" x14ac:dyDescent="0.2">
      <c r="A39" s="9" t="s">
        <v>8399</v>
      </c>
      <c r="B39" s="8">
        <v>112</v>
      </c>
      <c r="C39" s="13">
        <v>2.7224112785610113E-2</v>
      </c>
    </row>
    <row r="40" spans="1:3" x14ac:dyDescent="0.2">
      <c r="A40" s="9" t="s">
        <v>8394</v>
      </c>
      <c r="B40" s="8">
        <v>80</v>
      </c>
      <c r="C40" s="13">
        <v>1.9445794846864366E-2</v>
      </c>
    </row>
    <row r="41" spans="1:3" x14ac:dyDescent="0.2">
      <c r="A41" s="9" t="s">
        <v>8395</v>
      </c>
      <c r="B41" s="8">
        <v>49</v>
      </c>
      <c r="C41" s="13">
        <v>1.1910549343704424E-2</v>
      </c>
    </row>
    <row r="42" spans="1:3" x14ac:dyDescent="0.2">
      <c r="A42" s="9" t="s">
        <v>8396</v>
      </c>
      <c r="B42" s="8">
        <v>48</v>
      </c>
      <c r="C42" s="13">
        <v>1.166747690811862E-2</v>
      </c>
    </row>
    <row r="43" spans="1:3" x14ac:dyDescent="0.2">
      <c r="A43" s="9" t="s">
        <v>8392</v>
      </c>
      <c r="B43" s="8">
        <v>35</v>
      </c>
      <c r="C43" s="13">
        <v>8.5075352455031596E-3</v>
      </c>
    </row>
    <row r="44" spans="1:3" x14ac:dyDescent="0.2">
      <c r="A44" s="9" t="s">
        <v>8398</v>
      </c>
      <c r="B44" s="8">
        <v>19</v>
      </c>
      <c r="C44" s="13">
        <v>4.6183762761302866E-3</v>
      </c>
    </row>
    <row r="45" spans="1:3" x14ac:dyDescent="0.2">
      <c r="A45" s="9" t="s">
        <v>8397</v>
      </c>
      <c r="B45" s="8">
        <v>8</v>
      </c>
      <c r="C45" s="13">
        <v>1.9445794846864365E-3</v>
      </c>
    </row>
    <row r="46" spans="1:3" x14ac:dyDescent="0.2">
      <c r="A46" s="9" t="s">
        <v>8360</v>
      </c>
      <c r="B46" s="8">
        <v>4114</v>
      </c>
      <c r="C46" s="1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4:K44"/>
  <sheetViews>
    <sheetView workbookViewId="0"/>
  </sheetViews>
  <sheetFormatPr baseColWidth="10" defaultRowHeight="15" x14ac:dyDescent="0.2"/>
  <cols>
    <col min="1" max="1" width="13.1640625" bestFit="1" customWidth="1"/>
    <col min="2" max="2" width="20.5" bestFit="1" customWidth="1"/>
    <col min="3" max="10" width="5.1640625" bestFit="1" customWidth="1"/>
    <col min="11" max="11" width="10" bestFit="1" customWidth="1"/>
  </cols>
  <sheetData>
    <row r="4" spans="1:2" x14ac:dyDescent="0.2">
      <c r="A4" s="7" t="s">
        <v>8382</v>
      </c>
      <c r="B4" t="s">
        <v>8363</v>
      </c>
    </row>
    <row r="6" spans="1:2" x14ac:dyDescent="0.2">
      <c r="A6" s="7" t="s">
        <v>8362</v>
      </c>
      <c r="B6" t="s">
        <v>8437</v>
      </c>
    </row>
    <row r="7" spans="1:2" x14ac:dyDescent="0.2">
      <c r="A7" s="9" t="s">
        <v>8428</v>
      </c>
      <c r="B7" s="8">
        <v>14</v>
      </c>
    </row>
    <row r="8" spans="1:2" x14ac:dyDescent="0.2">
      <c r="A8" s="9" t="s">
        <v>8429</v>
      </c>
      <c r="B8" s="8">
        <v>65</v>
      </c>
    </row>
    <row r="9" spans="1:2" x14ac:dyDescent="0.2">
      <c r="A9" s="9" t="s">
        <v>8430</v>
      </c>
      <c r="B9" s="8">
        <v>171</v>
      </c>
    </row>
    <row r="10" spans="1:2" x14ac:dyDescent="0.2">
      <c r="A10" s="9" t="s">
        <v>8431</v>
      </c>
      <c r="B10" s="8">
        <v>282</v>
      </c>
    </row>
    <row r="11" spans="1:2" x14ac:dyDescent="0.2">
      <c r="A11" s="9" t="s">
        <v>8432</v>
      </c>
      <c r="B11" s="8">
        <v>274</v>
      </c>
    </row>
    <row r="12" spans="1:2" x14ac:dyDescent="0.2">
      <c r="A12" s="9" t="s">
        <v>8433</v>
      </c>
      <c r="B12" s="8">
        <v>976</v>
      </c>
    </row>
    <row r="13" spans="1:2" x14ac:dyDescent="0.2">
      <c r="A13" s="9" t="s">
        <v>8434</v>
      </c>
      <c r="B13" s="8">
        <v>1225</v>
      </c>
    </row>
    <row r="14" spans="1:2" x14ac:dyDescent="0.2">
      <c r="A14" s="9" t="s">
        <v>8435</v>
      </c>
      <c r="B14" s="8">
        <v>950</v>
      </c>
    </row>
    <row r="15" spans="1:2" x14ac:dyDescent="0.2">
      <c r="A15" s="9" t="s">
        <v>8436</v>
      </c>
      <c r="B15" s="8">
        <v>157</v>
      </c>
    </row>
    <row r="16" spans="1:2" x14ac:dyDescent="0.2">
      <c r="A16" s="9" t="s">
        <v>8360</v>
      </c>
      <c r="B16" s="8">
        <v>4114</v>
      </c>
    </row>
    <row r="33" spans="1:11" x14ac:dyDescent="0.2">
      <c r="A33" s="7" t="s">
        <v>8437</v>
      </c>
      <c r="B33" s="7" t="s">
        <v>8359</v>
      </c>
    </row>
    <row r="34" spans="1:11" x14ac:dyDescent="0.2">
      <c r="A34" s="7" t="s">
        <v>8362</v>
      </c>
      <c r="B34" t="s">
        <v>8428</v>
      </c>
      <c r="C34" t="s">
        <v>8429</v>
      </c>
      <c r="D34" t="s">
        <v>8430</v>
      </c>
      <c r="E34" t="s">
        <v>8431</v>
      </c>
      <c r="F34" t="s">
        <v>8432</v>
      </c>
      <c r="G34" t="s">
        <v>8433</v>
      </c>
      <c r="H34" t="s">
        <v>8434</v>
      </c>
      <c r="I34" t="s">
        <v>8435</v>
      </c>
      <c r="J34" t="s">
        <v>8436</v>
      </c>
      <c r="K34" t="s">
        <v>8360</v>
      </c>
    </row>
    <row r="35" spans="1:11" x14ac:dyDescent="0.2">
      <c r="A35" s="9" t="s">
        <v>8309</v>
      </c>
      <c r="B35" s="8">
        <v>4</v>
      </c>
      <c r="C35" s="8">
        <v>21</v>
      </c>
      <c r="D35" s="8">
        <v>48</v>
      </c>
      <c r="E35" s="8">
        <v>55</v>
      </c>
      <c r="F35" s="8">
        <v>53</v>
      </c>
      <c r="G35" s="8">
        <v>110</v>
      </c>
      <c r="H35" s="8">
        <v>139</v>
      </c>
      <c r="I35" s="8">
        <v>80</v>
      </c>
      <c r="J35" s="8">
        <v>10</v>
      </c>
      <c r="K35" s="8">
        <v>520</v>
      </c>
    </row>
    <row r="36" spans="1:11" x14ac:dyDescent="0.2">
      <c r="A36" s="9" t="s">
        <v>8335</v>
      </c>
      <c r="B36" s="8"/>
      <c r="C36" s="8"/>
      <c r="D36" s="8"/>
      <c r="E36" s="8"/>
      <c r="F36" s="8"/>
      <c r="G36" s="8">
        <v>64</v>
      </c>
      <c r="H36" s="8">
        <v>77</v>
      </c>
      <c r="I36" s="8">
        <v>46</v>
      </c>
      <c r="J36" s="8">
        <v>13</v>
      </c>
      <c r="K36" s="8">
        <v>200</v>
      </c>
    </row>
    <row r="37" spans="1:11" x14ac:dyDescent="0.2">
      <c r="A37" s="9" t="s">
        <v>8332</v>
      </c>
      <c r="B37" s="8"/>
      <c r="C37" s="8">
        <v>4</v>
      </c>
      <c r="D37" s="8">
        <v>7</v>
      </c>
      <c r="E37" s="8">
        <v>13</v>
      </c>
      <c r="F37" s="8">
        <v>23</v>
      </c>
      <c r="G37" s="8">
        <v>55</v>
      </c>
      <c r="H37" s="8">
        <v>43</v>
      </c>
      <c r="I37" s="8">
        <v>61</v>
      </c>
      <c r="J37" s="8">
        <v>14</v>
      </c>
      <c r="K37" s="8">
        <v>220</v>
      </c>
    </row>
    <row r="38" spans="1:11" x14ac:dyDescent="0.2">
      <c r="A38" s="9" t="s">
        <v>8330</v>
      </c>
      <c r="B38" s="8"/>
      <c r="C38" s="8"/>
      <c r="D38" s="8"/>
      <c r="E38" s="8"/>
      <c r="F38" s="8"/>
      <c r="G38" s="8">
        <v>6</v>
      </c>
      <c r="H38" s="8">
        <v>8</v>
      </c>
      <c r="I38" s="8">
        <v>9</v>
      </c>
      <c r="J38" s="8">
        <v>1</v>
      </c>
      <c r="K38" s="8">
        <v>24</v>
      </c>
    </row>
    <row r="39" spans="1:11" x14ac:dyDescent="0.2">
      <c r="A39" s="9" t="s">
        <v>8324</v>
      </c>
      <c r="B39" s="8">
        <v>7</v>
      </c>
      <c r="C39" s="8">
        <v>30</v>
      </c>
      <c r="D39" s="8">
        <v>89</v>
      </c>
      <c r="E39" s="8">
        <v>159</v>
      </c>
      <c r="F39" s="8">
        <v>118</v>
      </c>
      <c r="G39" s="8">
        <v>102</v>
      </c>
      <c r="H39" s="8">
        <v>99</v>
      </c>
      <c r="I39" s="8">
        <v>68</v>
      </c>
      <c r="J39" s="8">
        <v>28</v>
      </c>
      <c r="K39" s="8">
        <v>700</v>
      </c>
    </row>
    <row r="40" spans="1:11" x14ac:dyDescent="0.2">
      <c r="A40" s="9" t="s">
        <v>8337</v>
      </c>
      <c r="B40" s="8"/>
      <c r="C40" s="8">
        <v>1</v>
      </c>
      <c r="D40" s="8"/>
      <c r="E40" s="8"/>
      <c r="F40" s="8"/>
      <c r="G40" s="8">
        <v>61</v>
      </c>
      <c r="H40" s="8">
        <v>81</v>
      </c>
      <c r="I40" s="8">
        <v>65</v>
      </c>
      <c r="J40" s="8">
        <v>12</v>
      </c>
      <c r="K40" s="8">
        <v>220</v>
      </c>
    </row>
    <row r="41" spans="1:11" x14ac:dyDescent="0.2">
      <c r="A41" s="9" t="s">
        <v>8321</v>
      </c>
      <c r="B41" s="8">
        <v>2</v>
      </c>
      <c r="C41" s="8">
        <v>3</v>
      </c>
      <c r="D41" s="8">
        <v>18</v>
      </c>
      <c r="E41" s="8">
        <v>32</v>
      </c>
      <c r="F41" s="8">
        <v>40</v>
      </c>
      <c r="G41" s="8">
        <v>44</v>
      </c>
      <c r="H41" s="8">
        <v>55</v>
      </c>
      <c r="I41" s="8">
        <v>40</v>
      </c>
      <c r="J41" s="8">
        <v>3</v>
      </c>
      <c r="K41" s="8">
        <v>237</v>
      </c>
    </row>
    <row r="42" spans="1:11" x14ac:dyDescent="0.2">
      <c r="A42" s="9" t="s">
        <v>8318</v>
      </c>
      <c r="B42" s="8">
        <v>1</v>
      </c>
      <c r="C42" s="8">
        <v>3</v>
      </c>
      <c r="D42" s="8">
        <v>5</v>
      </c>
      <c r="E42" s="8">
        <v>15</v>
      </c>
      <c r="F42" s="8">
        <v>29</v>
      </c>
      <c r="G42" s="8">
        <v>131</v>
      </c>
      <c r="H42" s="8">
        <v>205</v>
      </c>
      <c r="I42" s="8">
        <v>190</v>
      </c>
      <c r="J42" s="8">
        <v>21</v>
      </c>
      <c r="K42" s="8">
        <v>600</v>
      </c>
    </row>
    <row r="43" spans="1:11" x14ac:dyDescent="0.2">
      <c r="A43" s="9" t="s">
        <v>8316</v>
      </c>
      <c r="B43" s="8"/>
      <c r="C43" s="8">
        <v>3</v>
      </c>
      <c r="D43" s="8">
        <v>4</v>
      </c>
      <c r="E43" s="8">
        <v>8</v>
      </c>
      <c r="F43" s="8">
        <v>11</v>
      </c>
      <c r="G43" s="8">
        <v>403</v>
      </c>
      <c r="H43" s="8">
        <v>518</v>
      </c>
      <c r="I43" s="8">
        <v>391</v>
      </c>
      <c r="J43" s="8">
        <v>55</v>
      </c>
      <c r="K43" s="8">
        <v>1393</v>
      </c>
    </row>
    <row r="44" spans="1:11" x14ac:dyDescent="0.2">
      <c r="A44" s="9" t="s">
        <v>8360</v>
      </c>
      <c r="B44" s="8">
        <v>14</v>
      </c>
      <c r="C44" s="8">
        <v>65</v>
      </c>
      <c r="D44" s="8">
        <v>171</v>
      </c>
      <c r="E44" s="8">
        <v>282</v>
      </c>
      <c r="F44" s="8">
        <v>274</v>
      </c>
      <c r="G44" s="8">
        <v>976</v>
      </c>
      <c r="H44" s="8">
        <v>1225</v>
      </c>
      <c r="I44" s="8">
        <v>950</v>
      </c>
      <c r="J44" s="8">
        <v>157</v>
      </c>
      <c r="K44" s="8">
        <v>4114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zoomScale="144" workbookViewId="0"/>
  </sheetViews>
  <sheetFormatPr baseColWidth="10" defaultRowHeight="15" x14ac:dyDescent="0.2"/>
  <cols>
    <col min="1" max="1" width="14.5" customWidth="1"/>
    <col min="2" max="2" width="11.1640625" bestFit="1" customWidth="1"/>
  </cols>
  <sheetData>
    <row r="1" spans="1:6" x14ac:dyDescent="0.2">
      <c r="A1" t="s">
        <v>8463</v>
      </c>
    </row>
    <row r="2" spans="1:6" x14ac:dyDescent="0.2">
      <c r="A2" t="s">
        <v>8464</v>
      </c>
    </row>
    <row r="4" spans="1:6" x14ac:dyDescent="0.2">
      <c r="A4" t="s">
        <v>8438</v>
      </c>
    </row>
    <row r="5" spans="1:6" ht="16" thickBot="1" x14ac:dyDescent="0.25"/>
    <row r="6" spans="1:6" x14ac:dyDescent="0.2">
      <c r="A6" s="22" t="s">
        <v>8439</v>
      </c>
      <c r="B6" s="22"/>
    </row>
    <row r="7" spans="1:6" x14ac:dyDescent="0.2">
      <c r="A7" s="19" t="s">
        <v>8440</v>
      </c>
      <c r="B7" s="24">
        <v>0.79560589609328436</v>
      </c>
    </row>
    <row r="8" spans="1:6" x14ac:dyDescent="0.2">
      <c r="A8" s="23" t="s">
        <v>8441</v>
      </c>
      <c r="B8" s="25">
        <v>0.63298874189839804</v>
      </c>
    </row>
    <row r="9" spans="1:6" x14ac:dyDescent="0.2">
      <c r="A9" s="19" t="s">
        <v>8442</v>
      </c>
      <c r="B9" s="24">
        <v>0.6328994881877702</v>
      </c>
    </row>
    <row r="10" spans="1:6" x14ac:dyDescent="0.2">
      <c r="A10" s="19" t="s">
        <v>8443</v>
      </c>
      <c r="B10" s="24">
        <v>35611.490870474001</v>
      </c>
    </row>
    <row r="11" spans="1:6" ht="16" thickBot="1" x14ac:dyDescent="0.25">
      <c r="A11" s="20" t="s">
        <v>8444</v>
      </c>
      <c r="B11" s="20">
        <v>4114</v>
      </c>
    </row>
    <row r="13" spans="1:6" ht="16" thickBot="1" x14ac:dyDescent="0.25">
      <c r="A13" t="s">
        <v>8445</v>
      </c>
    </row>
    <row r="14" spans="1:6" x14ac:dyDescent="0.2">
      <c r="A14" s="21"/>
      <c r="B14" s="21" t="s">
        <v>8450</v>
      </c>
      <c r="C14" s="21" t="s">
        <v>8451</v>
      </c>
      <c r="D14" s="21" t="s">
        <v>8452</v>
      </c>
      <c r="E14" s="21" t="s">
        <v>8453</v>
      </c>
      <c r="F14" s="21" t="s">
        <v>8454</v>
      </c>
    </row>
    <row r="15" spans="1:6" x14ac:dyDescent="0.2">
      <c r="A15" s="19" t="s">
        <v>8446</v>
      </c>
      <c r="B15" s="19">
        <v>1</v>
      </c>
      <c r="C15" s="19">
        <v>8993940639450.8828</v>
      </c>
      <c r="D15" s="19">
        <v>8993940639450.8828</v>
      </c>
      <c r="E15" s="19">
        <v>7092.0159783372392</v>
      </c>
      <c r="F15" s="19">
        <v>0</v>
      </c>
    </row>
    <row r="16" spans="1:6" x14ac:dyDescent="0.2">
      <c r="A16" s="19" t="s">
        <v>8447</v>
      </c>
      <c r="B16" s="19">
        <v>4112</v>
      </c>
      <c r="C16" s="19">
        <v>5214749095657.4121</v>
      </c>
      <c r="D16" s="19">
        <v>1268178282.017853</v>
      </c>
      <c r="E16" s="19"/>
      <c r="F16" s="19"/>
    </row>
    <row r="17" spans="1:9" ht="16" thickBot="1" x14ac:dyDescent="0.25">
      <c r="A17" s="20" t="s">
        <v>8448</v>
      </c>
      <c r="B17" s="20">
        <v>4113</v>
      </c>
      <c r="C17" s="20">
        <v>14208689735108.295</v>
      </c>
      <c r="D17" s="20"/>
      <c r="E17" s="20"/>
      <c r="F17" s="20"/>
    </row>
    <row r="18" spans="1:9" ht="16" thickBot="1" x14ac:dyDescent="0.25"/>
    <row r="19" spans="1:9" x14ac:dyDescent="0.2">
      <c r="A19" s="21"/>
      <c r="B19" s="21" t="s">
        <v>8455</v>
      </c>
      <c r="C19" s="21" t="s">
        <v>8443</v>
      </c>
      <c r="D19" s="21" t="s">
        <v>8456</v>
      </c>
      <c r="E19" s="21" t="s">
        <v>8457</v>
      </c>
      <c r="F19" s="21" t="s">
        <v>8458</v>
      </c>
      <c r="G19" s="21" t="s">
        <v>8459</v>
      </c>
      <c r="H19" s="21" t="s">
        <v>8460</v>
      </c>
      <c r="I19" s="21" t="s">
        <v>8461</v>
      </c>
    </row>
    <row r="20" spans="1:9" x14ac:dyDescent="0.2">
      <c r="A20" s="19" t="s">
        <v>8449</v>
      </c>
      <c r="B20" s="19">
        <v>2779.6196097100492</v>
      </c>
      <c r="C20" s="19">
        <v>564.19213926406792</v>
      </c>
      <c r="D20" s="19">
        <v>4.9267251637638632</v>
      </c>
      <c r="E20" s="19">
        <v>8.6908001318650881E-7</v>
      </c>
      <c r="F20" s="19">
        <v>1673.4977517299162</v>
      </c>
      <c r="G20" s="19">
        <v>3885.7414676901822</v>
      </c>
      <c r="H20" s="19">
        <v>1673.4977517299162</v>
      </c>
      <c r="I20" s="19">
        <v>3885.7414676901822</v>
      </c>
    </row>
    <row r="21" spans="1:9" ht="16" thickBot="1" x14ac:dyDescent="0.25">
      <c r="A21" s="20" t="s">
        <v>8462</v>
      </c>
      <c r="B21" s="20">
        <v>74.989069707353806</v>
      </c>
      <c r="C21" s="20">
        <v>0.89045732989434212</v>
      </c>
      <c r="D21" s="20">
        <v>84.214107953102811</v>
      </c>
      <c r="E21" s="20">
        <v>0</v>
      </c>
      <c r="F21" s="20">
        <v>73.243291544830072</v>
      </c>
      <c r="G21" s="20">
        <v>76.734847869877541</v>
      </c>
      <c r="H21" s="20">
        <v>73.243291544830072</v>
      </c>
      <c r="I21" s="20">
        <v>76.734847869877541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4115"/>
  <sheetViews>
    <sheetView topLeftCell="C1" zoomScale="75" zoomScaleNormal="55" workbookViewId="0">
      <selection activeCell="E2" sqref="E1: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1640625" style="1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9" max="19" width="12" bestFit="1" customWidth="1"/>
    <col min="20" max="20" width="10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8382</v>
      </c>
      <c r="R1" s="1" t="s">
        <v>8308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5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5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5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5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5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5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5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5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5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5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5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5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5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5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successful">
      <formula>NOT(ISERROR(SEARCH("successful",F2)))</formula>
    </cfRule>
    <cfRule type="containsText" dxfId="1" priority="5" operator="containsText" text="canceled">
      <formula>NOT(ISERROR(SEARCH("canceled",F2)))</formula>
    </cfRule>
    <cfRule type="containsText" dxfId="0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</vt:lpstr>
      <vt:lpstr>Sub-category</vt:lpstr>
      <vt:lpstr>Sub-category with goal</vt:lpstr>
      <vt:lpstr>Launch Date Outcomes</vt:lpstr>
      <vt:lpstr>PT Validation</vt:lpstr>
      <vt:lpstr>Outcome Based on Goal</vt:lpstr>
      <vt:lpstr>Percentage of ttl</vt:lpstr>
      <vt:lpstr>Projects by Year</vt:lpstr>
      <vt:lpstr>Regression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Melody Lamphear</cp:lastModifiedBy>
  <dcterms:created xsi:type="dcterms:W3CDTF">2017-04-20T15:17:24Z</dcterms:created>
  <dcterms:modified xsi:type="dcterms:W3CDTF">2018-01-21T07:14:40Z</dcterms:modified>
</cp:coreProperties>
</file>